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D:\Jey\OneDrive\문서\업무_개발\Calibration Tool Project\MCT V2\Templates\"/>
    </mc:Choice>
  </mc:AlternateContent>
  <bookViews>
    <workbookView xWindow="0" yWindow="90" windowWidth="15225" windowHeight="8550" tabRatio="757"/>
  </bookViews>
  <sheets>
    <sheet name="기본정보" sheetId="13" r:id="rId1"/>
    <sheet name="교정결과" sheetId="11" r:id="rId2"/>
    <sheet name="교정결과-E" sheetId="24" r:id="rId3"/>
    <sheet name="교정결과-HY" sheetId="33" r:id="rId4"/>
    <sheet name="판정결과" sheetId="30" r:id="rId5"/>
    <sheet name="부록" sheetId="25" r:id="rId6"/>
    <sheet name="RAWDATA" sheetId="3" r:id="rId7"/>
    <sheet name="측정불확도추정보고서" sheetId="23" r:id="rId8"/>
    <sheet name="Calcu" sheetId="21" r:id="rId9"/>
    <sheet name="STD_Data" sheetId="29" r:id="rId10"/>
    <sheet name="Length_7" sheetId="31" r:id="rId11"/>
    <sheet name="Length_8" sheetId="32" r:id="rId12"/>
  </sheets>
  <definedNames>
    <definedName name="_xlnm._FilterDatabase" localSheetId="0" hidden="1">기본정보!#REF!</definedName>
    <definedName name="B_Tag" localSheetId="2">'교정결과-E'!$E$67:$I$67</definedName>
    <definedName name="B_Tag" localSheetId="3">'교정결과-HY'!$B$79:$Q$79</definedName>
    <definedName name="B_Tag">교정결과!$E$63:$I$63</definedName>
    <definedName name="B_Tag_2" localSheetId="4">판정결과!$C$69:$I$69</definedName>
    <definedName name="B_Tag_3" localSheetId="5">부록!$B$11:$K$11</definedName>
    <definedName name="Length_7_CMC" localSheetId="10">Length_7!$C$4:$E$23</definedName>
    <definedName name="Length_7_Condition" localSheetId="10">Length_7!$A$4:$B$23</definedName>
    <definedName name="Length_7_Resolution">Length_7!$F$4:$I$23</definedName>
    <definedName name="Length_7_Result" localSheetId="10">Length_7!$M$4:$Q$23</definedName>
    <definedName name="Length_7_Result2">Length_7!$R$4:$V$23</definedName>
    <definedName name="Length_7_Spec" localSheetId="10">Length_7!$J$4:$L$23</definedName>
    <definedName name="Length_7_STD1" localSheetId="10">Length_7!$A$27</definedName>
    <definedName name="Length_7_STD2">Length_7!$A$50</definedName>
    <definedName name="Length_7_STD3">Length_7!$A$73</definedName>
    <definedName name="Length_8_CMC" localSheetId="11">Length_8!$C$4:$E$23</definedName>
    <definedName name="Length_8_Condition" localSheetId="11">Length_8!$A$4:$B$23</definedName>
    <definedName name="Length_8_Resolution" localSheetId="11">Length_8!$F$4:$I$23</definedName>
    <definedName name="Length_8_Result" localSheetId="11">Length_8!$M$4:$Q$23</definedName>
    <definedName name="Length_8_Spec" localSheetId="11">Length_8!$J$4:$L$23</definedName>
    <definedName name="Length_8_STD1" localSheetId="11">Length_8!$A$27</definedName>
    <definedName name="Length_8_STD2" localSheetId="11">Length_8!$A$50</definedName>
    <definedName name="Length_8_STD3">Length_8!$A$74</definedName>
    <definedName name="_xlnm.Print_Area" localSheetId="0">기본정보!$A$1:$J$38</definedName>
    <definedName name="_xlnm.Print_Titles" localSheetId="1">교정결과!$1:$5</definedName>
    <definedName name="_xlnm.Print_Titles" localSheetId="2">'교정결과-E'!$1:$5</definedName>
    <definedName name="_xlnm.Print_Titles" localSheetId="3">'교정결과-HY'!$1:$5</definedName>
    <definedName name="_xlnm.Print_Titles" localSheetId="5">부록!$1:$5</definedName>
    <definedName name="_xlnm.Print_Titles" localSheetId="4">판정결과!$1:$5</definedName>
  </definedNames>
  <calcPr calcId="162913"/>
</workbook>
</file>

<file path=xl/calcChain.xml><?xml version="1.0" encoding="utf-8"?>
<calcChain xmlns="http://schemas.openxmlformats.org/spreadsheetml/2006/main">
  <c r="J96" i="21" l="1"/>
  <c r="J39" i="21"/>
  <c r="K119" i="21" l="1"/>
  <c r="Q119" i="21" l="1"/>
  <c r="S119" i="21" s="1"/>
  <c r="R119" i="21" l="1"/>
  <c r="O102" i="21" l="1"/>
  <c r="M102" i="21" s="1"/>
  <c r="O46" i="21"/>
  <c r="M46" i="21" s="1"/>
  <c r="I101" i="21" l="1"/>
  <c r="I96" i="21"/>
  <c r="H96" i="21"/>
  <c r="G96" i="21"/>
  <c r="G95" i="21"/>
  <c r="G93" i="21"/>
  <c r="B83" i="21"/>
  <c r="B82" i="21"/>
  <c r="B81" i="21"/>
  <c r="S81" i="21" s="1"/>
  <c r="B80" i="21"/>
  <c r="B79" i="21"/>
  <c r="B78" i="21"/>
  <c r="B77" i="21"/>
  <c r="B76" i="21"/>
  <c r="B75" i="21"/>
  <c r="B74" i="21"/>
  <c r="B73" i="21"/>
  <c r="B72" i="21"/>
  <c r="B71" i="21"/>
  <c r="B70" i="21"/>
  <c r="B69" i="21"/>
  <c r="W69" i="21" s="1"/>
  <c r="B68" i="21"/>
  <c r="B67" i="21"/>
  <c r="B66" i="21"/>
  <c r="B65" i="21"/>
  <c r="B64" i="21"/>
  <c r="I45" i="21"/>
  <c r="L45" i="21" s="1"/>
  <c r="Q45" i="21" s="1"/>
  <c r="G40" i="21"/>
  <c r="J40" i="21" s="1"/>
  <c r="Q40" i="21" s="1"/>
  <c r="U40" i="21" s="1"/>
  <c r="I39" i="21"/>
  <c r="H39" i="21"/>
  <c r="G39" i="21"/>
  <c r="G38" i="21"/>
  <c r="J38" i="21" s="1"/>
  <c r="B28" i="21"/>
  <c r="B27" i="21"/>
  <c r="B26" i="21"/>
  <c r="B25" i="21"/>
  <c r="B24" i="21"/>
  <c r="B23" i="21"/>
  <c r="B22" i="21"/>
  <c r="B21" i="21"/>
  <c r="B20" i="21"/>
  <c r="B19" i="21"/>
  <c r="B18" i="21"/>
  <c r="B17" i="21"/>
  <c r="B16" i="21"/>
  <c r="B15" i="21"/>
  <c r="B14" i="21"/>
  <c r="B13" i="21"/>
  <c r="B12" i="21"/>
  <c r="B11" i="21"/>
  <c r="B10" i="21"/>
  <c r="B9" i="21"/>
  <c r="L3" i="21"/>
  <c r="K3" i="21"/>
  <c r="G94" i="21" s="1"/>
  <c r="J94" i="21" s="1"/>
  <c r="Q94" i="21" s="1"/>
  <c r="U94" i="21" s="1"/>
  <c r="J3" i="21"/>
  <c r="D3" i="21"/>
  <c r="C3" i="21"/>
  <c r="B3" i="21" s="1"/>
  <c r="L101" i="21"/>
  <c r="Q101" i="21" s="1"/>
  <c r="F101" i="21"/>
  <c r="T96" i="21"/>
  <c r="U96" i="21"/>
  <c r="V95" i="21"/>
  <c r="S95" i="21"/>
  <c r="J95" i="21"/>
  <c r="Q95" i="21" s="1"/>
  <c r="U95" i="21" s="1"/>
  <c r="V94" i="21"/>
  <c r="S94" i="21"/>
  <c r="V93" i="21"/>
  <c r="S93" i="21"/>
  <c r="J93" i="21"/>
  <c r="V92" i="21"/>
  <c r="G92" i="21"/>
  <c r="J92" i="21" s="1"/>
  <c r="V91" i="21"/>
  <c r="S91" i="21"/>
  <c r="V90" i="21"/>
  <c r="G90" i="21"/>
  <c r="J90" i="21" s="1"/>
  <c r="U89" i="21"/>
  <c r="T88" i="21"/>
  <c r="U88" i="21"/>
  <c r="W83" i="21"/>
  <c r="U83" i="21"/>
  <c r="Q83" i="21"/>
  <c r="P83" i="21"/>
  <c r="V83" i="21"/>
  <c r="U79" i="21"/>
  <c r="T79" i="21"/>
  <c r="P79" i="21"/>
  <c r="M79" i="21"/>
  <c r="K77" i="21"/>
  <c r="R76" i="21"/>
  <c r="U76" i="21"/>
  <c r="V73" i="21"/>
  <c r="Z63" i="21"/>
  <c r="F63" i="21"/>
  <c r="G63" i="21" s="1"/>
  <c r="H63" i="21" s="1"/>
  <c r="I63" i="21" s="1"/>
  <c r="J63" i="21" s="1"/>
  <c r="K63" i="21" s="1"/>
  <c r="F45" i="21"/>
  <c r="V40" i="21"/>
  <c r="S40" i="21"/>
  <c r="T39" i="21"/>
  <c r="U39" i="21"/>
  <c r="V38" i="21"/>
  <c r="S38" i="21"/>
  <c r="V37" i="21"/>
  <c r="G37" i="21"/>
  <c r="J37" i="21" s="1"/>
  <c r="V36" i="21"/>
  <c r="S36" i="21"/>
  <c r="V35" i="21"/>
  <c r="G35" i="21"/>
  <c r="J35" i="21" s="1"/>
  <c r="U34" i="21"/>
  <c r="T33" i="21"/>
  <c r="U33" i="21"/>
  <c r="AF27" i="21"/>
  <c r="U27" i="21"/>
  <c r="P27" i="21"/>
  <c r="W26" i="21"/>
  <c r="T22" i="21"/>
  <c r="M22" i="21"/>
  <c r="AE19" i="21"/>
  <c r="M19" i="21"/>
  <c r="AH18" i="21"/>
  <c r="S15" i="21"/>
  <c r="AK8" i="21"/>
  <c r="Y8" i="21"/>
  <c r="Z8" i="21" s="1"/>
  <c r="AA8" i="21" s="1"/>
  <c r="AB8" i="21" s="1"/>
  <c r="AC8" i="21" s="1"/>
  <c r="AD8" i="21" s="1"/>
  <c r="F8" i="21"/>
  <c r="G8" i="21" s="1"/>
  <c r="H8" i="21" s="1"/>
  <c r="I8" i="21" s="1"/>
  <c r="J8" i="21" s="1"/>
  <c r="K8" i="21" s="1"/>
  <c r="W16" i="21" l="1"/>
  <c r="AS16" i="21"/>
  <c r="AR16" i="21"/>
  <c r="AS24" i="21"/>
  <c r="AR24" i="21"/>
  <c r="V28" i="21"/>
  <c r="AS28" i="21"/>
  <c r="AR28" i="21"/>
  <c r="L65" i="21"/>
  <c r="AE65" i="21"/>
  <c r="L73" i="21"/>
  <c r="AE73" i="21"/>
  <c r="L77" i="21"/>
  <c r="AE77" i="21"/>
  <c r="S69" i="21"/>
  <c r="AS13" i="21"/>
  <c r="AR13" i="21"/>
  <c r="L70" i="21"/>
  <c r="AE70" i="21"/>
  <c r="L78" i="21"/>
  <c r="AE78" i="21"/>
  <c r="U24" i="21"/>
  <c r="S77" i="21"/>
  <c r="P81" i="21"/>
  <c r="AR10" i="21"/>
  <c r="AS10" i="21"/>
  <c r="AS14" i="21"/>
  <c r="AR14" i="21"/>
  <c r="AR18" i="21"/>
  <c r="AS18" i="21"/>
  <c r="AS22" i="21"/>
  <c r="AR22" i="21"/>
  <c r="AR26" i="21"/>
  <c r="AS26" i="21"/>
  <c r="L67" i="21"/>
  <c r="AE67" i="21"/>
  <c r="L71" i="21"/>
  <c r="AE71" i="21"/>
  <c r="L75" i="21"/>
  <c r="AE75" i="21"/>
  <c r="L79" i="21"/>
  <c r="AE79" i="21"/>
  <c r="L83" i="21"/>
  <c r="AE83" i="21"/>
  <c r="K81" i="21"/>
  <c r="T81" i="21"/>
  <c r="I12" i="21"/>
  <c r="AS12" i="21"/>
  <c r="AR12" i="21"/>
  <c r="I20" i="21"/>
  <c r="AS20" i="21"/>
  <c r="AR20" i="21"/>
  <c r="L69" i="21"/>
  <c r="AE69" i="21"/>
  <c r="Q77" i="21"/>
  <c r="M81" i="21"/>
  <c r="U81" i="21"/>
  <c r="AS9" i="21"/>
  <c r="AR9" i="21"/>
  <c r="AH9" i="21"/>
  <c r="AS17" i="21"/>
  <c r="AR17" i="21"/>
  <c r="AS21" i="21"/>
  <c r="AR21" i="21"/>
  <c r="AS25" i="21"/>
  <c r="AR25" i="21"/>
  <c r="L66" i="21"/>
  <c r="AE66" i="21"/>
  <c r="L74" i="21"/>
  <c r="AE74" i="21"/>
  <c r="L82" i="21"/>
  <c r="AE82" i="21"/>
  <c r="T73" i="21"/>
  <c r="V77" i="21"/>
  <c r="W77" i="21"/>
  <c r="AR11" i="21"/>
  <c r="AS11" i="21"/>
  <c r="AS15" i="21"/>
  <c r="AR15" i="21"/>
  <c r="AR19" i="21"/>
  <c r="AS19" i="21"/>
  <c r="L23" i="21"/>
  <c r="AS23" i="21"/>
  <c r="AR23" i="21"/>
  <c r="AA27" i="21"/>
  <c r="AR27" i="21"/>
  <c r="AS27" i="21"/>
  <c r="G64" i="21"/>
  <c r="AE64" i="21"/>
  <c r="L68" i="21"/>
  <c r="AE68" i="21"/>
  <c r="L72" i="21"/>
  <c r="AE72" i="21"/>
  <c r="L76" i="21"/>
  <c r="AE76" i="21"/>
  <c r="L80" i="21"/>
  <c r="AE80" i="21"/>
  <c r="L81" i="21"/>
  <c r="AE81" i="21"/>
  <c r="R75" i="21"/>
  <c r="V79" i="21"/>
  <c r="Q79" i="21"/>
  <c r="W79" i="21"/>
  <c r="K83" i="21"/>
  <c r="S83" i="21"/>
  <c r="AE22" i="21"/>
  <c r="S14" i="21"/>
  <c r="K79" i="21"/>
  <c r="S79" i="21"/>
  <c r="M83" i="21"/>
  <c r="T83" i="21"/>
  <c r="AG21" i="21"/>
  <c r="W17" i="21"/>
  <c r="AG25" i="21"/>
  <c r="AG17" i="21"/>
  <c r="AH21" i="21"/>
  <c r="AH25" i="21"/>
  <c r="K70" i="21"/>
  <c r="V74" i="21"/>
  <c r="AH17" i="21"/>
  <c r="Q21" i="21"/>
  <c r="Q25" i="21"/>
  <c r="S70" i="21"/>
  <c r="Q17" i="21"/>
  <c r="W21" i="21"/>
  <c r="W25" i="21"/>
  <c r="Q18" i="21"/>
  <c r="P22" i="21"/>
  <c r="U22" i="21"/>
  <c r="AF22" i="21"/>
  <c r="K25" i="21"/>
  <c r="S25" i="21"/>
  <c r="AC25" i="21"/>
  <c r="M70" i="21"/>
  <c r="T70" i="21"/>
  <c r="X22" i="21"/>
  <c r="W14" i="21"/>
  <c r="AG14" i="21"/>
  <c r="W18" i="21"/>
  <c r="AH22" i="21"/>
  <c r="Q22" i="21"/>
  <c r="W22" i="21"/>
  <c r="AG22" i="21"/>
  <c r="M25" i="21"/>
  <c r="T25" i="21"/>
  <c r="AE25" i="21"/>
  <c r="P70" i="21"/>
  <c r="U70" i="21"/>
  <c r="N74" i="21"/>
  <c r="K14" i="21"/>
  <c r="AG18" i="21"/>
  <c r="K22" i="21"/>
  <c r="S22" i="21"/>
  <c r="AC22" i="21"/>
  <c r="P25" i="21"/>
  <c r="U25" i="21"/>
  <c r="AF25" i="21"/>
  <c r="V70" i="21"/>
  <c r="Q70" i="21"/>
  <c r="W70" i="21"/>
  <c r="P74" i="21"/>
  <c r="O74" i="21"/>
  <c r="Q96" i="21"/>
  <c r="V96" i="21" s="1"/>
  <c r="AG26" i="21"/>
  <c r="R71" i="21"/>
  <c r="P20" i="21"/>
  <c r="AH26" i="21"/>
  <c r="AH16" i="21"/>
  <c r="Q26" i="21"/>
  <c r="C22" i="21"/>
  <c r="AL22" i="21" s="1"/>
  <c r="K17" i="21"/>
  <c r="S17" i="21"/>
  <c r="AC17" i="21"/>
  <c r="K21" i="21"/>
  <c r="S21" i="21"/>
  <c r="AC21" i="21"/>
  <c r="AH27" i="21"/>
  <c r="Q27" i="21"/>
  <c r="W27" i="21"/>
  <c r="AG27" i="21"/>
  <c r="F27" i="21"/>
  <c r="T17" i="21"/>
  <c r="T21" i="21"/>
  <c r="S27" i="21"/>
  <c r="AC27" i="21"/>
  <c r="V71" i="21"/>
  <c r="M17" i="21"/>
  <c r="AE17" i="21"/>
  <c r="M21" i="21"/>
  <c r="AE21" i="21"/>
  <c r="T23" i="21"/>
  <c r="K27" i="21"/>
  <c r="P17" i="21"/>
  <c r="U17" i="21"/>
  <c r="AF17" i="21"/>
  <c r="P21" i="21"/>
  <c r="U21" i="21"/>
  <c r="AF21" i="21"/>
  <c r="M27" i="21"/>
  <c r="T27" i="21"/>
  <c r="AE27" i="21"/>
  <c r="J71" i="21"/>
  <c r="T20" i="21"/>
  <c r="K26" i="21"/>
  <c r="S26" i="21"/>
  <c r="AC26" i="21"/>
  <c r="V78" i="21"/>
  <c r="M80" i="21"/>
  <c r="V82" i="21"/>
  <c r="G72" i="21"/>
  <c r="D80" i="21"/>
  <c r="AF20" i="21"/>
  <c r="M26" i="21"/>
  <c r="T26" i="21"/>
  <c r="AE26" i="21"/>
  <c r="P28" i="21"/>
  <c r="J78" i="21"/>
  <c r="R80" i="21"/>
  <c r="J82" i="21"/>
  <c r="D14" i="21"/>
  <c r="C27" i="21"/>
  <c r="AL27" i="21" s="1"/>
  <c r="C66" i="21"/>
  <c r="D79" i="21"/>
  <c r="G80" i="21"/>
  <c r="P26" i="21"/>
  <c r="U26" i="21"/>
  <c r="AF26" i="21"/>
  <c r="AD28" i="21"/>
  <c r="T72" i="21"/>
  <c r="U78" i="21"/>
  <c r="U82" i="21"/>
  <c r="Y9" i="21"/>
  <c r="AB13" i="21"/>
  <c r="H17" i="21"/>
  <c r="O21" i="21"/>
  <c r="D22" i="21"/>
  <c r="AA22" i="21"/>
  <c r="E25" i="21"/>
  <c r="C26" i="21"/>
  <c r="AL26" i="21" s="1"/>
  <c r="X26" i="21"/>
  <c r="C70" i="21"/>
  <c r="D75" i="21"/>
  <c r="G76" i="21"/>
  <c r="O78" i="21"/>
  <c r="O80" i="21"/>
  <c r="C82" i="21"/>
  <c r="D83" i="21"/>
  <c r="Y17" i="21"/>
  <c r="AB21" i="21"/>
  <c r="G22" i="21"/>
  <c r="O25" i="21"/>
  <c r="D26" i="21"/>
  <c r="AA26" i="21"/>
  <c r="D66" i="21"/>
  <c r="D67" i="21"/>
  <c r="G68" i="21"/>
  <c r="O70" i="21"/>
  <c r="C74" i="21"/>
  <c r="C80" i="21"/>
  <c r="G82" i="21"/>
  <c r="C9" i="21"/>
  <c r="AL9" i="21" s="1"/>
  <c r="E13" i="21"/>
  <c r="O22" i="21"/>
  <c r="AB25" i="21"/>
  <c r="G26" i="21"/>
  <c r="G66" i="21"/>
  <c r="G67" i="21"/>
  <c r="O82" i="21"/>
  <c r="H9" i="21"/>
  <c r="O13" i="21"/>
  <c r="X14" i="21"/>
  <c r="C17" i="21"/>
  <c r="AL17" i="21" s="1"/>
  <c r="E21" i="21"/>
  <c r="O26" i="21"/>
  <c r="O66" i="21"/>
  <c r="D71" i="21"/>
  <c r="D76" i="21"/>
  <c r="C78" i="21"/>
  <c r="H10" i="21"/>
  <c r="AB10" i="21"/>
  <c r="H18" i="21"/>
  <c r="AB18" i="21"/>
  <c r="H65" i="21"/>
  <c r="H69" i="21"/>
  <c r="H73" i="21"/>
  <c r="H77" i="21"/>
  <c r="H81" i="21"/>
  <c r="S18" i="21"/>
  <c r="T40" i="21"/>
  <c r="D9" i="21"/>
  <c r="F3" i="21" s="1"/>
  <c r="P119" i="21" s="1"/>
  <c r="I9" i="21"/>
  <c r="AA9" i="21"/>
  <c r="C10" i="21"/>
  <c r="AL10" i="21" s="1"/>
  <c r="O10" i="21"/>
  <c r="G13" i="21"/>
  <c r="X13" i="21"/>
  <c r="G14" i="21"/>
  <c r="AA14" i="21"/>
  <c r="I16" i="21"/>
  <c r="D17" i="21"/>
  <c r="I17" i="21"/>
  <c r="AA17" i="21"/>
  <c r="C18" i="21"/>
  <c r="AL18" i="21" s="1"/>
  <c r="O18" i="21"/>
  <c r="G21" i="21"/>
  <c r="X21" i="21"/>
  <c r="G25" i="21"/>
  <c r="X25" i="21"/>
  <c r="L28" i="21"/>
  <c r="F102" i="21"/>
  <c r="H64" i="21"/>
  <c r="C65" i="21"/>
  <c r="O65" i="21"/>
  <c r="H68" i="21"/>
  <c r="C69" i="21"/>
  <c r="O69" i="21"/>
  <c r="D70" i="21"/>
  <c r="G71" i="21"/>
  <c r="H72" i="21"/>
  <c r="C73" i="21"/>
  <c r="O73" i="21"/>
  <c r="D74" i="21"/>
  <c r="G75" i="21"/>
  <c r="H76" i="21"/>
  <c r="C77" i="21"/>
  <c r="O77" i="21"/>
  <c r="D78" i="21"/>
  <c r="G79" i="21"/>
  <c r="H80" i="21"/>
  <c r="C81" i="21"/>
  <c r="O81" i="21"/>
  <c r="D82" i="21"/>
  <c r="G83" i="21"/>
  <c r="K18" i="21"/>
  <c r="AC18" i="21"/>
  <c r="M18" i="21"/>
  <c r="T18" i="21"/>
  <c r="AE18" i="21"/>
  <c r="Q28" i="21"/>
  <c r="V69" i="21"/>
  <c r="M77" i="21"/>
  <c r="T77" i="21"/>
  <c r="E9" i="21"/>
  <c r="O9" i="21"/>
  <c r="AB9" i="21"/>
  <c r="D10" i="21"/>
  <c r="X10" i="21"/>
  <c r="C13" i="21"/>
  <c r="AL13" i="21" s="1"/>
  <c r="H13" i="21"/>
  <c r="Y13" i="21"/>
  <c r="H14" i="21"/>
  <c r="AB14" i="21"/>
  <c r="E17" i="21"/>
  <c r="O17" i="21"/>
  <c r="AB17" i="21"/>
  <c r="D18" i="21"/>
  <c r="X18" i="21"/>
  <c r="C21" i="21"/>
  <c r="AL21" i="21" s="1"/>
  <c r="H21" i="21"/>
  <c r="Y21" i="21"/>
  <c r="H22" i="21"/>
  <c r="AB22" i="21"/>
  <c r="C25" i="21"/>
  <c r="AL25" i="21" s="1"/>
  <c r="H25" i="21"/>
  <c r="Y25" i="21"/>
  <c r="H26" i="21"/>
  <c r="AB26" i="21"/>
  <c r="O27" i="21"/>
  <c r="C64" i="21"/>
  <c r="O64" i="21"/>
  <c r="D65" i="21"/>
  <c r="H67" i="21"/>
  <c r="C68" i="21"/>
  <c r="O68" i="21"/>
  <c r="D69" i="21"/>
  <c r="G70" i="21"/>
  <c r="H71" i="21"/>
  <c r="C72" i="21"/>
  <c r="O72" i="21"/>
  <c r="D73" i="21"/>
  <c r="G74" i="21"/>
  <c r="H75" i="21"/>
  <c r="C76" i="21"/>
  <c r="O76" i="21"/>
  <c r="D77" i="21"/>
  <c r="G78" i="21"/>
  <c r="H79" i="21"/>
  <c r="D81" i="21"/>
  <c r="H83" i="21"/>
  <c r="U16" i="21"/>
  <c r="P18" i="21"/>
  <c r="U18" i="21"/>
  <c r="AF18" i="21"/>
  <c r="K69" i="21"/>
  <c r="N73" i="21"/>
  <c r="P77" i="21"/>
  <c r="U77" i="21"/>
  <c r="V81" i="21"/>
  <c r="Q81" i="21"/>
  <c r="W81" i="21"/>
  <c r="G9" i="21"/>
  <c r="X9" i="21"/>
  <c r="G10" i="21"/>
  <c r="AA10" i="21"/>
  <c r="D13" i="21"/>
  <c r="I13" i="21"/>
  <c r="AA13" i="21"/>
  <c r="C14" i="21"/>
  <c r="AL14" i="21" s="1"/>
  <c r="O14" i="21"/>
  <c r="G17" i="21"/>
  <c r="X17" i="21"/>
  <c r="G18" i="21"/>
  <c r="AA18" i="21"/>
  <c r="D21" i="21"/>
  <c r="I21" i="21"/>
  <c r="AA21" i="21"/>
  <c r="D25" i="21"/>
  <c r="I25" i="21"/>
  <c r="AA25" i="21"/>
  <c r="Z27" i="21"/>
  <c r="D64" i="21"/>
  <c r="I3" i="21" s="1"/>
  <c r="G65" i="21"/>
  <c r="H66" i="21"/>
  <c r="C67" i="21"/>
  <c r="O67" i="21"/>
  <c r="D68" i="21"/>
  <c r="G69" i="21"/>
  <c r="H70" i="21"/>
  <c r="C71" i="21"/>
  <c r="O71" i="21"/>
  <c r="D72" i="21"/>
  <c r="G73" i="21"/>
  <c r="H74" i="21"/>
  <c r="C75" i="21"/>
  <c r="O75" i="21"/>
  <c r="G77" i="21"/>
  <c r="H78" i="21"/>
  <c r="C79" i="21"/>
  <c r="O79" i="21"/>
  <c r="G81" i="21"/>
  <c r="H82" i="21"/>
  <c r="C83" i="21"/>
  <c r="O83" i="21"/>
  <c r="C102" i="21"/>
  <c r="Y11" i="21"/>
  <c r="I11" i="21"/>
  <c r="E11" i="21"/>
  <c r="AB11" i="21"/>
  <c r="X11" i="21"/>
  <c r="H11" i="21"/>
  <c r="D11" i="21"/>
  <c r="C46" i="21"/>
  <c r="Y15" i="21"/>
  <c r="I15" i="21"/>
  <c r="E15" i="21"/>
  <c r="AG15" i="21"/>
  <c r="W15" i="21"/>
  <c r="Q15" i="21"/>
  <c r="AH15" i="21"/>
  <c r="AB15" i="21"/>
  <c r="X15" i="21"/>
  <c r="H15" i="21"/>
  <c r="D15" i="21"/>
  <c r="AF15" i="21"/>
  <c r="U15" i="21"/>
  <c r="P15" i="21"/>
  <c r="L15" i="21"/>
  <c r="Y19" i="21"/>
  <c r="I19" i="21"/>
  <c r="E19" i="21"/>
  <c r="AG19" i="21"/>
  <c r="W19" i="21"/>
  <c r="Q19" i="21"/>
  <c r="AH19" i="21"/>
  <c r="AB19" i="21"/>
  <c r="X19" i="21"/>
  <c r="H19" i="21"/>
  <c r="D19" i="21"/>
  <c r="AF19" i="21"/>
  <c r="U19" i="21"/>
  <c r="P19" i="21"/>
  <c r="AA24" i="21"/>
  <c r="O24" i="21"/>
  <c r="G24" i="21"/>
  <c r="C24" i="21"/>
  <c r="AL24" i="21" s="1"/>
  <c r="X24" i="21"/>
  <c r="F24" i="21"/>
  <c r="AC24" i="21"/>
  <c r="S24" i="21"/>
  <c r="K24" i="21"/>
  <c r="I24" i="21"/>
  <c r="AB24" i="21"/>
  <c r="L24" i="21"/>
  <c r="E24" i="21"/>
  <c r="AG24" i="21"/>
  <c r="W24" i="21"/>
  <c r="Q24" i="21"/>
  <c r="AH24" i="21"/>
  <c r="Z24" i="21"/>
  <c r="D24" i="21"/>
  <c r="AB12" i="21"/>
  <c r="X12" i="21"/>
  <c r="H12" i="21"/>
  <c r="D12" i="21"/>
  <c r="AA12" i="21"/>
  <c r="O12" i="21"/>
  <c r="G12" i="21"/>
  <c r="C12" i="21"/>
  <c r="AL12" i="21" s="1"/>
  <c r="L12" i="21"/>
  <c r="AB16" i="21"/>
  <c r="X16" i="21"/>
  <c r="H16" i="21"/>
  <c r="D16" i="21"/>
  <c r="AE16" i="21"/>
  <c r="T16" i="21"/>
  <c r="M16" i="21"/>
  <c r="AA16" i="21"/>
  <c r="O16" i="21"/>
  <c r="G16" i="21"/>
  <c r="C16" i="21"/>
  <c r="AL16" i="21" s="1"/>
  <c r="AC16" i="21"/>
  <c r="S16" i="21"/>
  <c r="K16" i="21"/>
  <c r="AB20" i="21"/>
  <c r="X20" i="21"/>
  <c r="H20" i="21"/>
  <c r="D20" i="21"/>
  <c r="AC20" i="21"/>
  <c r="S20" i="21"/>
  <c r="K20" i="21"/>
  <c r="AA20" i="21"/>
  <c r="O20" i="21"/>
  <c r="G20" i="21"/>
  <c r="C20" i="21"/>
  <c r="AL20" i="21" s="1"/>
  <c r="AG20" i="21"/>
  <c r="W20" i="21"/>
  <c r="Q20" i="21"/>
  <c r="AH20" i="21"/>
  <c r="F23" i="21"/>
  <c r="K15" i="21"/>
  <c r="AC15" i="21"/>
  <c r="P16" i="21"/>
  <c r="AF16" i="21"/>
  <c r="T19" i="21"/>
  <c r="U20" i="21"/>
  <c r="M23" i="21"/>
  <c r="AE23" i="21"/>
  <c r="P24" i="21"/>
  <c r="AF24" i="21"/>
  <c r="F11" i="21"/>
  <c r="Z11" i="21"/>
  <c r="E12" i="21"/>
  <c r="Y12" i="21"/>
  <c r="F15" i="21"/>
  <c r="Z15" i="21"/>
  <c r="E16" i="21"/>
  <c r="Y16" i="21"/>
  <c r="F19" i="21"/>
  <c r="Z19" i="21"/>
  <c r="E20" i="21"/>
  <c r="Y20" i="21"/>
  <c r="Y24" i="21"/>
  <c r="L11" i="21"/>
  <c r="L19" i="21"/>
  <c r="AB23" i="21"/>
  <c r="Y23" i="21"/>
  <c r="I23" i="21"/>
  <c r="E23" i="21"/>
  <c r="AG23" i="21"/>
  <c r="W23" i="21"/>
  <c r="Q23" i="21"/>
  <c r="AH23" i="21"/>
  <c r="O23" i="21"/>
  <c r="C23" i="21"/>
  <c r="X23" i="21"/>
  <c r="H23" i="21"/>
  <c r="D23" i="21"/>
  <c r="AF23" i="21"/>
  <c r="U23" i="21"/>
  <c r="P23" i="21"/>
  <c r="AA23" i="21"/>
  <c r="G23" i="21"/>
  <c r="T15" i="21"/>
  <c r="S19" i="21"/>
  <c r="K23" i="21"/>
  <c r="AC23" i="21"/>
  <c r="M24" i="21"/>
  <c r="AE24" i="21"/>
  <c r="C11" i="21"/>
  <c r="AL11" i="21" s="1"/>
  <c r="O11" i="21"/>
  <c r="C15" i="21"/>
  <c r="AL15" i="21" s="1"/>
  <c r="O15" i="21"/>
  <c r="L16" i="21"/>
  <c r="C19" i="21"/>
  <c r="AL19" i="21" s="1"/>
  <c r="O19" i="21"/>
  <c r="L20" i="21"/>
  <c r="H24" i="21"/>
  <c r="M15" i="21"/>
  <c r="AE15" i="21"/>
  <c r="Q16" i="21"/>
  <c r="AG16" i="21"/>
  <c r="K19" i="21"/>
  <c r="AC19" i="21"/>
  <c r="M20" i="21"/>
  <c r="AE20" i="21"/>
  <c r="S23" i="21"/>
  <c r="T24" i="21"/>
  <c r="G11" i="21"/>
  <c r="AA11" i="21"/>
  <c r="F12" i="21"/>
  <c r="Z12" i="21"/>
  <c r="G15" i="21"/>
  <c r="AA15" i="21"/>
  <c r="F16" i="21"/>
  <c r="Z16" i="21"/>
  <c r="G19" i="21"/>
  <c r="AA19" i="21"/>
  <c r="F20" i="21"/>
  <c r="Z20" i="21"/>
  <c r="Z23" i="21"/>
  <c r="AB28" i="21"/>
  <c r="X28" i="21"/>
  <c r="H28" i="21"/>
  <c r="D28" i="21"/>
  <c r="AA28" i="21"/>
  <c r="O28" i="21"/>
  <c r="G28" i="21"/>
  <c r="C28" i="21"/>
  <c r="AL28" i="21" s="1"/>
  <c r="I28" i="21"/>
  <c r="AF28" i="21"/>
  <c r="T28" i="21"/>
  <c r="M28" i="21"/>
  <c r="Y28" i="21"/>
  <c r="Z28" i="21"/>
  <c r="F28" i="21"/>
  <c r="AE28" i="21"/>
  <c r="S28" i="21"/>
  <c r="K28" i="21"/>
  <c r="E28" i="21"/>
  <c r="F46" i="21"/>
  <c r="F9" i="21"/>
  <c r="L9" i="21"/>
  <c r="Z9" i="21"/>
  <c r="E10" i="21"/>
  <c r="I10" i="21"/>
  <c r="Y10" i="21"/>
  <c r="F13" i="21"/>
  <c r="L13" i="21"/>
  <c r="Z13" i="21"/>
  <c r="E14" i="21"/>
  <c r="I14" i="21"/>
  <c r="Y14" i="21"/>
  <c r="F17" i="21"/>
  <c r="L17" i="21"/>
  <c r="Z17" i="21"/>
  <c r="E18" i="21"/>
  <c r="I18" i="21"/>
  <c r="Y18" i="21"/>
  <c r="F21" i="21"/>
  <c r="L21" i="21"/>
  <c r="Z21" i="21"/>
  <c r="E22" i="21"/>
  <c r="I22" i="21"/>
  <c r="Y22" i="21"/>
  <c r="G27" i="21"/>
  <c r="D46" i="21"/>
  <c r="F10" i="21"/>
  <c r="L10" i="21"/>
  <c r="Z10" i="21"/>
  <c r="F14" i="21"/>
  <c r="L14" i="21"/>
  <c r="Z14" i="21"/>
  <c r="F18" i="21"/>
  <c r="L18" i="21"/>
  <c r="Z18" i="21"/>
  <c r="F22" i="21"/>
  <c r="L22" i="21"/>
  <c r="Z22" i="21"/>
  <c r="Y27" i="21"/>
  <c r="I27" i="21"/>
  <c r="E27" i="21"/>
  <c r="AB27" i="21"/>
  <c r="X27" i="21"/>
  <c r="H27" i="21"/>
  <c r="D27" i="21"/>
  <c r="L27" i="21"/>
  <c r="F25" i="21"/>
  <c r="L25" i="21"/>
  <c r="Z25" i="21"/>
  <c r="E26" i="21"/>
  <c r="I26" i="21"/>
  <c r="Y26" i="21"/>
  <c r="E64" i="21"/>
  <c r="I64" i="21"/>
  <c r="E65" i="21"/>
  <c r="I65" i="21"/>
  <c r="E66" i="21"/>
  <c r="I66" i="21"/>
  <c r="E67" i="21"/>
  <c r="I67" i="21"/>
  <c r="E68" i="21"/>
  <c r="I68" i="21"/>
  <c r="E69" i="21"/>
  <c r="I69" i="21"/>
  <c r="E70" i="21"/>
  <c r="I70" i="21"/>
  <c r="E71" i="21"/>
  <c r="I71" i="21"/>
  <c r="E72" i="21"/>
  <c r="I72" i="21"/>
  <c r="E73" i="21"/>
  <c r="I73" i="21"/>
  <c r="E74" i="21"/>
  <c r="I74" i="21"/>
  <c r="E75" i="21"/>
  <c r="I75" i="21"/>
  <c r="E76" i="21"/>
  <c r="I76" i="21"/>
  <c r="E77" i="21"/>
  <c r="I77" i="21"/>
  <c r="E78" i="21"/>
  <c r="I78" i="21"/>
  <c r="E79" i="21"/>
  <c r="I79" i="21"/>
  <c r="E80" i="21"/>
  <c r="I80" i="21"/>
  <c r="E81" i="21"/>
  <c r="I81" i="21"/>
  <c r="E82" i="21"/>
  <c r="I82" i="21"/>
  <c r="E83" i="21"/>
  <c r="I83" i="21"/>
  <c r="D102" i="21"/>
  <c r="F26" i="21"/>
  <c r="L26" i="21"/>
  <c r="Z26" i="21"/>
  <c r="F64" i="21"/>
  <c r="L64" i="21"/>
  <c r="F65" i="21"/>
  <c r="F66" i="21"/>
  <c r="F67" i="21"/>
  <c r="F68" i="21"/>
  <c r="F69" i="21"/>
  <c r="F70" i="21"/>
  <c r="F71" i="21"/>
  <c r="F72" i="21"/>
  <c r="F73" i="21"/>
  <c r="F74" i="21"/>
  <c r="F75" i="21"/>
  <c r="F76" i="21"/>
  <c r="F77" i="21"/>
  <c r="F78" i="21"/>
  <c r="F79" i="21"/>
  <c r="F80" i="21"/>
  <c r="F81" i="21"/>
  <c r="F82" i="21"/>
  <c r="F83" i="21"/>
  <c r="S68" i="21"/>
  <c r="S66" i="21"/>
  <c r="S64" i="21"/>
  <c r="E93" i="21" s="1"/>
  <c r="M92" i="21" s="1"/>
  <c r="Q66" i="21"/>
  <c r="Q68" i="21"/>
  <c r="S65" i="21"/>
  <c r="S12" i="21"/>
  <c r="S11" i="21"/>
  <c r="S9" i="21"/>
  <c r="E38" i="21" s="1"/>
  <c r="M37" i="21" s="1"/>
  <c r="S10" i="21"/>
  <c r="S67" i="21"/>
  <c r="Q64" i="21"/>
  <c r="E91" i="21" s="1"/>
  <c r="G91" i="21" s="1"/>
  <c r="S13" i="21"/>
  <c r="P9" i="21"/>
  <c r="AD10" i="21"/>
  <c r="AD11" i="21"/>
  <c r="P13" i="21"/>
  <c r="T13" i="21" s="1"/>
  <c r="P14" i="21"/>
  <c r="T14" i="21"/>
  <c r="AC14" i="21"/>
  <c r="AL23" i="21"/>
  <c r="Q9" i="21"/>
  <c r="E36" i="21" s="1"/>
  <c r="G36" i="21" s="1"/>
  <c r="AC9" i="21"/>
  <c r="AE9" i="21" s="1"/>
  <c r="Q10" i="21"/>
  <c r="AC10" i="21"/>
  <c r="AE10" i="21" s="1"/>
  <c r="Q11" i="21"/>
  <c r="Q12" i="21"/>
  <c r="AC12" i="21"/>
  <c r="AE12" i="21" s="1"/>
  <c r="K13" i="21"/>
  <c r="Q13" i="21"/>
  <c r="M14" i="21"/>
  <c r="Q14" i="21"/>
  <c r="U14" i="21"/>
  <c r="AE14" i="21"/>
  <c r="K66" i="21"/>
  <c r="N119" i="21"/>
  <c r="O119" i="21" s="1"/>
  <c r="J9" i="21"/>
  <c r="M9" i="21" s="1"/>
  <c r="N9" i="21"/>
  <c r="R9" i="21" s="1"/>
  <c r="AD9" i="21"/>
  <c r="J10" i="21"/>
  <c r="M10" i="21" s="1"/>
  <c r="N10" i="21"/>
  <c r="P10" i="21" s="1"/>
  <c r="J11" i="21"/>
  <c r="M11" i="21" s="1"/>
  <c r="N11" i="21"/>
  <c r="P11" i="21" s="1"/>
  <c r="T11" i="21" s="1"/>
  <c r="R11" i="21"/>
  <c r="AC11" i="21"/>
  <c r="AE11" i="21" s="1"/>
  <c r="J12" i="21"/>
  <c r="M12" i="21" s="1"/>
  <c r="N12" i="21"/>
  <c r="R12" i="21" s="1"/>
  <c r="AD12" i="21"/>
  <c r="N13" i="21"/>
  <c r="R13" i="21"/>
  <c r="AC13" i="21"/>
  <c r="AE13" i="21" s="1"/>
  <c r="AH14" i="21"/>
  <c r="AD14" i="21"/>
  <c r="J14" i="21"/>
  <c r="N14" i="21"/>
  <c r="R14" i="21"/>
  <c r="V14" i="21"/>
  <c r="AF14" i="21"/>
  <c r="Q39" i="21"/>
  <c r="V39" i="21" s="1"/>
  <c r="U75" i="21"/>
  <c r="Q75" i="21"/>
  <c r="M75" i="21"/>
  <c r="W75" i="21"/>
  <c r="S75" i="21"/>
  <c r="K75" i="21"/>
  <c r="P75" i="21"/>
  <c r="V75" i="21"/>
  <c r="N75" i="21"/>
  <c r="T75" i="21"/>
  <c r="J15" i="21"/>
  <c r="N15" i="21"/>
  <c r="R15" i="21"/>
  <c r="V15" i="21"/>
  <c r="AD15" i="21"/>
  <c r="J16" i="21"/>
  <c r="N16" i="21"/>
  <c r="R16" i="21"/>
  <c r="V16" i="21"/>
  <c r="AD16" i="21"/>
  <c r="J17" i="21"/>
  <c r="N17" i="21"/>
  <c r="R17" i="21"/>
  <c r="V17" i="21"/>
  <c r="AD17" i="21"/>
  <c r="J18" i="21"/>
  <c r="N18" i="21"/>
  <c r="R18" i="21"/>
  <c r="V18" i="21"/>
  <c r="AD18" i="21"/>
  <c r="J19" i="21"/>
  <c r="N19" i="21"/>
  <c r="R19" i="21"/>
  <c r="V19" i="21"/>
  <c r="AD19" i="21"/>
  <c r="J20" i="21"/>
  <c r="N20" i="21"/>
  <c r="R20" i="21"/>
  <c r="V20" i="21"/>
  <c r="AD20" i="21"/>
  <c r="J21" i="21"/>
  <c r="N21" i="21"/>
  <c r="R21" i="21"/>
  <c r="V21" i="21"/>
  <c r="AD21" i="21"/>
  <c r="J22" i="21"/>
  <c r="N22" i="21"/>
  <c r="R22" i="21"/>
  <c r="V22" i="21"/>
  <c r="AD22" i="21"/>
  <c r="J23" i="21"/>
  <c r="N23" i="21"/>
  <c r="R23" i="21"/>
  <c r="V23" i="21"/>
  <c r="AD23" i="21"/>
  <c r="J24" i="21"/>
  <c r="N24" i="21"/>
  <c r="R24" i="21"/>
  <c r="V24" i="21"/>
  <c r="AD24" i="21"/>
  <c r="J25" i="21"/>
  <c r="N25" i="21"/>
  <c r="R25" i="21"/>
  <c r="V25" i="21"/>
  <c r="AD25" i="21"/>
  <c r="J26" i="21"/>
  <c r="N26" i="21"/>
  <c r="R26" i="21"/>
  <c r="V26" i="21"/>
  <c r="AD26" i="21"/>
  <c r="J27" i="21"/>
  <c r="N27" i="21"/>
  <c r="R27" i="21"/>
  <c r="V27" i="21"/>
  <c r="AD27" i="21"/>
  <c r="AG28" i="21"/>
  <c r="AC28" i="21"/>
  <c r="U28" i="21"/>
  <c r="J28" i="21"/>
  <c r="N28" i="21"/>
  <c r="R28" i="21"/>
  <c r="W28" i="21"/>
  <c r="AH28" i="21"/>
  <c r="J75" i="21"/>
  <c r="K64" i="21"/>
  <c r="J64" i="21"/>
  <c r="M64" i="21" s="1"/>
  <c r="N64" i="21"/>
  <c r="P64" i="21" s="1"/>
  <c r="R64" i="21"/>
  <c r="J66" i="21"/>
  <c r="M66" i="21" s="1"/>
  <c r="N66" i="21"/>
  <c r="P66" i="21" s="1"/>
  <c r="R66" i="21"/>
  <c r="J68" i="21"/>
  <c r="M68" i="21" s="1"/>
  <c r="N68" i="21"/>
  <c r="P68" i="21" s="1"/>
  <c r="P69" i="21"/>
  <c r="T69" i="21"/>
  <c r="J70" i="21"/>
  <c r="N70" i="21"/>
  <c r="R70" i="21"/>
  <c r="T71" i="21"/>
  <c r="N72" i="21"/>
  <c r="V72" i="21"/>
  <c r="P73" i="21"/>
  <c r="W74" i="21"/>
  <c r="S74" i="21"/>
  <c r="K74" i="21"/>
  <c r="U74" i="21"/>
  <c r="Q74" i="21"/>
  <c r="M74" i="21"/>
  <c r="J74" i="21"/>
  <c r="R74" i="21"/>
  <c r="J76" i="21"/>
  <c r="T80" i="21"/>
  <c r="P80" i="21"/>
  <c r="V80" i="21"/>
  <c r="Q80" i="21"/>
  <c r="K80" i="21"/>
  <c r="U80" i="21"/>
  <c r="J80" i="21"/>
  <c r="S80" i="21"/>
  <c r="N80" i="21"/>
  <c r="W80" i="21"/>
  <c r="Q65" i="21"/>
  <c r="Q67" i="21"/>
  <c r="M69" i="21"/>
  <c r="Q69" i="21"/>
  <c r="U69" i="21"/>
  <c r="N71" i="21"/>
  <c r="P72" i="21"/>
  <c r="U73" i="21"/>
  <c r="Q73" i="21"/>
  <c r="M73" i="21"/>
  <c r="W73" i="21"/>
  <c r="S73" i="21"/>
  <c r="K73" i="21"/>
  <c r="J73" i="21"/>
  <c r="R73" i="21"/>
  <c r="T74" i="21"/>
  <c r="T76" i="21"/>
  <c r="P76" i="21"/>
  <c r="V76" i="21"/>
  <c r="Q76" i="21"/>
  <c r="K76" i="21"/>
  <c r="S76" i="21"/>
  <c r="N76" i="21"/>
  <c r="M76" i="21"/>
  <c r="W76" i="21"/>
  <c r="J65" i="21"/>
  <c r="M65" i="21" s="1"/>
  <c r="U65" i="21" s="1"/>
  <c r="N65" i="21"/>
  <c r="P65" i="21" s="1"/>
  <c r="T65" i="21" s="1"/>
  <c r="R65" i="21"/>
  <c r="J67" i="21"/>
  <c r="M67" i="21" s="1"/>
  <c r="U67" i="21" s="1"/>
  <c r="N67" i="21"/>
  <c r="P67" i="21" s="1"/>
  <c r="T67" i="21" s="1"/>
  <c r="R67" i="21"/>
  <c r="J69" i="21"/>
  <c r="N69" i="21"/>
  <c r="R69" i="21"/>
  <c r="U71" i="21"/>
  <c r="Q71" i="21"/>
  <c r="M71" i="21"/>
  <c r="W71" i="21"/>
  <c r="S71" i="21"/>
  <c r="K71" i="21"/>
  <c r="P71" i="21"/>
  <c r="W72" i="21"/>
  <c r="S72" i="21"/>
  <c r="K72" i="21"/>
  <c r="U72" i="21"/>
  <c r="Q72" i="21"/>
  <c r="M72" i="21"/>
  <c r="J72" i="21"/>
  <c r="R72" i="21"/>
  <c r="K78" i="21"/>
  <c r="Q78" i="21"/>
  <c r="K82" i="21"/>
  <c r="Q82" i="21"/>
  <c r="T95" i="21"/>
  <c r="T78" i="21"/>
  <c r="P78" i="21"/>
  <c r="M78" i="21"/>
  <c r="R78" i="21"/>
  <c r="W78" i="21"/>
  <c r="T82" i="21"/>
  <c r="P82" i="21"/>
  <c r="M82" i="21"/>
  <c r="R82" i="21"/>
  <c r="W82" i="21"/>
  <c r="N78" i="21"/>
  <c r="S78" i="21"/>
  <c r="N82" i="21"/>
  <c r="S82" i="21"/>
  <c r="T94" i="21"/>
  <c r="J77" i="21"/>
  <c r="N77" i="21"/>
  <c r="R77" i="21"/>
  <c r="J79" i="21"/>
  <c r="N79" i="21"/>
  <c r="R79" i="21"/>
  <c r="J81" i="21"/>
  <c r="N81" i="21"/>
  <c r="R81" i="21"/>
  <c r="J83" i="21"/>
  <c r="N83" i="21"/>
  <c r="R83" i="21"/>
  <c r="AR8" i="21" l="1"/>
  <c r="AS8" i="21"/>
  <c r="E3" i="21"/>
  <c r="T9" i="21"/>
  <c r="U11" i="21"/>
  <c r="U9" i="21"/>
  <c r="AF13" i="21"/>
  <c r="AF11" i="21"/>
  <c r="AF9" i="21"/>
  <c r="K67" i="21"/>
  <c r="R68" i="21"/>
  <c r="T66" i="21"/>
  <c r="U66" i="21" s="1"/>
  <c r="T64" i="21"/>
  <c r="K68" i="21"/>
  <c r="AD13" i="21"/>
  <c r="R10" i="21"/>
  <c r="T10" i="21" s="1"/>
  <c r="K12" i="21"/>
  <c r="P12" i="21"/>
  <c r="T12" i="21" s="1"/>
  <c r="U12" i="21" s="1"/>
  <c r="J91" i="21"/>
  <c r="M90" i="21"/>
  <c r="T68" i="21"/>
  <c r="U68" i="21" s="1"/>
  <c r="U64" i="21"/>
  <c r="J13" i="21"/>
  <c r="M13" i="21" s="1"/>
  <c r="U13" i="21" s="1"/>
  <c r="K11" i="21"/>
  <c r="K9" i="21"/>
  <c r="G3" i="21"/>
  <c r="H3" i="21"/>
  <c r="E102" i="21" s="1"/>
  <c r="G102" i="21" s="1"/>
  <c r="K65" i="21"/>
  <c r="K10" i="21"/>
  <c r="J36" i="21"/>
  <c r="M35" i="21"/>
  <c r="E34" i="21"/>
  <c r="A4" i="33"/>
  <c r="E9" i="33"/>
  <c r="E8" i="33"/>
  <c r="E7" i="33"/>
  <c r="E6" i="33"/>
  <c r="E46" i="21" l="1"/>
  <c r="G46" i="21" s="1"/>
  <c r="J119" i="21"/>
  <c r="H33" i="21"/>
  <c r="N35" i="21"/>
  <c r="O35" i="21" s="1"/>
  <c r="Q35" i="21" s="1"/>
  <c r="N37" i="21"/>
  <c r="O37" i="21" s="1"/>
  <c r="Q37" i="21" s="1"/>
  <c r="U37" i="21" s="1"/>
  <c r="E33" i="21"/>
  <c r="I33" i="21"/>
  <c r="N38" i="21"/>
  <c r="E37" i="21"/>
  <c r="M38" i="21" s="1"/>
  <c r="N36" i="21"/>
  <c r="E35" i="21"/>
  <c r="M36" i="21" s="1"/>
  <c r="G33" i="21"/>
  <c r="G89" i="21"/>
  <c r="J89" i="21" s="1"/>
  <c r="Q89" i="21" s="1"/>
  <c r="T89" i="21" s="1"/>
  <c r="G88" i="21"/>
  <c r="H88" i="21"/>
  <c r="I88" i="21"/>
  <c r="AF10" i="21"/>
  <c r="U10" i="21"/>
  <c r="G34" i="21"/>
  <c r="J34" i="21" s="1"/>
  <c r="Q34" i="21" s="1"/>
  <c r="AF12" i="21"/>
  <c r="N90" i="21"/>
  <c r="O90" i="21" s="1"/>
  <c r="Q90" i="21" s="1"/>
  <c r="E90" i="21"/>
  <c r="M91" i="21" s="1"/>
  <c r="E89" i="21"/>
  <c r="N93" i="21"/>
  <c r="N92" i="21"/>
  <c r="O92" i="21" s="1"/>
  <c r="Q92" i="21" s="1"/>
  <c r="E92" i="21"/>
  <c r="M93" i="21" s="1"/>
  <c r="E88" i="21"/>
  <c r="N91" i="21"/>
  <c r="AM295" i="23"/>
  <c r="M295" i="23"/>
  <c r="AM294" i="23"/>
  <c r="AA294" i="23"/>
  <c r="O417" i="23" s="1"/>
  <c r="L419" i="23" s="1"/>
  <c r="V294" i="23"/>
  <c r="I416" i="23" s="1"/>
  <c r="S294" i="23"/>
  <c r="M294" i="23"/>
  <c r="H294" i="23"/>
  <c r="AP293" i="23"/>
  <c r="X436" i="23" s="1"/>
  <c r="AM293" i="23"/>
  <c r="AA293" i="23"/>
  <c r="N405" i="23" s="1"/>
  <c r="L407" i="23" s="1"/>
  <c r="V293" i="23"/>
  <c r="I404" i="23" s="1"/>
  <c r="S293" i="23"/>
  <c r="M293" i="23"/>
  <c r="M401" i="23" s="1"/>
  <c r="H293" i="23"/>
  <c r="H401" i="23" s="1"/>
  <c r="AM292" i="23"/>
  <c r="AA292" i="23"/>
  <c r="N392" i="23" s="1"/>
  <c r="L394" i="23" s="1"/>
  <c r="V292" i="23"/>
  <c r="I391" i="23" s="1"/>
  <c r="S292" i="23"/>
  <c r="M292" i="23"/>
  <c r="H292" i="23"/>
  <c r="AM291" i="23"/>
  <c r="AE291" i="23"/>
  <c r="V291" i="23"/>
  <c r="I378" i="23" s="1"/>
  <c r="S291" i="23"/>
  <c r="M291" i="23"/>
  <c r="AM290" i="23"/>
  <c r="AE290" i="23"/>
  <c r="V290" i="23"/>
  <c r="I362" i="23" s="1"/>
  <c r="S290" i="23"/>
  <c r="M290" i="23"/>
  <c r="AM289" i="23"/>
  <c r="AE289" i="23"/>
  <c r="V289" i="23"/>
  <c r="I348" i="23" s="1"/>
  <c r="S289" i="23"/>
  <c r="M289" i="23"/>
  <c r="AM288" i="23"/>
  <c r="AE288" i="23"/>
  <c r="V288" i="23"/>
  <c r="I332" i="23" s="1"/>
  <c r="S288" i="23"/>
  <c r="O288" i="23"/>
  <c r="M288" i="23"/>
  <c r="AP287" i="23"/>
  <c r="R434" i="23" s="1"/>
  <c r="AM287" i="23"/>
  <c r="AA287" i="23"/>
  <c r="M317" i="23" s="1"/>
  <c r="L319" i="23" s="1"/>
  <c r="V287" i="23"/>
  <c r="I316" i="23" s="1"/>
  <c r="S287" i="23"/>
  <c r="M287" i="23"/>
  <c r="L312" i="23" s="1"/>
  <c r="AP286" i="23"/>
  <c r="M434" i="23" s="1"/>
  <c r="AM286" i="23"/>
  <c r="AA286" i="23"/>
  <c r="M304" i="23" s="1"/>
  <c r="L306" i="23" s="1"/>
  <c r="V286" i="23"/>
  <c r="I303" i="23" s="1"/>
  <c r="S286" i="23"/>
  <c r="M286" i="23"/>
  <c r="M300" i="23" s="1"/>
  <c r="AD182" i="23"/>
  <c r="AJ182" i="23" s="1"/>
  <c r="R187" i="23" s="1"/>
  <c r="Y187" i="23" s="1"/>
  <c r="AM88" i="23"/>
  <c r="M88" i="23"/>
  <c r="AM87" i="23"/>
  <c r="AA87" i="23"/>
  <c r="O197" i="23" s="1"/>
  <c r="L199" i="23" s="1"/>
  <c r="V87" i="23"/>
  <c r="I196" i="23" s="1"/>
  <c r="S87" i="23"/>
  <c r="M87" i="23"/>
  <c r="H87" i="23"/>
  <c r="AP86" i="23"/>
  <c r="S216" i="23" s="1"/>
  <c r="AM86" i="23"/>
  <c r="AA86" i="23"/>
  <c r="N185" i="23" s="1"/>
  <c r="L187" i="23" s="1"/>
  <c r="V86" i="23"/>
  <c r="I184" i="23" s="1"/>
  <c r="S86" i="23"/>
  <c r="M86" i="23"/>
  <c r="M181" i="23" s="1"/>
  <c r="H86" i="23"/>
  <c r="H181" i="23" s="1"/>
  <c r="AM85" i="23"/>
  <c r="AE85" i="23"/>
  <c r="V85" i="23"/>
  <c r="I171" i="23" s="1"/>
  <c r="S85" i="23"/>
  <c r="M85" i="23"/>
  <c r="AM84" i="23"/>
  <c r="AE84" i="23"/>
  <c r="V84" i="23"/>
  <c r="I155" i="23" s="1"/>
  <c r="S84" i="23"/>
  <c r="O84" i="23"/>
  <c r="M84" i="23"/>
  <c r="AM83" i="23"/>
  <c r="AE83" i="23"/>
  <c r="V83" i="23"/>
  <c r="I141" i="23" s="1"/>
  <c r="S83" i="23"/>
  <c r="M83" i="23"/>
  <c r="AM82" i="23"/>
  <c r="AE82" i="23"/>
  <c r="V82" i="23"/>
  <c r="I125" i="23" s="1"/>
  <c r="S82" i="23"/>
  <c r="O82" i="23"/>
  <c r="M82" i="23"/>
  <c r="AP81" i="23"/>
  <c r="R214" i="23" s="1"/>
  <c r="AM81" i="23"/>
  <c r="AA81" i="23"/>
  <c r="M110" i="23" s="1"/>
  <c r="L112" i="23" s="1"/>
  <c r="V81" i="23"/>
  <c r="I109" i="23" s="1"/>
  <c r="S81" i="23"/>
  <c r="M81" i="23"/>
  <c r="L105" i="23" s="1"/>
  <c r="AP80" i="23"/>
  <c r="M214" i="23" s="1"/>
  <c r="AM80" i="23"/>
  <c r="AA80" i="23"/>
  <c r="M97" i="23" s="1"/>
  <c r="L99" i="23" s="1"/>
  <c r="V80" i="23"/>
  <c r="I96" i="23" s="1"/>
  <c r="S80" i="23"/>
  <c r="M80" i="23"/>
  <c r="M93" i="23" s="1"/>
  <c r="Y419" i="23"/>
  <c r="R419" i="23"/>
  <c r="AD402" i="23"/>
  <c r="AJ402" i="23" s="1"/>
  <c r="R407" i="23" s="1"/>
  <c r="Y407" i="23" s="1"/>
  <c r="B398" i="23"/>
  <c r="R394" i="23"/>
  <c r="Y394" i="23" s="1"/>
  <c r="C386" i="23"/>
  <c r="B385" i="23"/>
  <c r="B372" i="23"/>
  <c r="C356" i="23"/>
  <c r="B355" i="23"/>
  <c r="B342" i="23"/>
  <c r="C323" i="23"/>
  <c r="B322" i="23"/>
  <c r="R319" i="23"/>
  <c r="Y319" i="23" s="1"/>
  <c r="B309" i="23"/>
  <c r="Y306" i="23"/>
  <c r="R306" i="23"/>
  <c r="C299" i="23"/>
  <c r="B298" i="23"/>
  <c r="G272" i="23"/>
  <c r="G271" i="23"/>
  <c r="G270" i="23"/>
  <c r="G269" i="23"/>
  <c r="G268" i="23"/>
  <c r="G267" i="23"/>
  <c r="G266" i="23"/>
  <c r="G265" i="23"/>
  <c r="G264" i="23"/>
  <c r="G263" i="23"/>
  <c r="R199" i="23"/>
  <c r="Y199" i="23" s="1"/>
  <c r="B178" i="23"/>
  <c r="B165" i="23"/>
  <c r="C149" i="23"/>
  <c r="B148" i="23"/>
  <c r="B135" i="23"/>
  <c r="C116" i="23"/>
  <c r="B115" i="23"/>
  <c r="Y112" i="23"/>
  <c r="R112" i="23"/>
  <c r="B102" i="23"/>
  <c r="R99" i="23"/>
  <c r="Y99" i="23" s="1"/>
  <c r="C92" i="23"/>
  <c r="B91" i="23"/>
  <c r="G66" i="23"/>
  <c r="G65" i="23"/>
  <c r="G64" i="23"/>
  <c r="G63" i="23"/>
  <c r="G62" i="23"/>
  <c r="G61" i="23"/>
  <c r="G60" i="23"/>
  <c r="G59" i="23"/>
  <c r="G58" i="23"/>
  <c r="L119" i="21" l="1"/>
  <c r="M119" i="21" s="1"/>
  <c r="U35" i="21"/>
  <c r="T35" i="21"/>
  <c r="J33" i="21"/>
  <c r="Q33" i="21" s="1"/>
  <c r="V33" i="21" s="1"/>
  <c r="V41" i="21" s="1"/>
  <c r="F50" i="21" s="1"/>
  <c r="O38" i="21"/>
  <c r="Q38" i="21" s="1"/>
  <c r="U38" i="21" s="1"/>
  <c r="T37" i="21"/>
  <c r="O36" i="21"/>
  <c r="Q36" i="21" s="1"/>
  <c r="T36" i="21" s="1"/>
  <c r="E41" i="21"/>
  <c r="V89" i="21"/>
  <c r="O93" i="21"/>
  <c r="Q93" i="21" s="1"/>
  <c r="U93" i="21" s="1"/>
  <c r="E97" i="21"/>
  <c r="T92" i="21"/>
  <c r="U92" i="21"/>
  <c r="O91" i="21"/>
  <c r="Q91" i="21" s="1"/>
  <c r="V34" i="21"/>
  <c r="T34" i="21"/>
  <c r="T90" i="21"/>
  <c r="T97" i="21" s="1"/>
  <c r="S97" i="21" s="1"/>
  <c r="U90" i="21"/>
  <c r="U97" i="21" s="1"/>
  <c r="E106" i="21" s="1"/>
  <c r="C54" i="21"/>
  <c r="A4" i="24"/>
  <c r="Q41" i="21" l="1"/>
  <c r="T41" i="21"/>
  <c r="S41" i="21" s="1"/>
  <c r="T38" i="21"/>
  <c r="U36" i="21"/>
  <c r="U41" i="21" s="1"/>
  <c r="E50" i="21" s="1"/>
  <c r="T119" i="21"/>
  <c r="U119" i="21" s="1"/>
  <c r="T93" i="21"/>
  <c r="C53" i="21"/>
  <c r="C55" i="21"/>
  <c r="C58" i="21"/>
  <c r="C57" i="21"/>
  <c r="C52" i="21"/>
  <c r="C111" i="21"/>
  <c r="C113" i="21"/>
  <c r="C115" i="21"/>
  <c r="C107" i="21"/>
  <c r="E108" i="21" s="1"/>
  <c r="C114" i="21"/>
  <c r="U91" i="21"/>
  <c r="T91" i="21"/>
  <c r="C51" i="21"/>
  <c r="C56" i="21"/>
  <c r="H4" i="3"/>
  <c r="E4" i="3"/>
  <c r="C4" i="3"/>
  <c r="H3" i="3"/>
  <c r="E3" i="3"/>
  <c r="C3" i="3"/>
  <c r="E110" i="21" l="1"/>
  <c r="C108" i="21"/>
  <c r="F108" i="21" s="1"/>
  <c r="F110" i="21" s="1"/>
  <c r="G50" i="21"/>
  <c r="E52" i="21"/>
  <c r="E54" i="21" s="1"/>
  <c r="F52" i="21"/>
  <c r="F54" i="21" s="1"/>
  <c r="J88" i="21" s="1"/>
  <c r="Q88" i="21" s="1"/>
  <c r="Q97" i="21" s="1"/>
  <c r="C112" i="21"/>
  <c r="C110" i="21"/>
  <c r="C109" i="21"/>
  <c r="E51" i="21"/>
  <c r="U403" i="23"/>
  <c r="AA402" i="23"/>
  <c r="U402" i="23"/>
  <c r="N414" i="23"/>
  <c r="N376" i="23"/>
  <c r="U183" i="23"/>
  <c r="AA182" i="23"/>
  <c r="U182" i="23"/>
  <c r="C179" i="23" s="1"/>
  <c r="N194" i="23"/>
  <c r="V29" i="23"/>
  <c r="AP292" i="23"/>
  <c r="S436" i="23" s="1"/>
  <c r="AP294" i="23"/>
  <c r="AC436" i="23" s="1"/>
  <c r="AP291" i="23"/>
  <c r="N436" i="23" s="1"/>
  <c r="O291" i="23"/>
  <c r="O290" i="23"/>
  <c r="AP289" i="23"/>
  <c r="AB434" i="23" s="1"/>
  <c r="AU258" i="23"/>
  <c r="AK258" i="23"/>
  <c r="AZ255" i="23"/>
  <c r="AU255" i="23"/>
  <c r="AK253" i="23"/>
  <c r="AZ251" i="23"/>
  <c r="AU251" i="23"/>
  <c r="AU250" i="23"/>
  <c r="AK250" i="23"/>
  <c r="AK247" i="23"/>
  <c r="AU245" i="23"/>
  <c r="AP87" i="23"/>
  <c r="X216" i="23" s="1"/>
  <c r="AP85" i="23"/>
  <c r="N216" i="23" s="1"/>
  <c r="AP83" i="23"/>
  <c r="AB214" i="23" s="1"/>
  <c r="AZ53" i="23"/>
  <c r="AK53" i="23"/>
  <c r="AF53" i="23"/>
  <c r="AZ29" i="23"/>
  <c r="AK29" i="23"/>
  <c r="AZ49" i="23"/>
  <c r="AK49" i="23"/>
  <c r="AF49" i="23"/>
  <c r="AK25" i="23"/>
  <c r="AK45" i="23"/>
  <c r="AF45" i="23"/>
  <c r="AZ21" i="23"/>
  <c r="AK21" i="23"/>
  <c r="AZ41" i="23"/>
  <c r="AF41" i="23"/>
  <c r="AZ17" i="23"/>
  <c r="AK17" i="23"/>
  <c r="G110" i="21" l="1"/>
  <c r="V88" i="21"/>
  <c r="G54" i="21"/>
  <c r="G51" i="21"/>
  <c r="E55" i="21" s="1"/>
  <c r="E56" i="21" s="1"/>
  <c r="C45" i="21" s="1"/>
  <c r="G45" i="21" s="1"/>
  <c r="H45" i="21" s="1"/>
  <c r="J45" i="21" s="1"/>
  <c r="A40" i="33"/>
  <c r="A19" i="33"/>
  <c r="A59" i="33"/>
  <c r="AP248" i="23"/>
  <c r="A67" i="33"/>
  <c r="A75" i="33"/>
  <c r="A37" i="33"/>
  <c r="A16" i="33"/>
  <c r="A41" i="33"/>
  <c r="A20" i="33"/>
  <c r="A45" i="33"/>
  <c r="A24" i="33"/>
  <c r="A49" i="33"/>
  <c r="A28" i="33"/>
  <c r="A53" i="33"/>
  <c r="A32" i="33"/>
  <c r="A60" i="33"/>
  <c r="A64" i="33"/>
  <c r="A68" i="33"/>
  <c r="A72" i="33"/>
  <c r="A76" i="33"/>
  <c r="A36" i="33"/>
  <c r="A15" i="33"/>
  <c r="A48" i="33"/>
  <c r="A27" i="33"/>
  <c r="A52" i="33"/>
  <c r="A31" i="33"/>
  <c r="AU244" i="23"/>
  <c r="A63" i="33"/>
  <c r="V36" i="23"/>
  <c r="A38" i="33"/>
  <c r="A17" i="33"/>
  <c r="A42" i="33"/>
  <c r="A21" i="33"/>
  <c r="A46" i="33"/>
  <c r="A25" i="33"/>
  <c r="A50" i="33"/>
  <c r="A29" i="33"/>
  <c r="A54" i="33"/>
  <c r="A33" i="33"/>
  <c r="A61" i="33"/>
  <c r="A65" i="33"/>
  <c r="L250" i="23"/>
  <c r="A69" i="33"/>
  <c r="A73" i="33"/>
  <c r="A77" i="33"/>
  <c r="A44" i="33"/>
  <c r="A23" i="33"/>
  <c r="L252" i="23"/>
  <c r="A71" i="33"/>
  <c r="A39" i="33"/>
  <c r="A18" i="33"/>
  <c r="A43" i="33"/>
  <c r="A22" i="33"/>
  <c r="A47" i="33"/>
  <c r="A26" i="33"/>
  <c r="A51" i="33"/>
  <c r="A30" i="33"/>
  <c r="A55" i="33"/>
  <c r="A34" i="33"/>
  <c r="AP239" i="23"/>
  <c r="A58" i="33"/>
  <c r="AP243" i="23"/>
  <c r="A62" i="33"/>
  <c r="AP247" i="23"/>
  <c r="A66" i="33"/>
  <c r="A70" i="33"/>
  <c r="AP255" i="23"/>
  <c r="A74" i="33"/>
  <c r="AF23" i="23"/>
  <c r="C29" i="3"/>
  <c r="Q12" i="23"/>
  <c r="AK248" i="23"/>
  <c r="AK244" i="23"/>
  <c r="V39" i="23"/>
  <c r="AA43" i="23"/>
  <c r="AA47" i="23"/>
  <c r="AZ51" i="23"/>
  <c r="AZ40" i="23"/>
  <c r="G44" i="23"/>
  <c r="AA48" i="23"/>
  <c r="Q28" i="23"/>
  <c r="O293" i="23"/>
  <c r="Q13" i="23"/>
  <c r="AZ45" i="23"/>
  <c r="G49" i="23"/>
  <c r="G53" i="23"/>
  <c r="AU248" i="23"/>
  <c r="L50" i="23"/>
  <c r="AP244" i="23"/>
  <c r="AZ47" i="23"/>
  <c r="AZ245" i="23"/>
  <c r="L243" i="23"/>
  <c r="AZ39" i="23"/>
  <c r="AF256" i="23"/>
  <c r="Q16" i="23"/>
  <c r="AF52" i="23"/>
  <c r="AK16" i="23"/>
  <c r="AA40" i="23"/>
  <c r="AU40" i="23"/>
  <c r="AF40" i="23"/>
  <c r="AU24" i="23"/>
  <c r="V19" i="23"/>
  <c r="L248" i="23"/>
  <c r="AA23" i="23"/>
  <c r="L52" i="23"/>
  <c r="AG182" i="23"/>
  <c r="O187" i="23" s="1"/>
  <c r="V187" i="23" s="1"/>
  <c r="C411" i="23"/>
  <c r="S414" i="23"/>
  <c r="O419" i="23" s="1"/>
  <c r="V419" i="23" s="1"/>
  <c r="O87" i="23"/>
  <c r="AA19" i="23"/>
  <c r="L47" i="23"/>
  <c r="C25" i="3"/>
  <c r="V52" i="23"/>
  <c r="O85" i="23"/>
  <c r="N169" i="23"/>
  <c r="C399" i="23"/>
  <c r="AG402" i="23"/>
  <c r="O407" i="23" s="1"/>
  <c r="V407" i="23" s="1"/>
  <c r="AU41" i="23"/>
  <c r="AU17" i="23"/>
  <c r="AU28" i="23"/>
  <c r="AU52" i="23"/>
  <c r="L43" i="23"/>
  <c r="C23" i="3"/>
  <c r="V47" i="23"/>
  <c r="L25" i="23"/>
  <c r="G28" i="23"/>
  <c r="C191" i="23"/>
  <c r="S194" i="23"/>
  <c r="O199" i="23" s="1"/>
  <c r="V199" i="23" s="1"/>
  <c r="AU53" i="23"/>
  <c r="AU29" i="23"/>
  <c r="AU49" i="23"/>
  <c r="AU25" i="23"/>
  <c r="O294" i="23"/>
  <c r="P388" i="23"/>
  <c r="O389" i="23" s="1"/>
  <c r="T389" i="23" s="1"/>
  <c r="O394" i="23" s="1"/>
  <c r="V394" i="23" s="1"/>
  <c r="AK23" i="23"/>
  <c r="AZ23" i="23"/>
  <c r="AZ25" i="23"/>
  <c r="AZ52" i="23"/>
  <c r="C19" i="3"/>
  <c r="V43" i="23"/>
  <c r="V23" i="23"/>
  <c r="C373" i="23"/>
  <c r="S376" i="23"/>
  <c r="S381" i="23" s="1"/>
  <c r="A30" i="30"/>
  <c r="A16" i="24"/>
  <c r="G35" i="23"/>
  <c r="Q15" i="23"/>
  <c r="V24" i="23"/>
  <c r="A51" i="30"/>
  <c r="A45" i="24"/>
  <c r="A43" i="11"/>
  <c r="AP254" i="23"/>
  <c r="A64" i="30"/>
  <c r="A58" i="24"/>
  <c r="A56" i="11"/>
  <c r="A67" i="30"/>
  <c r="A61" i="24"/>
  <c r="A59" i="11"/>
  <c r="AF24" i="23"/>
  <c r="V11" i="23"/>
  <c r="L35" i="23"/>
  <c r="A31" i="30"/>
  <c r="A17" i="24"/>
  <c r="V12" i="23"/>
  <c r="AA36" i="23"/>
  <c r="V15" i="23"/>
  <c r="L39" i="23"/>
  <c r="V40" i="23"/>
  <c r="A35" i="30"/>
  <c r="A21" i="24"/>
  <c r="V16" i="23"/>
  <c r="A36" i="30"/>
  <c r="A22" i="24"/>
  <c r="V41" i="23"/>
  <c r="A40" i="30"/>
  <c r="A26" i="24"/>
  <c r="V45" i="23"/>
  <c r="G48" i="23"/>
  <c r="A46" i="30"/>
  <c r="A32" i="24"/>
  <c r="A50" i="30"/>
  <c r="A44" i="24"/>
  <c r="A42" i="11"/>
  <c r="AP242" i="23"/>
  <c r="A52" i="30"/>
  <c r="A46" i="24"/>
  <c r="A44" i="11"/>
  <c r="A55" i="30"/>
  <c r="A49" i="24"/>
  <c r="A47" i="11"/>
  <c r="L247" i="23"/>
  <c r="A61" i="30"/>
  <c r="A55" i="24"/>
  <c r="A53" i="11"/>
  <c r="L254" i="23"/>
  <c r="A66" i="30"/>
  <c r="A60" i="24"/>
  <c r="A58" i="11"/>
  <c r="AP258" i="23"/>
  <c r="A68" i="30"/>
  <c r="A62" i="24"/>
  <c r="A60" i="11"/>
  <c r="Q11" i="23"/>
  <c r="G39" i="23"/>
  <c r="V20" i="23"/>
  <c r="A62" i="30"/>
  <c r="A56" i="24"/>
  <c r="A54" i="11"/>
  <c r="AZ48" i="23"/>
  <c r="AU254" i="23"/>
  <c r="C11" i="3"/>
  <c r="AA11" i="23"/>
  <c r="V35" i="23"/>
  <c r="A32" i="30"/>
  <c r="A18" i="24"/>
  <c r="V37" i="23"/>
  <c r="C15" i="3"/>
  <c r="AA15" i="23"/>
  <c r="A37" i="30"/>
  <c r="A23" i="24"/>
  <c r="G19" i="23"/>
  <c r="C20" i="3"/>
  <c r="A41" i="30"/>
  <c r="A27" i="24"/>
  <c r="G23" i="23"/>
  <c r="C24" i="3"/>
  <c r="AA52" i="23"/>
  <c r="A47" i="30"/>
  <c r="A33" i="24"/>
  <c r="AA28" i="23"/>
  <c r="A49" i="30"/>
  <c r="A43" i="24"/>
  <c r="A41" i="11"/>
  <c r="L240" i="23"/>
  <c r="L242" i="23"/>
  <c r="A54" i="30"/>
  <c r="A48" i="24"/>
  <c r="A46" i="11"/>
  <c r="AP246" i="23"/>
  <c r="A56" i="30"/>
  <c r="A50" i="24"/>
  <c r="A48" i="11"/>
  <c r="A59" i="30"/>
  <c r="A53" i="24"/>
  <c r="A51" i="11"/>
  <c r="L251" i="23"/>
  <c r="AP252" i="23"/>
  <c r="A65" i="30"/>
  <c r="A59" i="24"/>
  <c r="A57" i="11"/>
  <c r="L256" i="23"/>
  <c r="L258" i="23"/>
  <c r="A34" i="30"/>
  <c r="A20" i="24"/>
  <c r="B19" i="3"/>
  <c r="A39" i="30"/>
  <c r="A25" i="24"/>
  <c r="A43" i="30"/>
  <c r="A29" i="24"/>
  <c r="A45" i="30"/>
  <c r="A31" i="24"/>
  <c r="AA26" i="23"/>
  <c r="A57" i="30"/>
  <c r="A51" i="24"/>
  <c r="A49" i="11"/>
  <c r="AK15" i="23"/>
  <c r="AF26" i="23"/>
  <c r="AZ252" i="23"/>
  <c r="AK254" i="23"/>
  <c r="AK257" i="23"/>
  <c r="A29" i="30"/>
  <c r="A15" i="24"/>
  <c r="G11" i="23"/>
  <c r="AA35" i="23"/>
  <c r="C12" i="3"/>
  <c r="G36" i="23"/>
  <c r="A33" i="30"/>
  <c r="A19" i="24"/>
  <c r="G15" i="23"/>
  <c r="C16" i="3"/>
  <c r="G40" i="23"/>
  <c r="Q17" i="23"/>
  <c r="A38" i="30"/>
  <c r="A24" i="24"/>
  <c r="Q19" i="23"/>
  <c r="Q20" i="23"/>
  <c r="V44" i="23"/>
  <c r="Q21" i="23"/>
  <c r="A42" i="30"/>
  <c r="A28" i="24"/>
  <c r="G47" i="23"/>
  <c r="Q24" i="23"/>
  <c r="AA49" i="23"/>
  <c r="A44" i="30"/>
  <c r="A30" i="24"/>
  <c r="Q49" i="23"/>
  <c r="V50" i="23"/>
  <c r="V53" i="23"/>
  <c r="A48" i="30"/>
  <c r="A34" i="24"/>
  <c r="AA53" i="23"/>
  <c r="L239" i="23"/>
  <c r="AP240" i="23"/>
  <c r="A53" i="30"/>
  <c r="A47" i="24"/>
  <c r="A45" i="11"/>
  <c r="L244" i="23"/>
  <c r="L246" i="23"/>
  <c r="A58" i="30"/>
  <c r="A52" i="24"/>
  <c r="A50" i="11"/>
  <c r="AP250" i="23"/>
  <c r="A60" i="30"/>
  <c r="A54" i="24"/>
  <c r="A52" i="11"/>
  <c r="AP251" i="23"/>
  <c r="A63" i="30"/>
  <c r="A57" i="24"/>
  <c r="A55" i="11"/>
  <c r="L255" i="23"/>
  <c r="AP256" i="23"/>
  <c r="E50" i="3"/>
  <c r="E42" i="3"/>
  <c r="E41" i="3"/>
  <c r="E53" i="3"/>
  <c r="E49" i="3"/>
  <c r="E45" i="3"/>
  <c r="G241" i="23"/>
  <c r="C36" i="3"/>
  <c r="C40" i="3"/>
  <c r="G249" i="23"/>
  <c r="V249" i="23"/>
  <c r="C44" i="3"/>
  <c r="AA253" i="23"/>
  <c r="C48" i="3"/>
  <c r="Q253" i="23"/>
  <c r="G257" i="23"/>
  <c r="C52" i="3"/>
  <c r="AK27" i="23"/>
  <c r="L11" i="23"/>
  <c r="G12" i="23"/>
  <c r="C13" i="3"/>
  <c r="V13" i="23"/>
  <c r="L15" i="23"/>
  <c r="AA16" i="23"/>
  <c r="C17" i="3"/>
  <c r="V17" i="23"/>
  <c r="AA41" i="23"/>
  <c r="Q18" i="23"/>
  <c r="C21" i="3"/>
  <c r="AA45" i="23"/>
  <c r="L23" i="23"/>
  <c r="AA24" i="23"/>
  <c r="V25" i="23"/>
  <c r="C27" i="3"/>
  <c r="AA240" i="23"/>
  <c r="C35" i="3"/>
  <c r="G244" i="23"/>
  <c r="V244" i="23"/>
  <c r="C39" i="3"/>
  <c r="V248" i="23"/>
  <c r="C43" i="3"/>
  <c r="G252" i="23"/>
  <c r="C47" i="3"/>
  <c r="Q252" i="23"/>
  <c r="AA256" i="23"/>
  <c r="V256" i="23"/>
  <c r="C51" i="3"/>
  <c r="AK245" i="23"/>
  <c r="AF249" i="23"/>
  <c r="AU249" i="23"/>
  <c r="L37" i="23"/>
  <c r="C14" i="3"/>
  <c r="L41" i="23"/>
  <c r="C18" i="3"/>
  <c r="C22" i="3"/>
  <c r="V49" i="23"/>
  <c r="L49" i="23"/>
  <c r="L27" i="23"/>
  <c r="AA239" i="23"/>
  <c r="C34" i="3"/>
  <c r="AP241" i="23"/>
  <c r="C38" i="3"/>
  <c r="AP245" i="23"/>
  <c r="C42" i="3"/>
  <c r="AP249" i="23"/>
  <c r="C46" i="3"/>
  <c r="AP253" i="23"/>
  <c r="AA255" i="23"/>
  <c r="C50" i="3"/>
  <c r="AP257" i="23"/>
  <c r="AF18" i="23"/>
  <c r="AZ18" i="23"/>
  <c r="G10" i="23"/>
  <c r="AA10" i="23"/>
  <c r="V27" i="23"/>
  <c r="C37" i="3"/>
  <c r="B242" i="23"/>
  <c r="G246" i="23"/>
  <c r="C41" i="3"/>
  <c r="C45" i="3"/>
  <c r="C49" i="3"/>
  <c r="C53" i="3"/>
  <c r="C26" i="3"/>
  <c r="L53" i="23"/>
  <c r="C28" i="3"/>
  <c r="G52" i="23"/>
  <c r="AK11" i="23"/>
  <c r="AK34" i="23"/>
  <c r="AK10" i="23"/>
  <c r="AK35" i="23"/>
  <c r="AK38" i="23"/>
  <c r="AK14" i="23"/>
  <c r="AF44" i="23"/>
  <c r="AK46" i="23"/>
  <c r="AU246" i="23"/>
  <c r="AK246" i="23"/>
  <c r="AZ246" i="23"/>
  <c r="AK13" i="23"/>
  <c r="AK37" i="23"/>
  <c r="AF39" i="23"/>
  <c r="AZ16" i="23"/>
  <c r="AK40" i="23"/>
  <c r="AF17" i="23"/>
  <c r="AK41" i="23"/>
  <c r="AF42" i="23"/>
  <c r="AF19" i="23"/>
  <c r="AZ19" i="23"/>
  <c r="AZ43" i="23"/>
  <c r="AF47" i="23"/>
  <c r="AK47" i="23"/>
  <c r="AK24" i="23"/>
  <c r="AP84" i="23"/>
  <c r="AF246" i="23"/>
  <c r="AK44" i="23"/>
  <c r="AZ20" i="23"/>
  <c r="AZ46" i="23"/>
  <c r="AK22" i="23"/>
  <c r="AZ15" i="23"/>
  <c r="AK39" i="23"/>
  <c r="AF16" i="23"/>
  <c r="AZ42" i="23"/>
  <c r="AK18" i="23"/>
  <c r="AK42" i="23"/>
  <c r="AK19" i="23"/>
  <c r="AF20" i="23"/>
  <c r="AZ44" i="23"/>
  <c r="AF22" i="23"/>
  <c r="AZ22" i="23"/>
  <c r="AK48" i="23"/>
  <c r="AZ24" i="23"/>
  <c r="AF48" i="23"/>
  <c r="AK50" i="23"/>
  <c r="AZ26" i="23"/>
  <c r="AF50" i="23"/>
  <c r="AZ50" i="23"/>
  <c r="AK26" i="23"/>
  <c r="AF15" i="23"/>
  <c r="AF43" i="23"/>
  <c r="AK43" i="23"/>
  <c r="AK20" i="23"/>
  <c r="AF46" i="23"/>
  <c r="AP288" i="23"/>
  <c r="AF21" i="23"/>
  <c r="AF25" i="23"/>
  <c r="AF51" i="23"/>
  <c r="AZ28" i="23"/>
  <c r="AK52" i="23"/>
  <c r="AF29" i="23"/>
  <c r="AK239" i="23"/>
  <c r="AZ247" i="23"/>
  <c r="AU247" i="23"/>
  <c r="AF247" i="23"/>
  <c r="AZ27" i="23"/>
  <c r="AK51" i="23"/>
  <c r="AF28" i="23"/>
  <c r="AU239" i="23"/>
  <c r="AK240" i="23"/>
  <c r="AU242" i="23"/>
  <c r="AF27" i="23"/>
  <c r="AK28" i="23"/>
  <c r="AU243" i="23"/>
  <c r="AK241" i="23"/>
  <c r="AZ244" i="23"/>
  <c r="AF245" i="23"/>
  <c r="AZ248" i="23"/>
  <c r="AZ249" i="23"/>
  <c r="AK249" i="23"/>
  <c r="AZ256" i="23"/>
  <c r="AU256" i="23"/>
  <c r="AK256" i="23"/>
  <c r="AF244" i="23"/>
  <c r="AF248" i="23"/>
  <c r="AU252" i="23"/>
  <c r="AK252" i="23"/>
  <c r="AF252" i="23"/>
  <c r="AP290" i="23"/>
  <c r="AZ250" i="23"/>
  <c r="AF251" i="23"/>
  <c r="AU253" i="23"/>
  <c r="AZ254" i="23"/>
  <c r="AF255" i="23"/>
  <c r="AU257" i="23"/>
  <c r="AZ258" i="23"/>
  <c r="AF250" i="23"/>
  <c r="AK251" i="23"/>
  <c r="AZ253" i="23"/>
  <c r="AF254" i="23"/>
  <c r="AK255" i="23"/>
  <c r="AZ257" i="23"/>
  <c r="AF258" i="23"/>
  <c r="AF253" i="23"/>
  <c r="AF257" i="23"/>
  <c r="E107" i="21" l="1"/>
  <c r="G107" i="21" s="1"/>
  <c r="V97" i="21"/>
  <c r="F106" i="21" s="1"/>
  <c r="G106" i="21" s="1"/>
  <c r="R45" i="21"/>
  <c r="M3" i="21" s="1"/>
  <c r="K45" i="21"/>
  <c r="O45" i="21"/>
  <c r="N45" i="21"/>
  <c r="E47" i="3"/>
  <c r="F45" i="33"/>
  <c r="F24" i="33"/>
  <c r="F49" i="33"/>
  <c r="F28" i="33"/>
  <c r="E38" i="3"/>
  <c r="E46" i="3"/>
  <c r="E37" i="3"/>
  <c r="E51" i="3"/>
  <c r="B23" i="3"/>
  <c r="E35" i="3"/>
  <c r="E39" i="3"/>
  <c r="AU48" i="23"/>
  <c r="E43" i="3"/>
  <c r="AH293" i="23"/>
  <c r="X435" i="23" s="1"/>
  <c r="AU16" i="23"/>
  <c r="D36" i="3"/>
  <c r="D44" i="3"/>
  <c r="E34" i="3"/>
  <c r="AF242" i="23"/>
  <c r="AZ239" i="23"/>
  <c r="AF239" i="23"/>
  <c r="AU51" i="23"/>
  <c r="AU27" i="23"/>
  <c r="O86" i="23"/>
  <c r="AF10" i="23"/>
  <c r="AP50" i="23"/>
  <c r="AP26" i="23"/>
  <c r="AP53" i="23"/>
  <c r="AP29" i="23"/>
  <c r="AA29" i="23"/>
  <c r="AP52" i="23"/>
  <c r="AP28" i="23"/>
  <c r="V26" i="23"/>
  <c r="D53" i="3"/>
  <c r="G258" i="23"/>
  <c r="F49" i="3"/>
  <c r="Q254" i="23"/>
  <c r="B45" i="3"/>
  <c r="B250" i="23"/>
  <c r="G45" i="3"/>
  <c r="V250" i="23"/>
  <c r="H41" i="3"/>
  <c r="AA246" i="23"/>
  <c r="D37" i="3"/>
  <c r="G242" i="23"/>
  <c r="AA22" i="23"/>
  <c r="L21" i="23"/>
  <c r="Q41" i="23"/>
  <c r="AA14" i="23"/>
  <c r="L13" i="23"/>
  <c r="F46" i="3"/>
  <c r="Q251" i="23"/>
  <c r="H42" i="3"/>
  <c r="AA247" i="23"/>
  <c r="F38" i="3"/>
  <c r="Q243" i="23"/>
  <c r="AP49" i="23"/>
  <c r="AP25" i="23"/>
  <c r="AA46" i="23"/>
  <c r="Q44" i="23"/>
  <c r="G42" i="23"/>
  <c r="Q40" i="23"/>
  <c r="G38" i="23"/>
  <c r="AP36" i="23"/>
  <c r="AP12" i="23"/>
  <c r="V10" i="23"/>
  <c r="AU18" i="23"/>
  <c r="AU42" i="23"/>
  <c r="B51" i="3"/>
  <c r="B256" i="23"/>
  <c r="B43" i="3"/>
  <c r="B248" i="23"/>
  <c r="B35" i="3"/>
  <c r="B240" i="23"/>
  <c r="G35" i="3"/>
  <c r="V240" i="23"/>
  <c r="Q47" i="23"/>
  <c r="G45" i="23"/>
  <c r="L44" i="23"/>
  <c r="AP19" i="23"/>
  <c r="AP43" i="23"/>
  <c r="B38" i="23"/>
  <c r="B14" i="23"/>
  <c r="V34" i="23"/>
  <c r="B44" i="3"/>
  <c r="B249" i="23"/>
  <c r="H40" i="3"/>
  <c r="AA245" i="23"/>
  <c r="AP51" i="23"/>
  <c r="AP27" i="23"/>
  <c r="V51" i="23"/>
  <c r="L22" i="23"/>
  <c r="L18" i="23"/>
  <c r="L14" i="23"/>
  <c r="D47" i="3"/>
  <c r="H50" i="3"/>
  <c r="D41" i="3"/>
  <c r="F47" i="3"/>
  <c r="B21" i="23"/>
  <c r="B45" i="23"/>
  <c r="B50" i="23"/>
  <c r="B26" i="23"/>
  <c r="B44" i="23"/>
  <c r="B20" i="23"/>
  <c r="AZ243" i="23"/>
  <c r="AF243" i="23"/>
  <c r="AU43" i="23"/>
  <c r="AU19" i="23"/>
  <c r="AU44" i="23"/>
  <c r="AU20" i="23"/>
  <c r="AU46" i="23"/>
  <c r="AU22" i="23"/>
  <c r="AU39" i="23"/>
  <c r="AU15" i="23"/>
  <c r="AF13" i="23"/>
  <c r="H85" i="23"/>
  <c r="H291" i="23"/>
  <c r="V28" i="23"/>
  <c r="L26" i="23"/>
  <c r="L29" i="23"/>
  <c r="G29" i="23"/>
  <c r="L28" i="23"/>
  <c r="H53" i="3"/>
  <c r="AA258" i="23"/>
  <c r="D49" i="3"/>
  <c r="G254" i="23"/>
  <c r="F45" i="3"/>
  <c r="Q250" i="23"/>
  <c r="B41" i="3"/>
  <c r="B246" i="23"/>
  <c r="G41" i="3"/>
  <c r="V246" i="23"/>
  <c r="H37" i="3"/>
  <c r="AA242" i="23"/>
  <c r="V48" i="23"/>
  <c r="G22" i="23"/>
  <c r="L42" i="23"/>
  <c r="AP41" i="23"/>
  <c r="AP17" i="23"/>
  <c r="G14" i="23"/>
  <c r="B50" i="3"/>
  <c r="B255" i="23"/>
  <c r="G50" i="3"/>
  <c r="V255" i="23"/>
  <c r="D46" i="3"/>
  <c r="G251" i="23"/>
  <c r="B42" i="3"/>
  <c r="B247" i="23"/>
  <c r="G42" i="3"/>
  <c r="V247" i="23"/>
  <c r="D38" i="3"/>
  <c r="G243" i="23"/>
  <c r="B34" i="3"/>
  <c r="B239" i="23"/>
  <c r="D34" i="3"/>
  <c r="G239" i="23"/>
  <c r="Q51" i="23"/>
  <c r="G25" i="23"/>
  <c r="B49" i="23"/>
  <c r="B25" i="23"/>
  <c r="Q48" i="23"/>
  <c r="G46" i="23"/>
  <c r="L45" i="23"/>
  <c r="AP44" i="23"/>
  <c r="AP20" i="23"/>
  <c r="V18" i="23"/>
  <c r="AA17" i="23"/>
  <c r="AP40" i="23"/>
  <c r="AP16" i="23"/>
  <c r="V14" i="23"/>
  <c r="AA13" i="23"/>
  <c r="L12" i="23"/>
  <c r="O83" i="23"/>
  <c r="H83" i="23"/>
  <c r="H138" i="23" s="1"/>
  <c r="F51" i="3"/>
  <c r="Q256" i="23"/>
  <c r="E48" i="3"/>
  <c r="L253" i="23"/>
  <c r="H47" i="3"/>
  <c r="AA252" i="23"/>
  <c r="F43" i="3"/>
  <c r="Q248" i="23"/>
  <c r="E40" i="3"/>
  <c r="L245" i="23"/>
  <c r="H39" i="3"/>
  <c r="AA244" i="23"/>
  <c r="F35" i="3"/>
  <c r="Q240" i="23"/>
  <c r="G51" i="23"/>
  <c r="L48" i="23"/>
  <c r="AP47" i="23"/>
  <c r="AP23" i="23"/>
  <c r="Q22" i="23"/>
  <c r="V21" i="23"/>
  <c r="AA20" i="23"/>
  <c r="L19" i="23"/>
  <c r="B42" i="23"/>
  <c r="B18" i="23"/>
  <c r="G16" i="23"/>
  <c r="V38" i="23"/>
  <c r="AA37" i="23"/>
  <c r="Q35" i="23"/>
  <c r="H52" i="3"/>
  <c r="AA257" i="23"/>
  <c r="D48" i="3"/>
  <c r="G253" i="23"/>
  <c r="F44" i="3"/>
  <c r="Q249" i="23"/>
  <c r="B40" i="3"/>
  <c r="B245" i="23"/>
  <c r="G40" i="3"/>
  <c r="V245" i="23"/>
  <c r="H36" i="3"/>
  <c r="AA241" i="23"/>
  <c r="B27" i="23"/>
  <c r="B51" i="23"/>
  <c r="G27" i="23"/>
  <c r="Q34" i="23"/>
  <c r="G43" i="3"/>
  <c r="H48" i="3"/>
  <c r="G51" i="3"/>
  <c r="H51" i="3"/>
  <c r="Q26" i="23"/>
  <c r="Q23" i="23"/>
  <c r="G43" i="23"/>
  <c r="AA39" i="23"/>
  <c r="AA44" i="23"/>
  <c r="G26" i="23"/>
  <c r="B40" i="23"/>
  <c r="B16" i="23"/>
  <c r="B36" i="23"/>
  <c r="B12" i="23"/>
  <c r="N346" i="23"/>
  <c r="H289" i="23"/>
  <c r="H345" i="23" s="1"/>
  <c r="AF12" i="23"/>
  <c r="AU47" i="23"/>
  <c r="AU23" i="23"/>
  <c r="Q29" i="23"/>
  <c r="AA50" i="23"/>
  <c r="B53" i="3"/>
  <c r="B258" i="23"/>
  <c r="G53" i="3"/>
  <c r="V258" i="23"/>
  <c r="H49" i="3"/>
  <c r="AA254" i="23"/>
  <c r="D45" i="3"/>
  <c r="G250" i="23"/>
  <c r="F41" i="3"/>
  <c r="Q246" i="23"/>
  <c r="G37" i="3"/>
  <c r="V242" i="23"/>
  <c r="Q45" i="23"/>
  <c r="AA18" i="23"/>
  <c r="L17" i="23"/>
  <c r="Q37" i="23"/>
  <c r="L34" i="23"/>
  <c r="F50" i="3"/>
  <c r="Q255" i="23"/>
  <c r="H46" i="3"/>
  <c r="AA251" i="23"/>
  <c r="F42" i="3"/>
  <c r="Q247" i="23"/>
  <c r="H38" i="3"/>
  <c r="AA243" i="23"/>
  <c r="Q95" i="23"/>
  <c r="AH95" i="23" s="1"/>
  <c r="F34" i="3"/>
  <c r="Q239" i="23"/>
  <c r="G34" i="3"/>
  <c r="V239" i="23"/>
  <c r="AA25" i="23"/>
  <c r="Q25" i="23"/>
  <c r="AP48" i="23"/>
  <c r="AP24" i="23"/>
  <c r="V22" i="23"/>
  <c r="AA21" i="23"/>
  <c r="L20" i="23"/>
  <c r="G17" i="23"/>
  <c r="L16" i="23"/>
  <c r="G13" i="23"/>
  <c r="AA34" i="23"/>
  <c r="D51" i="3"/>
  <c r="G256" i="23"/>
  <c r="B47" i="3"/>
  <c r="B252" i="23"/>
  <c r="G47" i="3"/>
  <c r="V252" i="23"/>
  <c r="D43" i="3"/>
  <c r="G248" i="23"/>
  <c r="B39" i="3"/>
  <c r="B244" i="23"/>
  <c r="D35" i="3"/>
  <c r="G240" i="23"/>
  <c r="B46" i="23"/>
  <c r="B22" i="23"/>
  <c r="G20" i="23"/>
  <c r="V42" i="23"/>
  <c r="Q39" i="23"/>
  <c r="G37" i="23"/>
  <c r="L36" i="23"/>
  <c r="AP35" i="23"/>
  <c r="AP11" i="23"/>
  <c r="Q10" i="23"/>
  <c r="B52" i="3"/>
  <c r="B257" i="23"/>
  <c r="G52" i="3"/>
  <c r="V257" i="23"/>
  <c r="F40" i="3"/>
  <c r="Q245" i="23"/>
  <c r="B36" i="3"/>
  <c r="B241" i="23"/>
  <c r="G36" i="3"/>
  <c r="V241" i="23"/>
  <c r="Q27" i="23"/>
  <c r="AA27" i="23"/>
  <c r="Q46" i="23"/>
  <c r="Q42" i="23"/>
  <c r="Q38" i="23"/>
  <c r="AP34" i="23"/>
  <c r="AP10" i="23"/>
  <c r="G39" i="3"/>
  <c r="D52" i="3"/>
  <c r="H35" i="3"/>
  <c r="H34" i="3"/>
  <c r="G44" i="3"/>
  <c r="B48" i="23"/>
  <c r="B24" i="23"/>
  <c r="AH294" i="23"/>
  <c r="C166" i="23"/>
  <c r="S169" i="23"/>
  <c r="S174" i="23" s="1"/>
  <c r="AH87" i="23"/>
  <c r="AU50" i="23"/>
  <c r="AU26" i="23"/>
  <c r="AF34" i="23"/>
  <c r="AU35" i="23"/>
  <c r="AU11" i="23"/>
  <c r="B53" i="23"/>
  <c r="B29" i="23"/>
  <c r="Q50" i="23"/>
  <c r="Q53" i="23"/>
  <c r="Q52" i="23"/>
  <c r="G50" i="23"/>
  <c r="F53" i="3"/>
  <c r="Q258" i="23"/>
  <c r="B49" i="3"/>
  <c r="B254" i="23"/>
  <c r="G49" i="3"/>
  <c r="V254" i="23"/>
  <c r="H45" i="3"/>
  <c r="AA250" i="23"/>
  <c r="F37" i="3"/>
  <c r="Q242" i="23"/>
  <c r="AA51" i="23"/>
  <c r="L46" i="23"/>
  <c r="AP21" i="23"/>
  <c r="AP45" i="23"/>
  <c r="G18" i="23"/>
  <c r="L38" i="23"/>
  <c r="AP13" i="23"/>
  <c r="AP37" i="23"/>
  <c r="L10" i="23"/>
  <c r="D50" i="3"/>
  <c r="G255" i="23"/>
  <c r="B46" i="3"/>
  <c r="B251" i="23"/>
  <c r="G46" i="3"/>
  <c r="V251" i="23"/>
  <c r="D42" i="3"/>
  <c r="G247" i="23"/>
  <c r="B38" i="3"/>
  <c r="B243" i="23"/>
  <c r="G38" i="3"/>
  <c r="V243" i="23"/>
  <c r="L24" i="23"/>
  <c r="G21" i="23"/>
  <c r="AA42" i="23"/>
  <c r="AA38" i="23"/>
  <c r="Q36" i="23"/>
  <c r="G34" i="23"/>
  <c r="E52" i="3"/>
  <c r="L257" i="23"/>
  <c r="E44" i="3"/>
  <c r="L249" i="23"/>
  <c r="H43" i="3"/>
  <c r="AA248" i="23"/>
  <c r="F39" i="3"/>
  <c r="Q244" i="23"/>
  <c r="E36" i="3"/>
  <c r="L241" i="23"/>
  <c r="G24" i="23"/>
  <c r="V46" i="23"/>
  <c r="Q43" i="23"/>
  <c r="G41" i="23"/>
  <c r="L40" i="23"/>
  <c r="AP39" i="23"/>
  <c r="AP15" i="23"/>
  <c r="Q14" i="23"/>
  <c r="AA12" i="23"/>
  <c r="B34" i="23"/>
  <c r="B10" i="23"/>
  <c r="F52" i="3"/>
  <c r="Q257" i="23"/>
  <c r="B48" i="3"/>
  <c r="B253" i="23"/>
  <c r="G48" i="3"/>
  <c r="V253" i="23"/>
  <c r="H44" i="3"/>
  <c r="AA249" i="23"/>
  <c r="D40" i="3"/>
  <c r="G245" i="23"/>
  <c r="F36" i="3"/>
  <c r="Q241" i="23"/>
  <c r="L51" i="23"/>
  <c r="AP46" i="23"/>
  <c r="AP22" i="23"/>
  <c r="AP42" i="23"/>
  <c r="AP18" i="23"/>
  <c r="AP38" i="23"/>
  <c r="AP14" i="23"/>
  <c r="D39" i="3"/>
  <c r="F48" i="3"/>
  <c r="B52" i="23"/>
  <c r="B28" i="23"/>
  <c r="B13" i="23"/>
  <c r="B37" i="23"/>
  <c r="B41" i="23"/>
  <c r="B17" i="23"/>
  <c r="B39" i="23"/>
  <c r="B15" i="23"/>
  <c r="B35" i="23"/>
  <c r="B11" i="23"/>
  <c r="AU45" i="23"/>
  <c r="AU21" i="23"/>
  <c r="O292" i="23"/>
  <c r="B19" i="23"/>
  <c r="B43" i="23"/>
  <c r="B47" i="23"/>
  <c r="B23" i="23"/>
  <c r="Z161" i="23"/>
  <c r="AG214" i="23"/>
  <c r="AG434" i="23"/>
  <c r="Z368" i="23"/>
  <c r="AB338" i="23"/>
  <c r="W434" i="23"/>
  <c r="B37" i="3"/>
  <c r="B22" i="3"/>
  <c r="E38" i="30"/>
  <c r="E18" i="30"/>
  <c r="B24" i="3"/>
  <c r="C10" i="3"/>
  <c r="B18" i="3"/>
  <c r="B27" i="3"/>
  <c r="B16" i="3"/>
  <c r="B10" i="3"/>
  <c r="B28" i="3"/>
  <c r="B13" i="3"/>
  <c r="B17" i="3"/>
  <c r="B15" i="3"/>
  <c r="B11" i="3"/>
  <c r="B25" i="3"/>
  <c r="B12" i="3"/>
  <c r="B29" i="3"/>
  <c r="B14" i="3"/>
  <c r="E42" i="30"/>
  <c r="E22" i="30"/>
  <c r="B21" i="3"/>
  <c r="B26" i="3"/>
  <c r="B20" i="3"/>
  <c r="AZ242" i="23"/>
  <c r="AZ12" i="23"/>
  <c r="AU241" i="23"/>
  <c r="AK242" i="23"/>
  <c r="AK12" i="23"/>
  <c r="AZ13" i="23"/>
  <c r="AP82" i="23"/>
  <c r="Y301" i="23"/>
  <c r="Y94" i="23"/>
  <c r="AU240" i="23"/>
  <c r="AK243" i="23"/>
  <c r="AK36" i="23"/>
  <c r="AJ10" i="21" l="1"/>
  <c r="AJ12" i="21"/>
  <c r="AJ14" i="21"/>
  <c r="AJ16" i="21"/>
  <c r="AJ18" i="21"/>
  <c r="AJ20" i="21"/>
  <c r="AJ22" i="21"/>
  <c r="AJ24" i="21"/>
  <c r="AJ26" i="21"/>
  <c r="AJ28" i="21"/>
  <c r="AK10" i="21"/>
  <c r="AK12" i="21"/>
  <c r="AK14" i="21"/>
  <c r="AK16" i="21"/>
  <c r="AK18" i="21"/>
  <c r="AK22" i="21"/>
  <c r="AK26" i="21"/>
  <c r="AK28" i="21"/>
  <c r="AJ11" i="21"/>
  <c r="AJ13" i="21"/>
  <c r="AJ15" i="21"/>
  <c r="AJ17" i="21"/>
  <c r="AJ19" i="21"/>
  <c r="AJ21" i="21"/>
  <c r="AJ23" i="21"/>
  <c r="AJ25" i="21"/>
  <c r="AJ27" i="21"/>
  <c r="AK11" i="21"/>
  <c r="AK13" i="21"/>
  <c r="AK15" i="21"/>
  <c r="AK17" i="21"/>
  <c r="AK19" i="21"/>
  <c r="AK21" i="21"/>
  <c r="AK23" i="21"/>
  <c r="AK25" i="21"/>
  <c r="AK27" i="21"/>
  <c r="AK20" i="21"/>
  <c r="AK24" i="21"/>
  <c r="AJ9" i="21"/>
  <c r="AK9" i="21"/>
  <c r="S45" i="21"/>
  <c r="U45" i="21" s="1"/>
  <c r="N29" i="3"/>
  <c r="E111" i="21"/>
  <c r="E112" i="21" s="1"/>
  <c r="C101" i="21" s="1"/>
  <c r="G101" i="21" s="1"/>
  <c r="H101" i="21" s="1"/>
  <c r="L13" i="3"/>
  <c r="D11" i="3"/>
  <c r="H23" i="3"/>
  <c r="J20" i="3"/>
  <c r="L12" i="3"/>
  <c r="E24" i="3"/>
  <c r="M25" i="3"/>
  <c r="J24" i="3"/>
  <c r="M26" i="3"/>
  <c r="M22" i="3"/>
  <c r="K27" i="3"/>
  <c r="L28" i="3"/>
  <c r="K11" i="3"/>
  <c r="K29" i="3"/>
  <c r="J17" i="3"/>
  <c r="N18" i="3"/>
  <c r="K13" i="3"/>
  <c r="E11" i="3"/>
  <c r="K15" i="3"/>
  <c r="F13" i="3"/>
  <c r="G24" i="3"/>
  <c r="H11" i="3"/>
  <c r="D18" i="3"/>
  <c r="K22" i="3"/>
  <c r="N26" i="3"/>
  <c r="D10" i="3"/>
  <c r="H12" i="3"/>
  <c r="L26" i="3"/>
  <c r="H18" i="3"/>
  <c r="E27" i="3"/>
  <c r="H28" i="3"/>
  <c r="J15" i="3"/>
  <c r="G20" i="3"/>
  <c r="H10" i="3"/>
  <c r="L14" i="3"/>
  <c r="L22" i="3"/>
  <c r="F27" i="3"/>
  <c r="F10" i="3"/>
  <c r="K12" i="3"/>
  <c r="L15" i="3"/>
  <c r="D20" i="3"/>
  <c r="N10" i="3"/>
  <c r="E16" i="3"/>
  <c r="E20" i="3"/>
  <c r="G22" i="3"/>
  <c r="F25" i="3"/>
  <c r="D26" i="3"/>
  <c r="N15" i="3"/>
  <c r="F23" i="3"/>
  <c r="E23" i="3"/>
  <c r="H16" i="3"/>
  <c r="L10" i="3"/>
  <c r="N13" i="3"/>
  <c r="D16" i="3"/>
  <c r="E19" i="3"/>
  <c r="G21" i="3"/>
  <c r="J27" i="3"/>
  <c r="H13" i="3"/>
  <c r="G18" i="3"/>
  <c r="K21" i="3"/>
  <c r="L24" i="3"/>
  <c r="D25" i="3"/>
  <c r="D14" i="3"/>
  <c r="K18" i="3"/>
  <c r="M24" i="3"/>
  <c r="D29" i="3"/>
  <c r="E26" i="3"/>
  <c r="H24" i="3"/>
  <c r="K25" i="3"/>
  <c r="E18" i="3"/>
  <c r="M27" i="3"/>
  <c r="M10" i="3"/>
  <c r="J21" i="3"/>
  <c r="L16" i="3"/>
  <c r="L20" i="3"/>
  <c r="E13" i="3"/>
  <c r="L17" i="3"/>
  <c r="H22" i="3"/>
  <c r="M17" i="3"/>
  <c r="M19" i="3"/>
  <c r="M29" i="3"/>
  <c r="D23" i="3"/>
  <c r="H26" i="3"/>
  <c r="G12" i="3"/>
  <c r="F28" i="3"/>
  <c r="J12" i="3"/>
  <c r="K26" i="3"/>
  <c r="G19" i="3"/>
  <c r="J29" i="3"/>
  <c r="F18" i="3"/>
  <c r="F14" i="3"/>
  <c r="K16" i="3"/>
  <c r="L19" i="3"/>
  <c r="D24" i="3"/>
  <c r="J10" i="3"/>
  <c r="N14" i="3"/>
  <c r="D21" i="3"/>
  <c r="E10" i="3"/>
  <c r="K14" i="3"/>
  <c r="N27" i="3"/>
  <c r="J26" i="3"/>
  <c r="L29" i="3"/>
  <c r="J28" i="3"/>
  <c r="K10" i="3"/>
  <c r="E17" i="3"/>
  <c r="L21" i="3"/>
  <c r="F29" i="3"/>
  <c r="N17" i="3"/>
  <c r="K17" i="3"/>
  <c r="G25" i="3"/>
  <c r="F21" i="3"/>
  <c r="G16" i="3"/>
  <c r="F16" i="3"/>
  <c r="N28" i="3"/>
  <c r="M16" i="3"/>
  <c r="N12" i="3"/>
  <c r="J25" i="3"/>
  <c r="N23" i="3"/>
  <c r="D28" i="3"/>
  <c r="G17" i="3"/>
  <c r="G27" i="3"/>
  <c r="L18" i="3"/>
  <c r="H27" i="3"/>
  <c r="J13" i="3"/>
  <c r="M18" i="3"/>
  <c r="D13" i="3"/>
  <c r="D17" i="3"/>
  <c r="H21" i="3"/>
  <c r="H25" i="3"/>
  <c r="N20" i="3"/>
  <c r="J19" i="3"/>
  <c r="F26" i="3"/>
  <c r="E15" i="3"/>
  <c r="D12" i="3"/>
  <c r="D27" i="3"/>
  <c r="L11" i="3"/>
  <c r="M14" i="3"/>
  <c r="H20" i="3"/>
  <c r="F22" i="3"/>
  <c r="K24" i="3"/>
  <c r="E12" i="3"/>
  <c r="G14" i="3"/>
  <c r="H17" i="3"/>
  <c r="J22" i="3"/>
  <c r="L27" i="3"/>
  <c r="D22" i="3"/>
  <c r="E28" i="3"/>
  <c r="E29" i="3"/>
  <c r="G28" i="3"/>
  <c r="N21" i="3"/>
  <c r="G13" i="3"/>
  <c r="E14" i="3"/>
  <c r="E22" i="3"/>
  <c r="K20" i="3"/>
  <c r="L23" i="3"/>
  <c r="G10" i="3"/>
  <c r="J14" i="3"/>
  <c r="J18" i="3"/>
  <c r="N22" i="3"/>
  <c r="H14" i="3"/>
  <c r="E21" i="3"/>
  <c r="G26" i="3"/>
  <c r="H29" i="3"/>
  <c r="E25" i="3"/>
  <c r="K19" i="3"/>
  <c r="K28" i="3"/>
  <c r="N25" i="3"/>
  <c r="J23" i="3"/>
  <c r="M13" i="3"/>
  <c r="G23" i="3"/>
  <c r="M23" i="3"/>
  <c r="F12" i="3"/>
  <c r="D19" i="3"/>
  <c r="M21" i="3"/>
  <c r="P45" i="21"/>
  <c r="V13" i="21"/>
  <c r="AG13" i="21"/>
  <c r="AG11" i="21"/>
  <c r="V12" i="21"/>
  <c r="V11" i="21"/>
  <c r="AG9" i="21"/>
  <c r="V9" i="21"/>
  <c r="V10" i="21"/>
  <c r="AG10" i="21"/>
  <c r="AG12" i="21"/>
  <c r="N16" i="3"/>
  <c r="M28" i="3"/>
  <c r="G29" i="3"/>
  <c r="F20" i="3"/>
  <c r="F11" i="3"/>
  <c r="M12" i="3"/>
  <c r="N19" i="3"/>
  <c r="J11" i="3"/>
  <c r="M15" i="3"/>
  <c r="G11" i="3"/>
  <c r="F15" i="3"/>
  <c r="K23" i="3"/>
  <c r="J16" i="3"/>
  <c r="M20" i="3"/>
  <c r="L25" i="3"/>
  <c r="F17" i="3"/>
  <c r="D15" i="3"/>
  <c r="F24" i="3"/>
  <c r="N24" i="3"/>
  <c r="N11" i="3"/>
  <c r="H19" i="3"/>
  <c r="G15" i="3"/>
  <c r="H15" i="3"/>
  <c r="M11" i="3"/>
  <c r="F19" i="3"/>
  <c r="F31" i="33"/>
  <c r="F52" i="33"/>
  <c r="F38" i="33"/>
  <c r="F17" i="33"/>
  <c r="F37" i="33"/>
  <c r="F16" i="33"/>
  <c r="F43" i="33"/>
  <c r="F22" i="33"/>
  <c r="F54" i="33"/>
  <c r="F33" i="33"/>
  <c r="F42" i="33"/>
  <c r="F21" i="33"/>
  <c r="F23" i="33"/>
  <c r="F44" i="33"/>
  <c r="F50" i="33"/>
  <c r="F29" i="33"/>
  <c r="F48" i="33"/>
  <c r="F27" i="33"/>
  <c r="V426" i="23"/>
  <c r="F46" i="33"/>
  <c r="F25" i="33"/>
  <c r="F47" i="33"/>
  <c r="F26" i="33"/>
  <c r="F19" i="33"/>
  <c r="F40" i="33"/>
  <c r="F55" i="33"/>
  <c r="F34" i="33"/>
  <c r="F51" i="33"/>
  <c r="F30" i="33"/>
  <c r="F41" i="33"/>
  <c r="F20" i="33"/>
  <c r="F39" i="33"/>
  <c r="F18" i="33"/>
  <c r="F36" i="33"/>
  <c r="F15" i="33"/>
  <c r="F53" i="33"/>
  <c r="F32" i="33"/>
  <c r="AH86" i="23"/>
  <c r="O206" i="23" s="1"/>
  <c r="R333" i="23"/>
  <c r="C343" i="23"/>
  <c r="S346" i="23"/>
  <c r="S351" i="23" s="1"/>
  <c r="AF240" i="23"/>
  <c r="AF241" i="23"/>
  <c r="AZ11" i="23"/>
  <c r="AF11" i="23"/>
  <c r="AZ36" i="23"/>
  <c r="AF36" i="23"/>
  <c r="X215" i="23"/>
  <c r="V206" i="23"/>
  <c r="AC435" i="23"/>
  <c r="AC426" i="23"/>
  <c r="S363" i="23"/>
  <c r="H375" i="23"/>
  <c r="S215" i="23"/>
  <c r="AF38" i="23"/>
  <c r="AU34" i="23"/>
  <c r="AU10" i="23"/>
  <c r="AH292" i="23"/>
  <c r="R126" i="23"/>
  <c r="N139" i="23"/>
  <c r="AZ35" i="23"/>
  <c r="AF35" i="23"/>
  <c r="AF14" i="23"/>
  <c r="AU37" i="23"/>
  <c r="AU13" i="23"/>
  <c r="AU36" i="23"/>
  <c r="AU12" i="23"/>
  <c r="O289" i="23"/>
  <c r="AU38" i="23"/>
  <c r="AU14" i="23"/>
  <c r="AZ37" i="23"/>
  <c r="AF37" i="23"/>
  <c r="H168" i="23"/>
  <c r="S156" i="23"/>
  <c r="W214" i="23"/>
  <c r="AB131" i="23"/>
  <c r="E30" i="30"/>
  <c r="E10" i="30"/>
  <c r="E36" i="30"/>
  <c r="E16" i="30"/>
  <c r="E35" i="30"/>
  <c r="E15" i="30"/>
  <c r="E37" i="30"/>
  <c r="E17" i="30"/>
  <c r="E41" i="30"/>
  <c r="E21" i="30"/>
  <c r="E39" i="30"/>
  <c r="E19" i="30"/>
  <c r="E20" i="30"/>
  <c r="E40" i="30"/>
  <c r="E33" i="30"/>
  <c r="E13" i="30"/>
  <c r="E48" i="30"/>
  <c r="E28" i="30"/>
  <c r="E44" i="30"/>
  <c r="E24" i="30"/>
  <c r="E34" i="30"/>
  <c r="E14" i="30"/>
  <c r="E32" i="30"/>
  <c r="E12" i="30"/>
  <c r="E29" i="30"/>
  <c r="E9" i="30"/>
  <c r="E46" i="30"/>
  <c r="E26" i="30"/>
  <c r="E45" i="30"/>
  <c r="E25" i="30"/>
  <c r="E31" i="30"/>
  <c r="E11" i="30"/>
  <c r="E47" i="30"/>
  <c r="E27" i="30"/>
  <c r="E43" i="30"/>
  <c r="E23" i="30"/>
  <c r="X92" i="23"/>
  <c r="R94" i="23" s="1"/>
  <c r="AA92" i="23"/>
  <c r="U94" i="23" s="1"/>
  <c r="AH94" i="23" s="1"/>
  <c r="AN94" i="23" s="1"/>
  <c r="AT94" i="23" s="1"/>
  <c r="O99" i="23" s="1"/>
  <c r="V99" i="23" s="1"/>
  <c r="Q302" i="23"/>
  <c r="AH302" i="23" s="1"/>
  <c r="AA299" i="23"/>
  <c r="U301" i="23" s="1"/>
  <c r="AH301" i="23" s="1"/>
  <c r="AN301" i="23" s="1"/>
  <c r="AT301" i="23" s="1"/>
  <c r="O306" i="23" s="1"/>
  <c r="V306" i="23" s="1"/>
  <c r="X299" i="23"/>
  <c r="R301" i="23" s="1"/>
  <c r="AZ10" i="23"/>
  <c r="AZ34" i="23"/>
  <c r="AZ240" i="23"/>
  <c r="H287" i="23"/>
  <c r="H312" i="23" s="1"/>
  <c r="H286" i="23"/>
  <c r="H300" i="23" s="1"/>
  <c r="AA379" i="23"/>
  <c r="V333" i="23"/>
  <c r="Z349" i="23"/>
  <c r="Z142" i="23"/>
  <c r="H81" i="23"/>
  <c r="H105" i="23" s="1"/>
  <c r="H80" i="23"/>
  <c r="H93" i="23" s="1"/>
  <c r="AZ241" i="23"/>
  <c r="AZ38" i="23"/>
  <c r="AZ14" i="23"/>
  <c r="E35" i="11" l="1"/>
  <c r="E36" i="24"/>
  <c r="AQ11" i="21"/>
  <c r="T45" i="21"/>
  <c r="R101" i="21"/>
  <c r="J101" i="21"/>
  <c r="N101" i="21" s="1"/>
  <c r="AQ12" i="21"/>
  <c r="AQ9" i="21"/>
  <c r="AM10" i="21"/>
  <c r="W10" i="21"/>
  <c r="AN10" i="21" s="1"/>
  <c r="AM12" i="21"/>
  <c r="W12" i="21"/>
  <c r="AN12" i="21" s="1"/>
  <c r="AM9" i="21"/>
  <c r="W9" i="21"/>
  <c r="AN9" i="21" s="1"/>
  <c r="AO11" i="21"/>
  <c r="AH11" i="21"/>
  <c r="AP11" i="21" s="1"/>
  <c r="AQ10" i="21"/>
  <c r="V65" i="21"/>
  <c r="V67" i="21"/>
  <c r="V66" i="21"/>
  <c r="V68" i="21"/>
  <c r="V64" i="21"/>
  <c r="AO12" i="21"/>
  <c r="AH12" i="21"/>
  <c r="AP12" i="21" s="1"/>
  <c r="AO9" i="21"/>
  <c r="AP9" i="21"/>
  <c r="AO13" i="21"/>
  <c r="AH13" i="21"/>
  <c r="AP13" i="21" s="1"/>
  <c r="AP27" i="21"/>
  <c r="AP26" i="21"/>
  <c r="AP25" i="21"/>
  <c r="AP24" i="21"/>
  <c r="AP23" i="21"/>
  <c r="AP22" i="21"/>
  <c r="AP21" i="21"/>
  <c r="AP20" i="21"/>
  <c r="AP19" i="21"/>
  <c r="AO17" i="21"/>
  <c r="AO15" i="21"/>
  <c r="AN14" i="21"/>
  <c r="AP17" i="21"/>
  <c r="AP15" i="21"/>
  <c r="AO18" i="21"/>
  <c r="AN22" i="21"/>
  <c r="AN26" i="21"/>
  <c r="AO14" i="21"/>
  <c r="AQ21" i="21"/>
  <c r="AQ26" i="21"/>
  <c r="AN16" i="21"/>
  <c r="AQ18" i="21"/>
  <c r="AO22" i="21"/>
  <c r="AO26" i="21"/>
  <c r="AQ16" i="21"/>
  <c r="AO21" i="21"/>
  <c r="AN19" i="21"/>
  <c r="AN23" i="21"/>
  <c r="AN27" i="21"/>
  <c r="AP16" i="21"/>
  <c r="AN18" i="21"/>
  <c r="AQ23" i="21"/>
  <c r="AQ27" i="21"/>
  <c r="AQ17" i="21"/>
  <c r="AO19" i="21"/>
  <c r="AO23" i="21"/>
  <c r="AO27" i="21"/>
  <c r="AQ22" i="21"/>
  <c r="AO25" i="21"/>
  <c r="AN20" i="21"/>
  <c r="AN24" i="21"/>
  <c r="AQ14" i="21"/>
  <c r="AO16" i="21"/>
  <c r="AN15" i="21"/>
  <c r="AQ24" i="21"/>
  <c r="AM28" i="21"/>
  <c r="AQ20" i="21"/>
  <c r="AO20" i="21"/>
  <c r="AO24" i="21"/>
  <c r="AP18" i="21"/>
  <c r="AN21" i="21"/>
  <c r="AN25" i="21"/>
  <c r="AN17" i="21"/>
  <c r="AQ15" i="21"/>
  <c r="AQ19" i="21"/>
  <c r="AQ25" i="21"/>
  <c r="AQ28" i="21"/>
  <c r="AM17" i="21"/>
  <c r="AP28" i="21"/>
  <c r="AP14" i="21"/>
  <c r="AM15" i="21"/>
  <c r="AM20" i="21"/>
  <c r="AM26" i="21"/>
  <c r="AM14" i="21"/>
  <c r="AM27" i="21"/>
  <c r="AN28" i="21"/>
  <c r="AM16" i="21"/>
  <c r="AM22" i="21"/>
  <c r="AM25" i="21"/>
  <c r="AM23" i="21"/>
  <c r="AO28" i="21"/>
  <c r="AM18" i="21"/>
  <c r="AM19" i="21"/>
  <c r="AM21" i="21"/>
  <c r="AM24" i="21"/>
  <c r="AO10" i="21"/>
  <c r="AH10" i="21"/>
  <c r="AP10" i="21" s="1"/>
  <c r="AM11" i="21"/>
  <c r="W11" i="21"/>
  <c r="AN11" i="21" s="1"/>
  <c r="AM13" i="21"/>
  <c r="W13" i="21"/>
  <c r="AN13" i="21" s="1"/>
  <c r="AQ13" i="21"/>
  <c r="AB333" i="23"/>
  <c r="L335" i="23" s="1"/>
  <c r="AA335" i="23" s="1"/>
  <c r="C136" i="23"/>
  <c r="S139" i="23"/>
  <c r="S144" i="23" s="1"/>
  <c r="W156" i="23"/>
  <c r="AC156" i="23" s="1"/>
  <c r="L158" i="23" s="1"/>
  <c r="AA158" i="23" s="1"/>
  <c r="AA172" i="23"/>
  <c r="V126" i="23"/>
  <c r="AB126" i="23" s="1"/>
  <c r="L128" i="23" s="1"/>
  <c r="AA128" i="23" s="1"/>
  <c r="Q313" i="23"/>
  <c r="R314" i="23" s="1"/>
  <c r="X314" i="23" s="1"/>
  <c r="O319" i="23" s="1"/>
  <c r="V319" i="23" s="1"/>
  <c r="Q106" i="23"/>
  <c r="R107" i="23" s="1"/>
  <c r="X107" i="23" s="1"/>
  <c r="O112" i="23" s="1"/>
  <c r="V112" i="23" s="1"/>
  <c r="W363" i="23"/>
  <c r="AC363" i="23" s="1"/>
  <c r="L365" i="23" s="1"/>
  <c r="AA365" i="23" s="1"/>
  <c r="O426" i="23"/>
  <c r="S435" i="23"/>
  <c r="AH288" i="23"/>
  <c r="AA288" i="23"/>
  <c r="H84" i="23"/>
  <c r="H288" i="23"/>
  <c r="H82" i="23"/>
  <c r="H290" i="23"/>
  <c r="H295" i="23"/>
  <c r="H88" i="23"/>
  <c r="A48" i="13"/>
  <c r="L32" i="33" l="1"/>
  <c r="H26" i="30"/>
  <c r="L46" i="33"/>
  <c r="H39" i="30"/>
  <c r="L44" i="33"/>
  <c r="H37" i="30"/>
  <c r="L22" i="33"/>
  <c r="H16" i="30"/>
  <c r="L21" i="33"/>
  <c r="H15" i="30"/>
  <c r="L30" i="33"/>
  <c r="H24" i="30"/>
  <c r="L31" i="33"/>
  <c r="H25" i="30"/>
  <c r="L43" i="33"/>
  <c r="H36" i="30"/>
  <c r="L24" i="33"/>
  <c r="H18" i="30"/>
  <c r="L42" i="33"/>
  <c r="H35" i="30"/>
  <c r="H22" i="30"/>
  <c r="L28" i="33"/>
  <c r="H44" i="30"/>
  <c r="L51" i="33"/>
  <c r="L55" i="33"/>
  <c r="H48" i="30"/>
  <c r="L52" i="33"/>
  <c r="H45" i="30"/>
  <c r="L33" i="33"/>
  <c r="H27" i="30"/>
  <c r="L48" i="33"/>
  <c r="H41" i="30"/>
  <c r="H23" i="30"/>
  <c r="L29" i="33"/>
  <c r="L26" i="33"/>
  <c r="H20" i="30"/>
  <c r="L41" i="33"/>
  <c r="H34" i="30"/>
  <c r="H38" i="30"/>
  <c r="L45" i="33"/>
  <c r="L49" i="33"/>
  <c r="H42" i="30"/>
  <c r="L34" i="33"/>
  <c r="H28" i="30"/>
  <c r="L20" i="33"/>
  <c r="H14" i="30"/>
  <c r="L53" i="33"/>
  <c r="H46" i="30"/>
  <c r="L50" i="33"/>
  <c r="H43" i="30"/>
  <c r="H19" i="30"/>
  <c r="L25" i="33"/>
  <c r="H40" i="30"/>
  <c r="L47" i="33"/>
  <c r="L23" i="33"/>
  <c r="H17" i="30"/>
  <c r="L54" i="33"/>
  <c r="H47" i="30"/>
  <c r="H21" i="30"/>
  <c r="L27" i="33"/>
  <c r="AT9" i="21"/>
  <c r="AT10" i="21"/>
  <c r="AT11" i="21"/>
  <c r="AT15" i="21"/>
  <c r="AT19" i="21"/>
  <c r="AT23" i="21"/>
  <c r="AT27" i="21"/>
  <c r="AT17" i="21"/>
  <c r="AT25" i="21"/>
  <c r="AT18" i="21"/>
  <c r="AT26" i="21"/>
  <c r="AT12" i="21"/>
  <c r="AT16" i="21"/>
  <c r="AT20" i="21"/>
  <c r="AT24" i="21"/>
  <c r="AT28" i="21"/>
  <c r="AT13" i="21"/>
  <c r="AT21" i="21"/>
  <c r="AT14" i="21"/>
  <c r="AT22" i="21"/>
  <c r="O101" i="21"/>
  <c r="S101" i="21" s="1"/>
  <c r="T101" i="21" s="1"/>
  <c r="K101" i="21"/>
  <c r="W64" i="21"/>
  <c r="W65" i="21"/>
  <c r="W67" i="21"/>
  <c r="W68" i="21"/>
  <c r="W66" i="21"/>
  <c r="O286" i="23"/>
  <c r="O81" i="23"/>
  <c r="AA82" i="23"/>
  <c r="AA290" i="23"/>
  <c r="O287" i="23"/>
  <c r="O80" i="23"/>
  <c r="AA84" i="23"/>
  <c r="T425" i="23"/>
  <c r="W433" i="23"/>
  <c r="AA83" i="23"/>
  <c r="AA289" i="23"/>
  <c r="AA291" i="23"/>
  <c r="AA85" i="23"/>
  <c r="Z64" i="21" l="1"/>
  <c r="Y66" i="21"/>
  <c r="Y68" i="21"/>
  <c r="Y70" i="21"/>
  <c r="Y72" i="21"/>
  <c r="Y74" i="21"/>
  <c r="Y76" i="21"/>
  <c r="Y78" i="21"/>
  <c r="Y80" i="21"/>
  <c r="Y82" i="21"/>
  <c r="Z66" i="21"/>
  <c r="Z68" i="21"/>
  <c r="Z70" i="21"/>
  <c r="Z72" i="21"/>
  <c r="Z74" i="21"/>
  <c r="Z76" i="21"/>
  <c r="Z78" i="21"/>
  <c r="Z80" i="21"/>
  <c r="Z82" i="21"/>
  <c r="Y65" i="21"/>
  <c r="Y67" i="21"/>
  <c r="Y69" i="21"/>
  <c r="Y71" i="21"/>
  <c r="Y73" i="21"/>
  <c r="Y75" i="21"/>
  <c r="Y77" i="21"/>
  <c r="Y79" i="21"/>
  <c r="Y81" i="21"/>
  <c r="Y83" i="21"/>
  <c r="Z65" i="21"/>
  <c r="Z67" i="21"/>
  <c r="Z69" i="21"/>
  <c r="Z71" i="21"/>
  <c r="Z73" i="21"/>
  <c r="Z75" i="21"/>
  <c r="Z77" i="21"/>
  <c r="Z79" i="21"/>
  <c r="Z81" i="21"/>
  <c r="Z83" i="21"/>
  <c r="P101" i="21"/>
  <c r="Y64" i="21"/>
  <c r="AH80" i="23"/>
  <c r="F205" i="23" s="1"/>
  <c r="AH81" i="23"/>
  <c r="R213" i="23" s="1"/>
  <c r="AH287" i="23"/>
  <c r="R433" i="23" s="1"/>
  <c r="AH88" i="23"/>
  <c r="M213" i="23"/>
  <c r="AH290" i="23"/>
  <c r="AH84" i="23"/>
  <c r="AH82" i="23"/>
  <c r="AH286" i="23"/>
  <c r="AP295" i="23"/>
  <c r="AH83" i="23"/>
  <c r="AH291" i="23"/>
  <c r="AH85" i="23"/>
  <c r="AH289" i="23"/>
  <c r="AD79" i="21" l="1"/>
  <c r="AD69" i="21"/>
  <c r="AC67" i="21"/>
  <c r="AA70" i="21"/>
  <c r="AD68" i="21"/>
  <c r="AF70" i="21"/>
  <c r="AB65" i="21"/>
  <c r="AD76" i="21"/>
  <c r="AA69" i="21"/>
  <c r="AC76" i="21"/>
  <c r="AA74" i="21"/>
  <c r="AF71" i="21"/>
  <c r="AB69" i="21"/>
  <c r="H67" i="30"/>
  <c r="L68" i="33"/>
  <c r="AB71" i="21"/>
  <c r="AB81" i="21"/>
  <c r="AA78" i="21"/>
  <c r="AC70" i="21"/>
  <c r="AF82" i="21"/>
  <c r="AF67" i="21"/>
  <c r="H58" i="30"/>
  <c r="L67" i="33"/>
  <c r="L72" i="33"/>
  <c r="H63" i="30"/>
  <c r="H55" i="30"/>
  <c r="L64" i="33"/>
  <c r="AB64" i="21"/>
  <c r="AA67" i="21"/>
  <c r="AC79" i="21"/>
  <c r="AD82" i="21"/>
  <c r="AF74" i="21"/>
  <c r="AD66" i="21"/>
  <c r="AB82" i="21"/>
  <c r="AA80" i="21"/>
  <c r="AB70" i="21"/>
  <c r="AC77" i="21"/>
  <c r="AB72" i="21"/>
  <c r="AF81" i="21"/>
  <c r="AB66" i="21"/>
  <c r="AF77" i="21"/>
  <c r="AA64" i="21"/>
  <c r="AB79" i="21"/>
  <c r="AC72" i="21"/>
  <c r="AC74" i="21"/>
  <c r="AF69" i="21"/>
  <c r="AC64" i="21"/>
  <c r="AA79" i="21"/>
  <c r="AD81" i="21"/>
  <c r="AC73" i="21"/>
  <c r="AF65" i="21"/>
  <c r="AD70" i="21"/>
  <c r="AB74" i="21"/>
  <c r="AD71" i="21"/>
  <c r="AA77" i="21"/>
  <c r="AA72" i="21"/>
  <c r="AF79" i="21"/>
  <c r="AA73" i="21"/>
  <c r="AF73" i="21"/>
  <c r="AC75" i="21"/>
  <c r="AA76" i="21"/>
  <c r="AF75" i="21"/>
  <c r="AB67" i="21"/>
  <c r="AD65" i="21"/>
  <c r="L76" i="33"/>
  <c r="AC80" i="21"/>
  <c r="H66" i="30"/>
  <c r="L75" i="33"/>
  <c r="AD67" i="21"/>
  <c r="AA65" i="21"/>
  <c r="AB75" i="21"/>
  <c r="AA75" i="21"/>
  <c r="AF83" i="21"/>
  <c r="AD83" i="21"/>
  <c r="AB78" i="21"/>
  <c r="AD78" i="21"/>
  <c r="AC83" i="21"/>
  <c r="AC82" i="21"/>
  <c r="AA82" i="21"/>
  <c r="AF78" i="21"/>
  <c r="AF64" i="21"/>
  <c r="AB68" i="21"/>
  <c r="AB73" i="21"/>
  <c r="AB80" i="21"/>
  <c r="AF68" i="21"/>
  <c r="AD72" i="21"/>
  <c r="L77" i="33"/>
  <c r="H68" i="30"/>
  <c r="L69" i="33"/>
  <c r="H60" i="30"/>
  <c r="AB83" i="21"/>
  <c r="AB77" i="21"/>
  <c r="AD77" i="21"/>
  <c r="AB76" i="21"/>
  <c r="AD80" i="21"/>
  <c r="AF80" i="21"/>
  <c r="AF76" i="21"/>
  <c r="AA66" i="21"/>
  <c r="AC69" i="21"/>
  <c r="AD74" i="21"/>
  <c r="AC65" i="21"/>
  <c r="AA81" i="21"/>
  <c r="AA68" i="21"/>
  <c r="AC78" i="21"/>
  <c r="AA71" i="21"/>
  <c r="AF72" i="21"/>
  <c r="AD73" i="21"/>
  <c r="AF66" i="21"/>
  <c r="AC66" i="21"/>
  <c r="AC81" i="21"/>
  <c r="AA83" i="21"/>
  <c r="AC71" i="21"/>
  <c r="AC68" i="21"/>
  <c r="AD75" i="21"/>
  <c r="AD64" i="21"/>
  <c r="M205" i="23"/>
  <c r="AP88" i="23"/>
  <c r="M425" i="23"/>
  <c r="AG213" i="23"/>
  <c r="AH205" i="23"/>
  <c r="AG433" i="23"/>
  <c r="AH425" i="23"/>
  <c r="AH295" i="23"/>
  <c r="W213" i="23"/>
  <c r="T205" i="23"/>
  <c r="M433" i="23"/>
  <c r="F425" i="23"/>
  <c r="H59" i="30" l="1"/>
  <c r="AE63" i="21"/>
  <c r="N3" i="21" s="1"/>
  <c r="H64" i="30"/>
  <c r="L73" i="33"/>
  <c r="L66" i="33"/>
  <c r="H57" i="30"/>
  <c r="L63" i="33"/>
  <c r="H54" i="30"/>
  <c r="H65" i="30"/>
  <c r="L74" i="33"/>
  <c r="H62" i="30"/>
  <c r="L71" i="33"/>
  <c r="L70" i="33"/>
  <c r="H61" i="30"/>
  <c r="H56" i="30"/>
  <c r="L65" i="33"/>
  <c r="G78" i="33"/>
  <c r="G56" i="33"/>
  <c r="E66" i="24" l="1"/>
  <c r="G62" i="11"/>
  <c r="G65" i="24"/>
  <c r="H78" i="33"/>
  <c r="A66" i="24"/>
  <c r="E38" i="24"/>
  <c r="H56" i="33"/>
  <c r="G37" i="24"/>
  <c r="A38" i="24"/>
  <c r="G35" i="11"/>
  <c r="H62" i="11" l="1"/>
  <c r="I449" i="23"/>
  <c r="H53" i="30"/>
  <c r="L62" i="33"/>
  <c r="H65" i="24"/>
  <c r="H51" i="30"/>
  <c r="L60" i="33"/>
  <c r="H37" i="24"/>
  <c r="I229" i="23"/>
  <c r="H35" i="11"/>
  <c r="L58" i="33"/>
  <c r="H32" i="30" l="1"/>
  <c r="L39" i="33"/>
  <c r="H50" i="30"/>
  <c r="L59" i="33"/>
  <c r="H9" i="30"/>
  <c r="L15" i="33"/>
  <c r="H52" i="30"/>
  <c r="L61" i="33"/>
  <c r="H33" i="30"/>
  <c r="L40" i="33"/>
  <c r="H29" i="30"/>
  <c r="L36" i="33"/>
  <c r="H10" i="30"/>
  <c r="L16" i="33"/>
  <c r="H31" i="30"/>
  <c r="L38" i="33"/>
  <c r="H12" i="30"/>
  <c r="L18" i="33"/>
  <c r="H13" i="30"/>
  <c r="L19" i="33"/>
  <c r="H30" i="30"/>
  <c r="L37" i="33"/>
  <c r="H11" i="30"/>
  <c r="L17" i="33"/>
  <c r="H49" i="30"/>
  <c r="E32" i="11"/>
  <c r="E33" i="24"/>
  <c r="E17" i="11"/>
  <c r="E18" i="24"/>
  <c r="E23" i="11"/>
  <c r="E24" i="24"/>
  <c r="E33" i="11"/>
  <c r="E34" i="24"/>
  <c r="E18" i="11"/>
  <c r="E19" i="24"/>
  <c r="E15" i="11"/>
  <c r="E16" i="24"/>
  <c r="E22" i="11"/>
  <c r="E23" i="24"/>
  <c r="E28" i="11"/>
  <c r="E29" i="24"/>
  <c r="E31" i="11"/>
  <c r="E32" i="24"/>
  <c r="E16" i="11"/>
  <c r="E17" i="24"/>
  <c r="E20" i="11"/>
  <c r="E21" i="24"/>
  <c r="E14" i="11"/>
  <c r="E15" i="24"/>
  <c r="E24" i="11"/>
  <c r="E25" i="24"/>
  <c r="E26" i="11"/>
  <c r="E27" i="24"/>
  <c r="E30" i="11"/>
  <c r="E31" i="24"/>
  <c r="E27" i="11"/>
  <c r="E28" i="24"/>
  <c r="E25" i="11"/>
  <c r="E26" i="24"/>
  <c r="E19" i="11"/>
  <c r="E20" i="24"/>
  <c r="E29" i="11"/>
  <c r="E30" i="24"/>
  <c r="E21" i="11"/>
  <c r="E22" i="24"/>
  <c r="A26" i="11"/>
  <c r="A22" i="11"/>
  <c r="A14" i="11"/>
  <c r="A18" i="11"/>
  <c r="A30" i="11"/>
  <c r="A24" i="30"/>
  <c r="A27" i="30"/>
  <c r="A33" i="11"/>
  <c r="A29" i="11"/>
  <c r="A25" i="11"/>
  <c r="A21" i="11"/>
  <c r="A17" i="11"/>
  <c r="A16" i="30"/>
  <c r="A23" i="30"/>
  <c r="A25" i="30"/>
  <c r="A28" i="30"/>
  <c r="A32" i="11"/>
  <c r="A28" i="11"/>
  <c r="A24" i="11"/>
  <c r="A20" i="11"/>
  <c r="A16" i="11"/>
  <c r="A10" i="30"/>
  <c r="A14" i="30"/>
  <c r="A18" i="30"/>
  <c r="A22" i="30"/>
  <c r="A11" i="30"/>
  <c r="A12" i="30"/>
  <c r="A15" i="30"/>
  <c r="A19" i="30"/>
  <c r="A20" i="30"/>
  <c r="A9" i="30"/>
  <c r="A13" i="30"/>
  <c r="A17" i="30"/>
  <c r="A21" i="30"/>
  <c r="A26" i="30"/>
  <c r="A31" i="11"/>
  <c r="A27" i="11"/>
  <c r="A23" i="11"/>
  <c r="A19" i="11"/>
  <c r="A15" i="11"/>
  <c r="Q74" i="33" l="1"/>
  <c r="E62" i="11"/>
  <c r="A50" i="13"/>
  <c r="G44" i="24" l="1"/>
  <c r="G64" i="30"/>
  <c r="K66" i="33"/>
  <c r="G66" i="30"/>
  <c r="J72" i="33"/>
  <c r="K55" i="33"/>
  <c r="J54" i="33"/>
  <c r="J31" i="33"/>
  <c r="K51" i="33"/>
  <c r="J50" i="33"/>
  <c r="K28" i="33"/>
  <c r="J27" i="33"/>
  <c r="K47" i="33"/>
  <c r="J46" i="33"/>
  <c r="K24" i="33"/>
  <c r="J23" i="33"/>
  <c r="K43" i="33"/>
  <c r="J42" i="33"/>
  <c r="K20" i="33"/>
  <c r="J19" i="33"/>
  <c r="K39" i="33"/>
  <c r="J38" i="33"/>
  <c r="K16" i="33"/>
  <c r="J15" i="33"/>
  <c r="J37" i="33"/>
  <c r="J55" i="33"/>
  <c r="K33" i="33"/>
  <c r="J32" i="33"/>
  <c r="K52" i="33"/>
  <c r="J51" i="33"/>
  <c r="K29" i="33"/>
  <c r="J28" i="33"/>
  <c r="K48" i="33"/>
  <c r="J47" i="33"/>
  <c r="K25" i="33"/>
  <c r="J24" i="33"/>
  <c r="K44" i="33"/>
  <c r="J43" i="33"/>
  <c r="K21" i="33"/>
  <c r="J20" i="33"/>
  <c r="K40" i="33"/>
  <c r="J39" i="33"/>
  <c r="K17" i="33"/>
  <c r="J16" i="33"/>
  <c r="K36" i="33"/>
  <c r="J18" i="33"/>
  <c r="K15" i="33"/>
  <c r="K34" i="33"/>
  <c r="J33" i="33"/>
  <c r="K53" i="33"/>
  <c r="J52" i="33"/>
  <c r="K30" i="33"/>
  <c r="K49" i="33"/>
  <c r="J48" i="33"/>
  <c r="K26" i="33"/>
  <c r="J25" i="33"/>
  <c r="K45" i="33"/>
  <c r="J44" i="33"/>
  <c r="K22" i="33"/>
  <c r="J21" i="33"/>
  <c r="K41" i="33"/>
  <c r="J40" i="33"/>
  <c r="K18" i="33"/>
  <c r="J17" i="33"/>
  <c r="K37" i="33"/>
  <c r="J36" i="33"/>
  <c r="J34" i="33"/>
  <c r="K54" i="33"/>
  <c r="J53" i="33"/>
  <c r="K31" i="33"/>
  <c r="J30" i="33"/>
  <c r="K50" i="33"/>
  <c r="J49" i="33"/>
  <c r="K27" i="33"/>
  <c r="J26" i="33"/>
  <c r="K46" i="33"/>
  <c r="J45" i="33"/>
  <c r="K23" i="33"/>
  <c r="J22" i="33"/>
  <c r="K42" i="33"/>
  <c r="J41" i="33"/>
  <c r="K19" i="33"/>
  <c r="K38" i="33"/>
  <c r="F62" i="30"/>
  <c r="G61" i="30"/>
  <c r="K68" i="33"/>
  <c r="F70" i="33"/>
  <c r="E56" i="30"/>
  <c r="G45" i="24"/>
  <c r="H71" i="33"/>
  <c r="K70" i="33"/>
  <c r="K73" i="33"/>
  <c r="F71" i="33"/>
  <c r="E64" i="30"/>
  <c r="E44" i="24"/>
  <c r="G59" i="30"/>
  <c r="K71" i="33"/>
  <c r="Q75" i="33"/>
  <c r="Q60" i="33"/>
  <c r="Q67" i="33"/>
  <c r="Q66" i="33"/>
  <c r="E64" i="24"/>
  <c r="Q77" i="33"/>
  <c r="F76" i="33"/>
  <c r="E60" i="11"/>
  <c r="F75" i="33"/>
  <c r="G59" i="24"/>
  <c r="F58" i="30"/>
  <c r="H77" i="33"/>
  <c r="F57" i="30"/>
  <c r="H65" i="33"/>
  <c r="K59" i="33"/>
  <c r="K75" i="33"/>
  <c r="K74" i="33"/>
  <c r="K72" i="33"/>
  <c r="K77" i="33"/>
  <c r="Q63" i="33"/>
  <c r="Q62" i="33"/>
  <c r="Q70" i="33"/>
  <c r="Q59" i="33"/>
  <c r="Q61" i="33"/>
  <c r="J68" i="33"/>
  <c r="E49" i="30"/>
  <c r="F61" i="33"/>
  <c r="G55" i="30"/>
  <c r="F54" i="30"/>
  <c r="E49" i="11"/>
  <c r="G57" i="30"/>
  <c r="G54" i="30"/>
  <c r="E58" i="30"/>
  <c r="E53" i="30"/>
  <c r="H62" i="33"/>
  <c r="G50" i="30"/>
  <c r="G53" i="11"/>
  <c r="E54" i="24"/>
  <c r="H69" i="33"/>
  <c r="K69" i="33"/>
  <c r="K63" i="33"/>
  <c r="K65" i="33"/>
  <c r="K60" i="33"/>
  <c r="K76" i="33"/>
  <c r="G52" i="30"/>
  <c r="Q69" i="33"/>
  <c r="Q65" i="33"/>
  <c r="Q73" i="33"/>
  <c r="Q68" i="33"/>
  <c r="Q58" i="33"/>
  <c r="J75" i="33"/>
  <c r="G49" i="24"/>
  <c r="J58" i="33"/>
  <c r="F53" i="30"/>
  <c r="F72" i="33"/>
  <c r="G65" i="30"/>
  <c r="E49" i="24"/>
  <c r="E45" i="24"/>
  <c r="G58" i="30"/>
  <c r="H58" i="33"/>
  <c r="J61" i="33"/>
  <c r="F68" i="30"/>
  <c r="J73" i="33"/>
  <c r="E48" i="24"/>
  <c r="G59" i="11"/>
  <c r="F74" i="33"/>
  <c r="J65" i="33"/>
  <c r="H72" i="33"/>
  <c r="G51" i="30"/>
  <c r="G54" i="24"/>
  <c r="H76" i="33"/>
  <c r="K62" i="33"/>
  <c r="K67" i="33"/>
  <c r="K58" i="33"/>
  <c r="K64" i="33"/>
  <c r="K61" i="33"/>
  <c r="Q72" i="33"/>
  <c r="Q64" i="33"/>
  <c r="Q76" i="33"/>
  <c r="Q71" i="33"/>
  <c r="F52" i="30"/>
  <c r="J77" i="33"/>
  <c r="G56" i="11"/>
  <c r="H75" i="33"/>
  <c r="E59" i="30"/>
  <c r="F68" i="33"/>
  <c r="K32" i="33"/>
  <c r="E53" i="24"/>
  <c r="E51" i="11"/>
  <c r="J29" i="33"/>
  <c r="C43" i="13"/>
  <c r="G42" i="11" l="1"/>
  <c r="F63" i="30"/>
  <c r="G57" i="24"/>
  <c r="E66" i="30"/>
  <c r="G55" i="11"/>
  <c r="F50" i="30"/>
  <c r="J59" i="33"/>
  <c r="G54" i="11"/>
  <c r="E67" i="30"/>
  <c r="F65" i="33"/>
  <c r="G62" i="30"/>
  <c r="E50" i="24"/>
  <c r="H66" i="33"/>
  <c r="G60" i="24"/>
  <c r="H70" i="33"/>
  <c r="G56" i="24"/>
  <c r="J71" i="33"/>
  <c r="E44" i="11"/>
  <c r="E46" i="24"/>
  <c r="F77" i="33"/>
  <c r="H73" i="33"/>
  <c r="E48" i="11"/>
  <c r="E52" i="30"/>
  <c r="H63" i="33"/>
  <c r="G43" i="11"/>
  <c r="G58" i="24"/>
  <c r="E62" i="30"/>
  <c r="H68" i="33"/>
  <c r="E58" i="24"/>
  <c r="J74" i="33"/>
  <c r="E52" i="11"/>
  <c r="G56" i="30"/>
  <c r="E50" i="30"/>
  <c r="E56" i="11"/>
  <c r="G45" i="11"/>
  <c r="E61" i="30"/>
  <c r="F73" i="33"/>
  <c r="G67" i="30"/>
  <c r="G53" i="24"/>
  <c r="E43" i="11"/>
  <c r="E58" i="11"/>
  <c r="G41" i="11"/>
  <c r="G62" i="24"/>
  <c r="E57" i="11"/>
  <c r="E55" i="24"/>
  <c r="E65" i="30"/>
  <c r="E41" i="11"/>
  <c r="E42" i="11"/>
  <c r="F69" i="33"/>
  <c r="E53" i="11"/>
  <c r="F59" i="33"/>
  <c r="E56" i="24"/>
  <c r="F51" i="30"/>
  <c r="E54" i="11"/>
  <c r="E55" i="11"/>
  <c r="G58" i="11"/>
  <c r="F55" i="30"/>
  <c r="E63" i="30"/>
  <c r="G60" i="30"/>
  <c r="J60" i="33"/>
  <c r="E57" i="24"/>
  <c r="G50" i="24"/>
  <c r="G48" i="11"/>
  <c r="F66" i="30"/>
  <c r="F66" i="33"/>
  <c r="G53" i="30"/>
  <c r="G50" i="11"/>
  <c r="F60" i="30"/>
  <c r="F60" i="33"/>
  <c r="E51" i="24"/>
  <c r="G47" i="24"/>
  <c r="E60" i="30"/>
  <c r="G57" i="11"/>
  <c r="E59" i="24"/>
  <c r="E45" i="11"/>
  <c r="F65" i="30"/>
  <c r="G52" i="11"/>
  <c r="F58" i="33"/>
  <c r="F62" i="33"/>
  <c r="E51" i="30"/>
  <c r="J62" i="33"/>
  <c r="J69" i="33"/>
  <c r="E57" i="30"/>
  <c r="F59" i="30"/>
  <c r="E43" i="24"/>
  <c r="E47" i="24"/>
  <c r="G60" i="11"/>
  <c r="F61" i="30"/>
  <c r="F64" i="30"/>
  <c r="G63" i="30"/>
  <c r="J67" i="33"/>
  <c r="H67" i="33"/>
  <c r="F56" i="30"/>
  <c r="E59" i="11"/>
  <c r="G52" i="24"/>
  <c r="G61" i="24"/>
  <c r="E61" i="24"/>
  <c r="G55" i="24"/>
  <c r="E46" i="11"/>
  <c r="H59" i="33"/>
  <c r="G49" i="30"/>
  <c r="H74" i="33"/>
  <c r="J64" i="33"/>
  <c r="F63" i="33"/>
  <c r="H64" i="33"/>
  <c r="G68" i="30"/>
  <c r="E50" i="11"/>
  <c r="F64" i="33"/>
  <c r="J66" i="33"/>
  <c r="J63" i="33"/>
  <c r="E60" i="24"/>
  <c r="F67" i="33"/>
  <c r="H61" i="33"/>
  <c r="H60" i="33"/>
  <c r="J76" i="33"/>
  <c r="G47" i="11"/>
  <c r="E47" i="11"/>
  <c r="G46" i="24"/>
  <c r="E52" i="24"/>
  <c r="G51" i="24"/>
  <c r="E68" i="30"/>
  <c r="E54" i="30"/>
  <c r="E55" i="30"/>
  <c r="G49" i="11"/>
  <c r="G48" i="24"/>
  <c r="F67" i="30"/>
  <c r="G46" i="11"/>
  <c r="G51" i="11"/>
  <c r="G43" i="24"/>
  <c r="E62" i="24"/>
  <c r="F49" i="30"/>
  <c r="G44" i="11"/>
  <c r="J70" i="33"/>
  <c r="Q31" i="33"/>
  <c r="Q52" i="33"/>
  <c r="Q20" i="33"/>
  <c r="Q41" i="33"/>
  <c r="Q28" i="33"/>
  <c r="Q49" i="33"/>
  <c r="Q32" i="33"/>
  <c r="Q53" i="33"/>
  <c r="Q25" i="33"/>
  <c r="Q46" i="33"/>
  <c r="Q34" i="33"/>
  <c r="Q55" i="33"/>
  <c r="Q23" i="33"/>
  <c r="Q44" i="33"/>
  <c r="Q27" i="33"/>
  <c r="Q48" i="33"/>
  <c r="Q21" i="33"/>
  <c r="Q42" i="33"/>
  <c r="Q24" i="33"/>
  <c r="Q45" i="33"/>
  <c r="Q18" i="33"/>
  <c r="Q39" i="33"/>
  <c r="Q26" i="33"/>
  <c r="Q47" i="33"/>
  <c r="Q30" i="33"/>
  <c r="Q51" i="33"/>
  <c r="Q19" i="33"/>
  <c r="Q40" i="33"/>
  <c r="Q16" i="33"/>
  <c r="Q37" i="33"/>
  <c r="Q17" i="33"/>
  <c r="Q38" i="33"/>
  <c r="Q29" i="33"/>
  <c r="Q50" i="33"/>
  <c r="Q33" i="33"/>
  <c r="Q54" i="33"/>
  <c r="Q22" i="33"/>
  <c r="Q43" i="33"/>
  <c r="Q15" i="33"/>
  <c r="Q36" i="33"/>
  <c r="H27" i="33"/>
  <c r="H48" i="33"/>
  <c r="H16" i="33"/>
  <c r="H37" i="33"/>
  <c r="H25" i="33"/>
  <c r="H46" i="33"/>
  <c r="H30" i="33"/>
  <c r="H51" i="33"/>
  <c r="H24" i="33"/>
  <c r="H45" i="33"/>
  <c r="H20" i="33"/>
  <c r="H41" i="33"/>
  <c r="H19" i="33"/>
  <c r="H40" i="33"/>
  <c r="H28" i="33"/>
  <c r="H49" i="33"/>
  <c r="H17" i="33"/>
  <c r="H38" i="33"/>
  <c r="H33" i="33"/>
  <c r="H54" i="33"/>
  <c r="H21" i="33"/>
  <c r="H42" i="33"/>
  <c r="H31" i="33"/>
  <c r="H52" i="33"/>
  <c r="H34" i="33"/>
  <c r="H55" i="33"/>
  <c r="H26" i="33"/>
  <c r="H47" i="33"/>
  <c r="H18" i="33"/>
  <c r="H39" i="33"/>
  <c r="H29" i="33"/>
  <c r="H50" i="33"/>
  <c r="H32" i="33"/>
  <c r="H53" i="33"/>
  <c r="H23" i="33"/>
  <c r="H44" i="33"/>
  <c r="H22" i="33"/>
  <c r="H43" i="33"/>
  <c r="H15" i="33"/>
  <c r="H36" i="33"/>
  <c r="G22" i="30"/>
  <c r="G42" i="30"/>
  <c r="F27" i="30"/>
  <c r="F32" i="11"/>
  <c r="F33" i="24"/>
  <c r="F20" i="30"/>
  <c r="F25" i="11"/>
  <c r="F26" i="24"/>
  <c r="G11" i="30"/>
  <c r="G31" i="30"/>
  <c r="F18" i="30"/>
  <c r="F23" i="11"/>
  <c r="F24" i="24"/>
  <c r="F38" i="30"/>
  <c r="H23" i="11"/>
  <c r="H24" i="24"/>
  <c r="G24" i="30"/>
  <c r="G44" i="30"/>
  <c r="F17" i="30"/>
  <c r="F22" i="11"/>
  <c r="F23" i="24"/>
  <c r="F30" i="30"/>
  <c r="H15" i="11"/>
  <c r="H16" i="24"/>
  <c r="F11" i="30"/>
  <c r="F16" i="11"/>
  <c r="F17" i="24"/>
  <c r="G18" i="30"/>
  <c r="G38" i="30"/>
  <c r="F15" i="30"/>
  <c r="F20" i="11"/>
  <c r="F21" i="24"/>
  <c r="F36" i="30"/>
  <c r="H21" i="11"/>
  <c r="H22" i="24"/>
  <c r="G19" i="30"/>
  <c r="G39" i="30"/>
  <c r="F44" i="30"/>
  <c r="H29" i="11"/>
  <c r="H30" i="24"/>
  <c r="G27" i="30"/>
  <c r="G47" i="30"/>
  <c r="F24" i="30"/>
  <c r="F29" i="11"/>
  <c r="F30" i="24"/>
  <c r="F35" i="30"/>
  <c r="H20" i="11"/>
  <c r="H21" i="24"/>
  <c r="F10" i="30"/>
  <c r="F15" i="11"/>
  <c r="F16" i="24"/>
  <c r="F37" i="30"/>
  <c r="H22" i="11"/>
  <c r="H23" i="24"/>
  <c r="F32" i="30"/>
  <c r="H17" i="11"/>
  <c r="H18" i="24"/>
  <c r="F21" i="30"/>
  <c r="F26" i="11"/>
  <c r="F27" i="24"/>
  <c r="F42" i="30"/>
  <c r="H27" i="11"/>
  <c r="H28" i="24"/>
  <c r="F48" i="30"/>
  <c r="H33" i="11"/>
  <c r="H34" i="24"/>
  <c r="G15" i="30"/>
  <c r="G35" i="30"/>
  <c r="G25" i="30"/>
  <c r="G45" i="30"/>
  <c r="F29" i="30"/>
  <c r="H14" i="11"/>
  <c r="H15" i="24"/>
  <c r="F41" i="30"/>
  <c r="H26" i="11"/>
  <c r="H27" i="24"/>
  <c r="F45" i="30"/>
  <c r="H30" i="11"/>
  <c r="H31" i="24"/>
  <c r="F13" i="30"/>
  <c r="F18" i="11"/>
  <c r="F19" i="24"/>
  <c r="G12" i="30"/>
  <c r="G32" i="30"/>
  <c r="F43" i="30"/>
  <c r="H28" i="11"/>
  <c r="H29" i="24"/>
  <c r="G23" i="30"/>
  <c r="G43" i="30"/>
  <c r="G26" i="30"/>
  <c r="G46" i="30"/>
  <c r="F23" i="30"/>
  <c r="F28" i="11"/>
  <c r="F29" i="24"/>
  <c r="F31" i="30"/>
  <c r="H16" i="11"/>
  <c r="H17" i="24"/>
  <c r="F34" i="30"/>
  <c r="H19" i="11"/>
  <c r="H20" i="24"/>
  <c r="G17" i="30"/>
  <c r="G37" i="30"/>
  <c r="F25" i="30"/>
  <c r="F30" i="11"/>
  <c r="F31" i="24"/>
  <c r="F12" i="30"/>
  <c r="F17" i="11"/>
  <c r="F18" i="24"/>
  <c r="F47" i="30"/>
  <c r="H32" i="11"/>
  <c r="H33" i="24"/>
  <c r="F33" i="30"/>
  <c r="H18" i="11"/>
  <c r="H19" i="24"/>
  <c r="F14" i="30"/>
  <c r="F19" i="11"/>
  <c r="F20" i="24"/>
  <c r="F16" i="30"/>
  <c r="F21" i="11"/>
  <c r="F22" i="24"/>
  <c r="F22" i="30"/>
  <c r="F27" i="11"/>
  <c r="F28" i="24"/>
  <c r="F9" i="30"/>
  <c r="F14" i="11"/>
  <c r="F15" i="24"/>
  <c r="G14" i="30"/>
  <c r="G34" i="30"/>
  <c r="F39" i="30"/>
  <c r="H24" i="11"/>
  <c r="H25" i="24"/>
  <c r="G28" i="30"/>
  <c r="G48" i="30"/>
  <c r="G16" i="30"/>
  <c r="G36" i="30"/>
  <c r="G13" i="30"/>
  <c r="G33" i="30"/>
  <c r="G21" i="30"/>
  <c r="G41" i="30"/>
  <c r="F19" i="30"/>
  <c r="F24" i="11"/>
  <c r="F25" i="24"/>
  <c r="G20" i="30"/>
  <c r="G40" i="30"/>
  <c r="F26" i="30"/>
  <c r="F31" i="11"/>
  <c r="F32" i="24"/>
  <c r="G9" i="30"/>
  <c r="G29" i="30"/>
  <c r="G10" i="30"/>
  <c r="G30" i="30"/>
  <c r="F46" i="30"/>
  <c r="H31" i="11"/>
  <c r="H32" i="24"/>
  <c r="F28" i="30"/>
  <c r="F33" i="11"/>
  <c r="F34" i="24"/>
  <c r="F40" i="30"/>
  <c r="H25" i="11"/>
  <c r="H26" i="24"/>
  <c r="C9" i="25"/>
  <c r="C8" i="25"/>
  <c r="C7" i="25"/>
  <c r="C6" i="25"/>
  <c r="E9" i="24" l="1"/>
  <c r="E8" i="24"/>
  <c r="E7" i="24"/>
  <c r="E6" i="24"/>
  <c r="E9" i="11" l="1"/>
  <c r="E8" i="11"/>
  <c r="E7" i="11"/>
  <c r="E6" i="11"/>
  <c r="A4" i="11" l="1"/>
  <c r="S379" i="23" l="1"/>
  <c r="AG379" i="23" s="1"/>
  <c r="L381" i="23" s="1"/>
  <c r="Y381" i="23" s="1"/>
  <c r="H357" i="23"/>
  <c r="R349" i="23"/>
  <c r="AF349" i="23" s="1"/>
  <c r="L351" i="23" s="1"/>
  <c r="Y351" i="23" s="1"/>
  <c r="H324" i="23"/>
  <c r="H117" i="23" l="1"/>
  <c r="R142" i="23"/>
  <c r="AF142" i="23" s="1"/>
  <c r="L144" i="23" s="1"/>
  <c r="Y144" i="23" s="1"/>
  <c r="S172" i="23"/>
  <c r="AG172" i="23" s="1"/>
  <c r="L174" i="23" s="1"/>
  <c r="Y174" i="23" s="1"/>
  <c r="H150" i="23"/>
  <c r="AB213" i="23" l="1"/>
  <c r="AA205" i="23"/>
  <c r="AA425" i="23"/>
  <c r="AB433" i="23"/>
  <c r="F427" i="23" l="1"/>
  <c r="F429" i="23" s="1"/>
  <c r="M449" i="23" s="1"/>
  <c r="L432" i="23"/>
  <c r="L212" i="23"/>
  <c r="F207" i="23"/>
  <c r="F209" i="23" s="1"/>
  <c r="M229" i="23" s="1"/>
  <c r="N435" i="23"/>
  <c r="H426" i="23"/>
  <c r="N215" i="23" l="1"/>
  <c r="H206" i="23"/>
  <c r="AM212" i="23"/>
  <c r="AM432" i="23"/>
  <c r="S449" i="23"/>
  <c r="X449" i="23" s="1"/>
  <c r="S229" i="23" l="1"/>
  <c r="X229" i="23" s="1"/>
</calcChain>
</file>

<file path=xl/sharedStrings.xml><?xml version="1.0" encoding="utf-8"?>
<sst xmlns="http://schemas.openxmlformats.org/spreadsheetml/2006/main" count="1804" uniqueCount="827">
  <si>
    <r>
      <t xml:space="preserve">CALIBRATION </t>
    </r>
    <r>
      <rPr>
        <b/>
        <sz val="20"/>
        <rFont val="돋움"/>
        <family val="3"/>
        <charset val="129"/>
      </rPr>
      <t>기본정보</t>
    </r>
    <phoneticPr fontId="4" type="noConversion"/>
  </si>
  <si>
    <r>
      <t xml:space="preserve">[1] </t>
    </r>
    <r>
      <rPr>
        <b/>
        <sz val="8"/>
        <rFont val="맑은 고딕"/>
        <family val="3"/>
        <charset val="129"/>
      </rPr>
      <t>교정정보</t>
    </r>
    <r>
      <rPr>
        <b/>
        <sz val="8"/>
        <rFont val="Tahoma"/>
        <family val="2"/>
      </rPr>
      <t/>
    </r>
    <phoneticPr fontId="4" type="noConversion"/>
  </si>
  <si>
    <t>등록번호</t>
    <phoneticPr fontId="4" type="noConversion"/>
  </si>
  <si>
    <r>
      <rPr>
        <sz val="8"/>
        <rFont val="맑은 고딕"/>
        <family val="3"/>
        <charset val="129"/>
      </rPr>
      <t>접수번호</t>
    </r>
    <phoneticPr fontId="4" type="noConversion"/>
  </si>
  <si>
    <r>
      <rPr>
        <sz val="8"/>
        <rFont val="맑은 고딕"/>
        <family val="3"/>
        <charset val="129"/>
      </rPr>
      <t>의뢰기관</t>
    </r>
    <phoneticPr fontId="4" type="noConversion"/>
  </si>
  <si>
    <r>
      <rPr>
        <sz val="8"/>
        <rFont val="맑은 고딕"/>
        <family val="3"/>
        <charset val="129"/>
      </rPr>
      <t>교정일자</t>
    </r>
    <phoneticPr fontId="4" type="noConversion"/>
  </si>
  <si>
    <r>
      <rPr>
        <sz val="8"/>
        <rFont val="맑은 고딕"/>
        <family val="3"/>
        <charset val="129"/>
      </rPr>
      <t>기기명</t>
    </r>
    <phoneticPr fontId="4" type="noConversion"/>
  </si>
  <si>
    <t>교정절차서1</t>
    <phoneticPr fontId="4" type="noConversion"/>
  </si>
  <si>
    <r>
      <rPr>
        <sz val="8"/>
        <rFont val="맑은 고딕"/>
        <family val="3"/>
        <charset val="129"/>
      </rPr>
      <t>제작회사</t>
    </r>
    <phoneticPr fontId="4" type="noConversion"/>
  </si>
  <si>
    <t>교정절차서2</t>
    <phoneticPr fontId="4" type="noConversion"/>
  </si>
  <si>
    <r>
      <rPr>
        <sz val="8"/>
        <rFont val="맑은 고딕"/>
        <family val="3"/>
        <charset val="129"/>
      </rPr>
      <t>형식</t>
    </r>
    <phoneticPr fontId="4" type="noConversion"/>
  </si>
  <si>
    <t>접수확인자</t>
    <phoneticPr fontId="4" type="noConversion"/>
  </si>
  <si>
    <r>
      <rPr>
        <sz val="8"/>
        <rFont val="맑은 고딕"/>
        <family val="3"/>
        <charset val="129"/>
      </rPr>
      <t>기기번호</t>
    </r>
    <phoneticPr fontId="4" type="noConversion"/>
  </si>
  <si>
    <t>인증교정자</t>
    <phoneticPr fontId="4" type="noConversion"/>
  </si>
  <si>
    <t>기술책임자</t>
    <phoneticPr fontId="4" type="noConversion"/>
  </si>
  <si>
    <r>
      <rPr>
        <sz val="8"/>
        <rFont val="맑은 고딕"/>
        <family val="3"/>
        <charset val="129"/>
      </rPr>
      <t>교정주기</t>
    </r>
    <phoneticPr fontId="4" type="noConversion"/>
  </si>
  <si>
    <r>
      <t>KOLAS</t>
    </r>
    <r>
      <rPr>
        <sz val="8"/>
        <rFont val="맑은 고딕"/>
        <family val="3"/>
        <charset val="129"/>
      </rPr>
      <t>유무</t>
    </r>
    <phoneticPr fontId="4" type="noConversion"/>
  </si>
  <si>
    <t>1: KOLAS 성적서
0: 비공인성적서</t>
    <phoneticPr fontId="4" type="noConversion"/>
  </si>
  <si>
    <r>
      <t xml:space="preserve">[2] </t>
    </r>
    <r>
      <rPr>
        <b/>
        <sz val="8"/>
        <rFont val="맑은 고딕"/>
        <family val="3"/>
        <charset val="129"/>
      </rPr>
      <t>교정환경</t>
    </r>
    <r>
      <rPr>
        <b/>
        <sz val="8"/>
        <rFont val="Tahoma"/>
        <family val="2"/>
      </rPr>
      <t/>
    </r>
    <phoneticPr fontId="4" type="noConversion"/>
  </si>
  <si>
    <r>
      <rPr>
        <sz val="8"/>
        <rFont val="맑은 고딕"/>
        <family val="3"/>
        <charset val="129"/>
      </rPr>
      <t>최저온도</t>
    </r>
    <phoneticPr fontId="4" type="noConversion"/>
  </si>
  <si>
    <t>최저습도</t>
    <phoneticPr fontId="4" type="noConversion"/>
  </si>
  <si>
    <t>최저기압</t>
    <phoneticPr fontId="4" type="noConversion"/>
  </si>
  <si>
    <t>교정장소</t>
    <phoneticPr fontId="4" type="noConversion"/>
  </si>
  <si>
    <t>0: KC00-011 고정표준실
1: 현장교정
4: KC10-244 고정표준실</t>
    <phoneticPr fontId="4" type="noConversion"/>
  </si>
  <si>
    <r>
      <rPr>
        <sz val="8"/>
        <rFont val="맑은 고딕"/>
        <family val="3"/>
        <charset val="129"/>
      </rPr>
      <t>최고온도</t>
    </r>
    <phoneticPr fontId="4" type="noConversion"/>
  </si>
  <si>
    <r>
      <rPr>
        <sz val="8"/>
        <rFont val="맑은 고딕"/>
        <family val="3"/>
        <charset val="129"/>
      </rPr>
      <t>최고습도</t>
    </r>
    <phoneticPr fontId="4" type="noConversion"/>
  </si>
  <si>
    <t>최고기압</t>
    <phoneticPr fontId="4" type="noConversion"/>
  </si>
  <si>
    <r>
      <t xml:space="preserve">[3] </t>
    </r>
    <r>
      <rPr>
        <b/>
        <sz val="8"/>
        <rFont val="맑은 고딕"/>
        <family val="3"/>
        <charset val="129"/>
      </rPr>
      <t>교정방법</t>
    </r>
    <r>
      <rPr>
        <b/>
        <sz val="8"/>
        <rFont val="Tahoma"/>
        <family val="2"/>
      </rPr>
      <t xml:space="preserve"> </t>
    </r>
    <r>
      <rPr>
        <b/>
        <sz val="8"/>
        <rFont val="맑은 고딕"/>
        <family val="3"/>
        <charset val="129"/>
      </rPr>
      <t>및</t>
    </r>
    <r>
      <rPr>
        <b/>
        <sz val="8"/>
        <rFont val="Tahoma"/>
        <family val="2"/>
      </rPr>
      <t xml:space="preserve"> </t>
    </r>
    <r>
      <rPr>
        <b/>
        <sz val="8"/>
        <rFont val="맑은 고딕"/>
        <family val="3"/>
        <charset val="129"/>
      </rPr>
      <t>소급성서술</t>
    </r>
    <r>
      <rPr>
        <b/>
        <sz val="8"/>
        <rFont val="Tahoma"/>
        <family val="2"/>
      </rPr>
      <t/>
    </r>
    <phoneticPr fontId="4" type="noConversion"/>
  </si>
  <si>
    <r>
      <t xml:space="preserve">[4] </t>
    </r>
    <r>
      <rPr>
        <b/>
        <sz val="8"/>
        <rFont val="맑은 고딕"/>
        <family val="3"/>
        <charset val="129"/>
      </rPr>
      <t>교정에</t>
    </r>
    <r>
      <rPr>
        <b/>
        <sz val="8"/>
        <rFont val="Tahoma"/>
        <family val="2"/>
      </rPr>
      <t xml:space="preserve"> </t>
    </r>
    <r>
      <rPr>
        <b/>
        <sz val="8"/>
        <rFont val="맑은 고딕"/>
        <family val="3"/>
        <charset val="129"/>
      </rPr>
      <t>사용한</t>
    </r>
    <r>
      <rPr>
        <b/>
        <sz val="8"/>
        <rFont val="Tahoma"/>
        <family val="2"/>
      </rPr>
      <t xml:space="preserve"> </t>
    </r>
    <r>
      <rPr>
        <b/>
        <sz val="8"/>
        <rFont val="맑은 고딕"/>
        <family val="3"/>
        <charset val="129"/>
      </rPr>
      <t>표준장비</t>
    </r>
    <r>
      <rPr>
        <b/>
        <sz val="8"/>
        <rFont val="Tahoma"/>
        <family val="2"/>
      </rPr>
      <t xml:space="preserve"> </t>
    </r>
    <r>
      <rPr>
        <b/>
        <sz val="8"/>
        <rFont val="맑은 고딕"/>
        <family val="3"/>
        <charset val="129"/>
      </rPr>
      <t>명세</t>
    </r>
    <r>
      <rPr>
        <b/>
        <sz val="8"/>
        <rFont val="Tahoma"/>
        <family val="2"/>
      </rPr>
      <t/>
    </r>
    <phoneticPr fontId="4" type="noConversion"/>
  </si>
  <si>
    <r>
      <rPr>
        <sz val="8"/>
        <rFont val="맑은 고딕"/>
        <family val="3"/>
        <charset val="129"/>
      </rPr>
      <t>등록번호</t>
    </r>
    <phoneticPr fontId="4" type="noConversion"/>
  </si>
  <si>
    <t>기기명</t>
    <phoneticPr fontId="4" type="noConversion"/>
  </si>
  <si>
    <t>제작회사</t>
    <phoneticPr fontId="4" type="noConversion"/>
  </si>
  <si>
    <t>기기번호</t>
    <phoneticPr fontId="4" type="noConversion"/>
  </si>
  <si>
    <t>차기교정예정일자</t>
    <phoneticPr fontId="4" type="noConversion"/>
  </si>
  <si>
    <r>
      <t>교 정 결 과</t>
    </r>
    <r>
      <rPr>
        <sz val="9"/>
        <rFont val="Arial Unicode MS"/>
        <family val="3"/>
        <charset val="129"/>
      </rPr>
      <t xml:space="preserve">
</t>
    </r>
    <r>
      <rPr>
        <b/>
        <sz val="12"/>
        <rFont val="Arial Unicode MS"/>
        <family val="3"/>
        <charset val="129"/>
      </rPr>
      <t>CALIBRATION RESULT</t>
    </r>
    <phoneticPr fontId="4" type="noConversion"/>
  </si>
  <si>
    <t>세부분류코드</t>
    <phoneticPr fontId="4" type="noConversion"/>
  </si>
  <si>
    <r>
      <t xml:space="preserve">[5] </t>
    </r>
    <r>
      <rPr>
        <b/>
        <sz val="8"/>
        <rFont val="돋움"/>
        <family val="3"/>
        <charset val="129"/>
      </rPr>
      <t>교정결과</t>
    </r>
    <r>
      <rPr>
        <b/>
        <sz val="8"/>
        <rFont val="Tahoma"/>
        <family val="2"/>
      </rPr>
      <t xml:space="preserve"> </t>
    </r>
    <r>
      <rPr>
        <b/>
        <sz val="8"/>
        <rFont val="돋움"/>
        <family val="3"/>
        <charset val="129"/>
      </rPr>
      <t>및</t>
    </r>
    <r>
      <rPr>
        <b/>
        <sz val="8"/>
        <rFont val="Tahoma"/>
        <family val="2"/>
      </rPr>
      <t xml:space="preserve"> </t>
    </r>
    <r>
      <rPr>
        <b/>
        <sz val="8"/>
        <rFont val="돋움"/>
        <family val="3"/>
        <charset val="129"/>
      </rPr>
      <t>검토</t>
    </r>
    <phoneticPr fontId="4" type="noConversion"/>
  </si>
  <si>
    <t>전체</t>
    <phoneticPr fontId="4" type="noConversion"/>
  </si>
  <si>
    <t>특이사항</t>
    <phoneticPr fontId="4" type="noConversion"/>
  </si>
  <si>
    <t>PASS</t>
    <phoneticPr fontId="4" type="noConversion"/>
  </si>
  <si>
    <t>FIAL</t>
    <phoneticPr fontId="4" type="noConversion"/>
  </si>
  <si>
    <t>교정자 확인</t>
    <phoneticPr fontId="4" type="noConversion"/>
  </si>
  <si>
    <t>확인전</t>
  </si>
  <si>
    <t>CONDITION</t>
    <phoneticPr fontId="4" type="noConversion"/>
  </si>
  <si>
    <t>SPEC</t>
    <phoneticPr fontId="4" type="noConversion"/>
  </si>
  <si>
    <t>MEASURED VALUE</t>
    <phoneticPr fontId="4" type="noConversion"/>
  </si>
  <si>
    <t>MIN</t>
    <phoneticPr fontId="4" type="noConversion"/>
  </si>
  <si>
    <t>MAX</t>
    <phoneticPr fontId="4" type="noConversion"/>
  </si>
  <si>
    <t>UNIT</t>
    <phoneticPr fontId="4" type="noConversion"/>
  </si>
  <si>
    <t>CMC_UNIT</t>
    <phoneticPr fontId="4" type="noConversion"/>
  </si>
  <si>
    <t>CMC 검토</t>
    <phoneticPr fontId="4" type="noConversion"/>
  </si>
  <si>
    <t>자유도</t>
  </si>
  <si>
    <t>∞</t>
  </si>
  <si>
    <t>CMC_1</t>
    <phoneticPr fontId="4" type="noConversion"/>
  </si>
  <si>
    <t>CMC_2</t>
  </si>
  <si>
    <t>CALIBRATION Result</t>
    <phoneticPr fontId="4" type="noConversion"/>
  </si>
  <si>
    <t>부록</t>
    <phoneticPr fontId="4" type="noConversion"/>
  </si>
  <si>
    <t>단위</t>
    <phoneticPr fontId="4" type="noConversion"/>
  </si>
  <si>
    <t>CMC</t>
    <phoneticPr fontId="4" type="noConversion"/>
  </si>
  <si>
    <t>1st</t>
    <phoneticPr fontId="4" type="noConversion"/>
  </si>
  <si>
    <t>2nd</t>
    <phoneticPr fontId="4" type="noConversion"/>
  </si>
  <si>
    <t>등록번호</t>
    <phoneticPr fontId="76" type="noConversion"/>
  </si>
  <si>
    <t>기기명(종류)</t>
    <phoneticPr fontId="76" type="noConversion"/>
  </si>
  <si>
    <t>측정값</t>
    <phoneticPr fontId="76" type="noConversion"/>
  </si>
  <si>
    <t>단위</t>
    <phoneticPr fontId="76" type="noConversion"/>
  </si>
  <si>
    <t>보정값</t>
    <phoneticPr fontId="76" type="noConversion"/>
  </si>
  <si>
    <t>불확도 1</t>
    <phoneticPr fontId="76" type="noConversion"/>
  </si>
  <si>
    <t>불확도 단위</t>
    <phoneticPr fontId="76" type="noConversion"/>
  </si>
  <si>
    <t>포함인자</t>
    <phoneticPr fontId="76" type="noConversion"/>
  </si>
  <si>
    <t>판정결과</t>
    <phoneticPr fontId="4" type="noConversion"/>
  </si>
  <si>
    <t>2회</t>
  </si>
  <si>
    <t>3회</t>
  </si>
  <si>
    <t>|</t>
    <phoneticPr fontId="4" type="noConversion"/>
  </si>
  <si>
    <t>×</t>
    <phoneticPr fontId="4" type="noConversion"/>
  </si>
  <si>
    <t>1회</t>
    <phoneticPr fontId="4" type="noConversion"/>
  </si>
  <si>
    <t xml:space="preserve"> 성적서발급번호(Certificate No) :</t>
    <phoneticPr fontId="4" type="noConversion"/>
  </si>
  <si>
    <t>교정일자</t>
    <phoneticPr fontId="4" type="noConversion"/>
  </si>
  <si>
    <t>Spec</t>
    <phoneticPr fontId="4" type="noConversion"/>
  </si>
  <si>
    <t>교정값</t>
    <phoneticPr fontId="4" type="noConversion"/>
  </si>
  <si>
    <t>Decision</t>
    <phoneticPr fontId="4" type="noConversion"/>
  </si>
  <si>
    <t>[Length Calibration]</t>
    <phoneticPr fontId="4" type="noConversion"/>
  </si>
  <si>
    <t>3rd</t>
    <phoneticPr fontId="4" type="noConversion"/>
  </si>
  <si>
    <t>4th</t>
    <phoneticPr fontId="4" type="noConversion"/>
  </si>
  <si>
    <t>5th</t>
    <phoneticPr fontId="4" type="noConversion"/>
  </si>
  <si>
    <t>기준기 교정데이터</t>
    <phoneticPr fontId="4" type="noConversion"/>
  </si>
  <si>
    <t>번호</t>
    <phoneticPr fontId="76" type="noConversion"/>
  </si>
  <si>
    <t>명목값</t>
    <phoneticPr fontId="76" type="noConversion"/>
  </si>
  <si>
    <t>기준값</t>
    <phoneticPr fontId="76" type="noConversion"/>
  </si>
  <si>
    <t>불확도 2</t>
  </si>
  <si>
    <t>비고</t>
    <phoneticPr fontId="4" type="noConversion"/>
  </si>
  <si>
    <t>교정일자</t>
    <phoneticPr fontId="76" type="noConversion"/>
  </si>
  <si>
    <r>
      <t>3회</t>
    </r>
    <r>
      <rPr>
        <b/>
        <sz val="9"/>
        <color indexed="9"/>
        <rFont val="굴림"/>
        <family val="3"/>
        <charset val="129"/>
      </rPr>
      <t/>
    </r>
  </si>
  <si>
    <r>
      <t>4회</t>
    </r>
    <r>
      <rPr>
        <b/>
        <sz val="9"/>
        <color indexed="9"/>
        <rFont val="굴림"/>
        <family val="3"/>
        <charset val="129"/>
      </rPr>
      <t/>
    </r>
  </si>
  <si>
    <r>
      <t>5회</t>
    </r>
    <r>
      <rPr>
        <b/>
        <sz val="9"/>
        <color indexed="9"/>
        <rFont val="굴림"/>
        <family val="3"/>
        <charset val="129"/>
      </rPr>
      <t/>
    </r>
  </si>
  <si>
    <t>μm</t>
    <phoneticPr fontId="4" type="noConversion"/>
  </si>
  <si>
    <r>
      <t>CMC</t>
    </r>
    <r>
      <rPr>
        <b/>
        <sz val="9"/>
        <color indexed="9"/>
        <rFont val="돋움"/>
        <family val="3"/>
        <charset val="129"/>
      </rPr>
      <t>초과</t>
    </r>
    <r>
      <rPr>
        <b/>
        <sz val="9"/>
        <color indexed="9"/>
        <rFont val="Tahoma"/>
        <family val="2"/>
      </rPr>
      <t>?</t>
    </r>
  </si>
  <si>
    <t>FAIL?</t>
  </si>
  <si>
    <t>4회</t>
  </si>
  <si>
    <t>5회</t>
  </si>
  <si>
    <t>×</t>
  </si>
  <si>
    <t>사용중지?</t>
  </si>
  <si>
    <t>COID</t>
    <phoneticPr fontId="4" type="noConversion"/>
  </si>
  <si>
    <r>
      <t>U+</t>
    </r>
    <r>
      <rPr>
        <sz val="9"/>
        <rFont val="돋움"/>
        <family val="3"/>
        <charset val="129"/>
      </rPr>
      <t>α</t>
    </r>
    <phoneticPr fontId="4" type="noConversion"/>
  </si>
  <si>
    <t>평행도</t>
    <phoneticPr fontId="4" type="noConversion"/>
  </si>
  <si>
    <r>
      <t xml:space="preserve">(신뢰수준 약 95 %, </t>
    </r>
    <r>
      <rPr>
        <i/>
        <sz val="10"/>
        <rFont val="times"/>
        <family val="1"/>
      </rPr>
      <t>k</t>
    </r>
    <r>
      <rPr>
        <sz val="10"/>
        <rFont val="맑은 고딕"/>
        <family val="3"/>
        <charset val="129"/>
        <scheme val="major"/>
      </rPr>
      <t>=2</t>
    </r>
    <r>
      <rPr>
        <sz val="10"/>
        <rFont val="맑은 고딕"/>
        <family val="3"/>
        <charset val="129"/>
        <scheme val="major"/>
      </rPr>
      <t>) 이다.</t>
    </r>
  </si>
  <si>
    <t>=</t>
  </si>
  <si>
    <t>+</t>
  </si>
  <si>
    <r>
      <t xml:space="preserve">포함인자 </t>
    </r>
    <r>
      <rPr>
        <i/>
        <sz val="10"/>
        <rFont val="맑은 고딕"/>
        <family val="3"/>
        <charset val="129"/>
        <scheme val="major"/>
      </rPr>
      <t>k</t>
    </r>
    <r>
      <rPr>
        <sz val="10"/>
        <rFont val="맑은 고딕"/>
        <family val="3"/>
        <charset val="129"/>
        <scheme val="major"/>
      </rPr>
      <t>를 구하여 계산한다.</t>
    </r>
  </si>
  <si>
    <t>μm</t>
  </si>
  <si>
    <t>fees</t>
    <phoneticPr fontId="4" type="noConversion"/>
  </si>
  <si>
    <t>P/F</t>
    <phoneticPr fontId="4" type="noConversion"/>
  </si>
  <si>
    <t>명목값</t>
    <phoneticPr fontId="4" type="noConversion"/>
  </si>
  <si>
    <t>Resolution</t>
    <phoneticPr fontId="4" type="noConversion"/>
  </si>
  <si>
    <t>Display</t>
    <phoneticPr fontId="4" type="noConversion"/>
  </si>
  <si>
    <t>Division</t>
    <phoneticPr fontId="4" type="noConversion"/>
  </si>
  <si>
    <t>Resolution</t>
    <phoneticPr fontId="4" type="noConversion"/>
  </si>
  <si>
    <t>Unit</t>
    <phoneticPr fontId="4" type="noConversion"/>
  </si>
  <si>
    <t>분해능</t>
    <phoneticPr fontId="76" type="noConversion"/>
  </si>
  <si>
    <t>Nominal Value</t>
    <phoneticPr fontId="4" type="noConversion"/>
  </si>
  <si>
    <t>● 교정결과</t>
    <phoneticPr fontId="4" type="noConversion"/>
  </si>
  <si>
    <t>단위</t>
    <phoneticPr fontId="4" type="noConversion"/>
  </si>
  <si>
    <t>사용블록 #2</t>
  </si>
  <si>
    <t>사용블록 #3</t>
  </si>
  <si>
    <t>사용블록 #4</t>
  </si>
  <si>
    <t>블록교정값 #2</t>
  </si>
  <si>
    <t>블록교정값 #3</t>
  </si>
  <si>
    <t>블록교정값 #4</t>
  </si>
  <si>
    <t>열팽창계수</t>
    <phoneticPr fontId="4" type="noConversion"/>
  </si>
  <si>
    <t>정반 교정데이터</t>
    <phoneticPr fontId="4" type="noConversion"/>
  </si>
  <si>
    <t>번호</t>
  </si>
  <si>
    <t>등록번호</t>
  </si>
  <si>
    <t>기기명(종류)</t>
  </si>
  <si>
    <t>가로크기</t>
    <phoneticPr fontId="4" type="noConversion"/>
  </si>
  <si>
    <t>세로크기</t>
    <phoneticPr fontId="4" type="noConversion"/>
  </si>
  <si>
    <t>명목값</t>
  </si>
  <si>
    <t>기준값</t>
  </si>
  <si>
    <t>측정값</t>
  </si>
  <si>
    <t>단위</t>
  </si>
  <si>
    <t>보정값</t>
  </si>
  <si>
    <t>불확도</t>
    <phoneticPr fontId="4" type="noConversion"/>
  </si>
  <si>
    <t>불확도 단위</t>
  </si>
  <si>
    <t>포함인자</t>
  </si>
  <si>
    <t>교정일자</t>
  </si>
  <si>
    <t>α_avr</t>
  </si>
  <si>
    <t>Δt</t>
  </si>
  <si>
    <t>Δα</t>
  </si>
  <si>
    <t>t_avr-20</t>
  </si>
  <si>
    <t>δt</t>
  </si>
  <si>
    <t>(mm)</t>
    <phoneticPr fontId="4" type="noConversion"/>
  </si>
  <si>
    <t>(mm)</t>
    <phoneticPr fontId="4" type="noConversion"/>
  </si>
  <si>
    <t>전기 마이크로미터 교정데이터</t>
    <phoneticPr fontId="4" type="noConversion"/>
  </si>
  <si>
    <t>전기 마이크로미터 교정데이터</t>
    <phoneticPr fontId="4" type="noConversion"/>
  </si>
  <si>
    <t>MEASURED VALUE (윗면)</t>
    <phoneticPr fontId="4" type="noConversion"/>
  </si>
  <si>
    <t>MEASURED VALUE (밑면)</t>
    <phoneticPr fontId="4" type="noConversion"/>
  </si>
  <si>
    <t>명목값</t>
    <phoneticPr fontId="4" type="noConversion"/>
  </si>
  <si>
    <t>교정값</t>
    <phoneticPr fontId="4" type="noConversion"/>
  </si>
  <si>
    <t>측정불확도1</t>
    <phoneticPr fontId="4" type="noConversion"/>
  </si>
  <si>
    <t>측정불확도2</t>
  </si>
  <si>
    <t>단위</t>
    <phoneticPr fontId="4" type="noConversion"/>
  </si>
  <si>
    <t>k</t>
    <phoneticPr fontId="4" type="noConversion"/>
  </si>
  <si>
    <t>0점블록</t>
    <phoneticPr fontId="4" type="noConversion"/>
  </si>
  <si>
    <t>사용블록 #1</t>
    <phoneticPr fontId="4" type="noConversion"/>
  </si>
  <si>
    <t>0점블록교정값</t>
    <phoneticPr fontId="4" type="noConversion"/>
  </si>
  <si>
    <t>블록교정값 #1</t>
    <phoneticPr fontId="4" type="noConversion"/>
  </si>
  <si>
    <t>감도계수</t>
    <phoneticPr fontId="4" type="noConversion"/>
  </si>
  <si>
    <t>δt</t>
    <phoneticPr fontId="4" type="noConversion"/>
  </si>
  <si>
    <t>mm</t>
    <phoneticPr fontId="4" type="noConversion"/>
  </si>
  <si>
    <t>확률분포</t>
    <phoneticPr fontId="4" type="noConversion"/>
  </si>
  <si>
    <t>mm</t>
    <phoneticPr fontId="4" type="noConversion"/>
  </si>
  <si>
    <t>/℃·μm</t>
    <phoneticPr fontId="4" type="noConversion"/>
  </si>
  <si>
    <t>E</t>
    <phoneticPr fontId="4" type="noConversion"/>
  </si>
  <si>
    <t>℃</t>
    <phoneticPr fontId="4" type="noConversion"/>
  </si>
  <si>
    <t>H</t>
    <phoneticPr fontId="4" type="noConversion"/>
  </si>
  <si>
    <t>G</t>
    <phoneticPr fontId="4" type="noConversion"/>
  </si>
  <si>
    <t>합성표준</t>
    <phoneticPr fontId="4" type="noConversion"/>
  </si>
  <si>
    <t>lx</t>
    <phoneticPr fontId="4" type="noConversion"/>
  </si>
  <si>
    <t>추가</t>
    <phoneticPr fontId="4" type="noConversion"/>
  </si>
  <si>
    <t>β</t>
    <phoneticPr fontId="4" type="noConversion"/>
  </si>
  <si>
    <t>k</t>
    <phoneticPr fontId="4" type="noConversion"/>
  </si>
  <si>
    <t>감도계수</t>
    <phoneticPr fontId="4" type="noConversion"/>
  </si>
  <si>
    <t>A</t>
    <phoneticPr fontId="4" type="noConversion"/>
  </si>
  <si>
    <t>B</t>
    <phoneticPr fontId="4" type="noConversion"/>
  </si>
  <si>
    <t>d</t>
    <phoneticPr fontId="4" type="noConversion"/>
  </si>
  <si>
    <t>J</t>
    <phoneticPr fontId="4" type="noConversion"/>
  </si>
  <si>
    <t>0.000 00</t>
    <phoneticPr fontId="4" type="noConversion"/>
  </si>
  <si>
    <t>조건 1</t>
    <phoneticPr fontId="4" type="noConversion"/>
  </si>
  <si>
    <t>조건 2</t>
    <phoneticPr fontId="4" type="noConversion"/>
  </si>
  <si>
    <t>추가수수료</t>
    <phoneticPr fontId="4" type="noConversion"/>
  </si>
  <si>
    <t>분해능</t>
    <phoneticPr fontId="4" type="noConversion"/>
  </si>
  <si>
    <t>분해능</t>
    <phoneticPr fontId="4" type="noConversion"/>
  </si>
  <si>
    <r>
      <rPr>
        <b/>
        <sz val="20"/>
        <rFont val="돋움"/>
        <family val="3"/>
        <charset val="129"/>
      </rPr>
      <t>◆</t>
    </r>
    <r>
      <rPr>
        <b/>
        <sz val="20"/>
        <rFont val="Tahoma"/>
        <family val="2"/>
      </rPr>
      <t xml:space="preserve"> RAWDATA </t>
    </r>
    <r>
      <rPr>
        <b/>
        <sz val="20"/>
        <rFont val="돋움"/>
        <family val="3"/>
        <charset val="129"/>
      </rPr>
      <t>◆</t>
    </r>
    <phoneticPr fontId="4" type="noConversion"/>
  </si>
  <si>
    <t>등록번호</t>
    <phoneticPr fontId="4" type="noConversion"/>
  </si>
  <si>
    <t>교정번호</t>
    <phoneticPr fontId="4" type="noConversion"/>
  </si>
  <si>
    <t>교정자</t>
    <phoneticPr fontId="4" type="noConversion"/>
  </si>
  <si>
    <t>기기번호</t>
    <phoneticPr fontId="4" type="noConversion"/>
  </si>
  <si>
    <t>기술책임자</t>
    <phoneticPr fontId="4" type="noConversion"/>
  </si>
  <si>
    <t>○ 측정데이터</t>
    <phoneticPr fontId="4" type="noConversion"/>
  </si>
  <si>
    <r>
      <t xml:space="preserve">1. </t>
    </r>
    <r>
      <rPr>
        <b/>
        <sz val="9"/>
        <rFont val="돋움"/>
        <family val="3"/>
        <charset val="129"/>
      </rPr>
      <t>블록</t>
    </r>
    <r>
      <rPr>
        <b/>
        <sz val="9"/>
        <rFont val="Tahoma"/>
        <family val="2"/>
      </rPr>
      <t xml:space="preserve"> </t>
    </r>
    <r>
      <rPr>
        <b/>
        <sz val="9"/>
        <rFont val="돋움"/>
        <family val="3"/>
        <charset val="129"/>
      </rPr>
      <t>윗면</t>
    </r>
    <r>
      <rPr>
        <b/>
        <sz val="9"/>
        <rFont val="Tahoma"/>
        <family val="2"/>
      </rPr>
      <t xml:space="preserve"> </t>
    </r>
    <r>
      <rPr>
        <b/>
        <sz val="9"/>
        <rFont val="돋움"/>
        <family val="3"/>
        <charset val="129"/>
      </rPr>
      <t>측정</t>
    </r>
    <r>
      <rPr>
        <b/>
        <sz val="9"/>
        <rFont val="Tahoma"/>
        <family val="2"/>
      </rPr>
      <t xml:space="preserve"> </t>
    </r>
    <r>
      <rPr>
        <b/>
        <sz val="9"/>
        <rFont val="돋움"/>
        <family val="3"/>
        <charset val="129"/>
      </rPr>
      <t>결과</t>
    </r>
    <phoneticPr fontId="4" type="noConversion"/>
  </si>
  <si>
    <r>
      <t xml:space="preserve">2. </t>
    </r>
    <r>
      <rPr>
        <b/>
        <sz val="9"/>
        <rFont val="돋움"/>
        <family val="3"/>
        <charset val="129"/>
      </rPr>
      <t>블록</t>
    </r>
    <r>
      <rPr>
        <b/>
        <sz val="9"/>
        <rFont val="Tahoma"/>
        <family val="2"/>
      </rPr>
      <t xml:space="preserve"> </t>
    </r>
    <r>
      <rPr>
        <b/>
        <sz val="9"/>
        <rFont val="돋움"/>
        <family val="3"/>
        <charset val="129"/>
      </rPr>
      <t>밑면</t>
    </r>
    <r>
      <rPr>
        <b/>
        <sz val="9"/>
        <rFont val="Tahoma"/>
        <family val="2"/>
      </rPr>
      <t xml:space="preserve"> </t>
    </r>
    <r>
      <rPr>
        <b/>
        <sz val="9"/>
        <rFont val="돋움"/>
        <family val="3"/>
        <charset val="129"/>
      </rPr>
      <t>측정</t>
    </r>
    <r>
      <rPr>
        <b/>
        <sz val="9"/>
        <rFont val="Tahoma"/>
        <family val="2"/>
      </rPr>
      <t xml:space="preserve"> </t>
    </r>
    <r>
      <rPr>
        <b/>
        <sz val="9"/>
        <rFont val="돋움"/>
        <family val="3"/>
        <charset val="129"/>
      </rPr>
      <t>결과</t>
    </r>
    <phoneticPr fontId="4" type="noConversion"/>
  </si>
  <si>
    <t>명목값</t>
    <phoneticPr fontId="4" type="noConversion"/>
  </si>
  <si>
    <t>단위</t>
    <phoneticPr fontId="4" type="noConversion"/>
  </si>
  <si>
    <t>전기 마이크로미터 지시값 (μm)</t>
    <phoneticPr fontId="4" type="noConversion"/>
  </si>
  <si>
    <t>전기 마이크로미터 지시값 (μm)</t>
    <phoneticPr fontId="4" type="noConversion"/>
  </si>
  <si>
    <t>1회</t>
    <phoneticPr fontId="4" type="noConversion"/>
  </si>
  <si>
    <r>
      <t xml:space="preserve">3. </t>
    </r>
    <r>
      <rPr>
        <b/>
        <sz val="9"/>
        <rFont val="돋움"/>
        <family val="3"/>
        <charset val="129"/>
      </rPr>
      <t>마이크로미터</t>
    </r>
    <r>
      <rPr>
        <b/>
        <sz val="9"/>
        <rFont val="Tahoma"/>
        <family val="2"/>
      </rPr>
      <t xml:space="preserve"> </t>
    </r>
    <r>
      <rPr>
        <b/>
        <sz val="9"/>
        <rFont val="돋움"/>
        <family val="3"/>
        <charset val="129"/>
      </rPr>
      <t>헤드</t>
    </r>
    <r>
      <rPr>
        <b/>
        <sz val="9"/>
        <rFont val="Tahoma"/>
        <family val="2"/>
      </rPr>
      <t xml:space="preserve"> </t>
    </r>
    <r>
      <rPr>
        <b/>
        <sz val="9"/>
        <rFont val="돋움"/>
        <family val="3"/>
        <charset val="129"/>
      </rPr>
      <t>측정</t>
    </r>
    <r>
      <rPr>
        <b/>
        <sz val="9"/>
        <rFont val="Tahoma"/>
        <family val="2"/>
      </rPr>
      <t xml:space="preserve"> </t>
    </r>
    <r>
      <rPr>
        <b/>
        <sz val="9"/>
        <rFont val="돋움"/>
        <family val="3"/>
        <charset val="129"/>
      </rPr>
      <t>결과</t>
    </r>
    <phoneticPr fontId="4" type="noConversion"/>
  </si>
  <si>
    <t>단위</t>
    <phoneticPr fontId="4" type="noConversion"/>
  </si>
  <si>
    <t>전기 마이크로미터 지시값 (μm)</t>
    <phoneticPr fontId="4" type="noConversion"/>
  </si>
  <si>
    <t>1회</t>
    <phoneticPr fontId="4" type="noConversion"/>
  </si>
  <si>
    <t>1. 블록 간격의 교정결과</t>
    <phoneticPr fontId="4" type="noConversion"/>
  </si>
  <si>
    <t>블록 윗면 교정값</t>
    <phoneticPr fontId="4" type="noConversion"/>
  </si>
  <si>
    <t>블록 밑면 교정값</t>
    <phoneticPr fontId="4" type="noConversion"/>
  </si>
  <si>
    <t>2. 마이크로미터 헤드의 교정결과</t>
    <phoneticPr fontId="4" type="noConversion"/>
  </si>
  <si>
    <t>교정값</t>
    <phoneticPr fontId="4" type="noConversion"/>
  </si>
  <si>
    <t>눈금값</t>
    <phoneticPr fontId="4" type="noConversion"/>
  </si>
  <si>
    <t>1. Block interval calibration result</t>
    <phoneticPr fontId="4" type="noConversion"/>
  </si>
  <si>
    <t>2. Micrometer head calibration result</t>
    <phoneticPr fontId="4" type="noConversion"/>
  </si>
  <si>
    <t>Indication Value</t>
    <phoneticPr fontId="4" type="noConversion"/>
  </si>
  <si>
    <t>Calibraion Value</t>
    <phoneticPr fontId="4" type="noConversion"/>
  </si>
  <si>
    <t>Calibration Value</t>
    <phoneticPr fontId="4" type="noConversion"/>
  </si>
  <si>
    <t>Block Top</t>
    <phoneticPr fontId="4" type="noConversion"/>
  </si>
  <si>
    <t>Block Bottom</t>
    <phoneticPr fontId="4" type="noConversion"/>
  </si>
  <si>
    <t>구분</t>
    <phoneticPr fontId="4" type="noConversion"/>
  </si>
  <si>
    <t>블록 윗면</t>
    <phoneticPr fontId="4" type="noConversion"/>
  </si>
  <si>
    <t>블록 밑면</t>
    <phoneticPr fontId="4" type="noConversion"/>
  </si>
  <si>
    <t>마이크로미터 헤드</t>
    <phoneticPr fontId="4" type="noConversion"/>
  </si>
  <si>
    <t>◆ 측정불확도 추정보고서 ◆</t>
    <phoneticPr fontId="4" type="noConversion"/>
  </si>
  <si>
    <t>※ 블록 간격의 교정</t>
    <phoneticPr fontId="4" type="noConversion"/>
  </si>
  <si>
    <t>■ 측정기본정보</t>
    <phoneticPr fontId="4" type="noConversion"/>
  </si>
  <si>
    <t>기기명</t>
    <phoneticPr fontId="4" type="noConversion"/>
  </si>
  <si>
    <t>기준기명</t>
    <phoneticPr fontId="4" type="noConversion"/>
  </si>
  <si>
    <t>비교기명</t>
    <phoneticPr fontId="4" type="noConversion"/>
  </si>
  <si>
    <t>높이 마이크로미터</t>
    <phoneticPr fontId="4" type="noConversion"/>
  </si>
  <si>
    <t>게이지 블록</t>
    <phoneticPr fontId="4" type="noConversion"/>
  </si>
  <si>
    <t>전기 마이크로미터</t>
    <phoneticPr fontId="4" type="noConversion"/>
  </si>
  <si>
    <t>■ 블록 윗면 반복 측정 결과</t>
    <phoneticPr fontId="4" type="noConversion"/>
  </si>
  <si>
    <t>명목값
(mm)</t>
    <phoneticPr fontId="4" type="noConversion"/>
  </si>
  <si>
    <t>전기 마이크로미터 지시값 (μm)</t>
    <phoneticPr fontId="4" type="noConversion"/>
  </si>
  <si>
    <t>평균값
(μm)</t>
    <phoneticPr fontId="4" type="noConversion"/>
  </si>
  <si>
    <t>표준편차
(μm)</t>
    <phoneticPr fontId="4" type="noConversion"/>
  </si>
  <si>
    <t>게이지 블록 교정값 (mm)</t>
    <phoneticPr fontId="4" type="noConversion"/>
  </si>
  <si>
    <t>열팽창보정
(mm)</t>
    <phoneticPr fontId="4" type="noConversion"/>
  </si>
  <si>
    <t>열팽창보정
(mm)</t>
    <phoneticPr fontId="4" type="noConversion"/>
  </si>
  <si>
    <t>교정값
(mm)</t>
    <phoneticPr fontId="4" type="noConversion"/>
  </si>
  <si>
    <t>교정값
(mm)</t>
    <phoneticPr fontId="4" type="noConversion"/>
  </si>
  <si>
    <t>1회</t>
    <phoneticPr fontId="4" type="noConversion"/>
  </si>
  <si>
    <t>2회</t>
    <phoneticPr fontId="4" type="noConversion"/>
  </si>
  <si>
    <t>3회</t>
    <phoneticPr fontId="4" type="noConversion"/>
  </si>
  <si>
    <t>4회</t>
    <phoneticPr fontId="4" type="noConversion"/>
  </si>
  <si>
    <t>5회</t>
    <phoneticPr fontId="4" type="noConversion"/>
  </si>
  <si>
    <t>■ 블록 밑면 반복 측정 결과</t>
    <phoneticPr fontId="4" type="noConversion"/>
  </si>
  <si>
    <t>명목값
(mm)</t>
    <phoneticPr fontId="4" type="noConversion"/>
  </si>
  <si>
    <t>전기 마이크로미터 지시값 (μm)</t>
    <phoneticPr fontId="4" type="noConversion"/>
  </si>
  <si>
    <t>평균값
(μm)</t>
    <phoneticPr fontId="4" type="noConversion"/>
  </si>
  <si>
    <t>표준편차
(μm)</t>
    <phoneticPr fontId="4" type="noConversion"/>
  </si>
  <si>
    <t>3회</t>
    <phoneticPr fontId="4" type="noConversion"/>
  </si>
  <si>
    <t>5회</t>
    <phoneticPr fontId="4" type="noConversion"/>
  </si>
  <si>
    <t>■ 수학적 모델</t>
    <phoneticPr fontId="4" type="noConversion"/>
  </si>
  <si>
    <r>
      <t>l</t>
    </r>
    <r>
      <rPr>
        <i/>
        <vertAlign val="subscript"/>
        <sz val="10"/>
        <rFont val="Times New Roman"/>
        <family val="1"/>
      </rPr>
      <t>x</t>
    </r>
    <phoneticPr fontId="4" type="noConversion"/>
  </si>
  <si>
    <t>:</t>
    <phoneticPr fontId="4" type="noConversion"/>
  </si>
  <si>
    <r>
      <t>l</t>
    </r>
    <r>
      <rPr>
        <i/>
        <vertAlign val="subscript"/>
        <sz val="10"/>
        <rFont val="Times New Roman"/>
        <family val="1"/>
      </rPr>
      <t>s</t>
    </r>
    <phoneticPr fontId="4" type="noConversion"/>
  </si>
  <si>
    <t>d</t>
    <phoneticPr fontId="4" type="noConversion"/>
  </si>
  <si>
    <t>:</t>
    <phoneticPr fontId="4" type="noConversion"/>
  </si>
  <si>
    <r>
      <t>l</t>
    </r>
    <r>
      <rPr>
        <vertAlign val="subscript"/>
        <sz val="10"/>
        <rFont val="Times New Roman"/>
        <family val="1"/>
      </rPr>
      <t>0</t>
    </r>
    <phoneticPr fontId="4" type="noConversion"/>
  </si>
  <si>
    <t>Δt</t>
    <phoneticPr fontId="4" type="noConversion"/>
  </si>
  <si>
    <t>Δα</t>
    <phoneticPr fontId="4" type="noConversion"/>
  </si>
  <si>
    <t>δt</t>
    <phoneticPr fontId="4" type="noConversion"/>
  </si>
  <si>
    <r>
      <t>δl</t>
    </r>
    <r>
      <rPr>
        <i/>
        <vertAlign val="subscript"/>
        <sz val="10"/>
        <rFont val="Times New Roman"/>
        <family val="1"/>
      </rPr>
      <t>d</t>
    </r>
    <phoneticPr fontId="4" type="noConversion"/>
  </si>
  <si>
    <t>:</t>
    <phoneticPr fontId="4" type="noConversion"/>
  </si>
  <si>
    <r>
      <t>δl</t>
    </r>
    <r>
      <rPr>
        <i/>
        <vertAlign val="subscript"/>
        <sz val="10"/>
        <rFont val="Times New Roman"/>
        <family val="1"/>
      </rPr>
      <t>F</t>
    </r>
    <phoneticPr fontId="4" type="noConversion"/>
  </si>
  <si>
    <t>정반의 평면도에 의한 보정값</t>
    <phoneticPr fontId="4" type="noConversion"/>
  </si>
  <si>
    <t>■ 합성표준불확도 관계식</t>
    <phoneticPr fontId="4" type="noConversion"/>
  </si>
  <si>
    <t>※ 감도계수</t>
    <phoneticPr fontId="4" type="noConversion"/>
  </si>
  <si>
    <t>■ 불확도 총괄표</t>
    <phoneticPr fontId="4" type="noConversion"/>
  </si>
  <si>
    <t>입력량</t>
    <phoneticPr fontId="4" type="noConversion"/>
  </si>
  <si>
    <t>추정값</t>
    <phoneticPr fontId="4" type="noConversion"/>
  </si>
  <si>
    <t>표준불확도</t>
    <phoneticPr fontId="4" type="noConversion"/>
  </si>
  <si>
    <t>확률분포</t>
    <phoneticPr fontId="4" type="noConversion"/>
  </si>
  <si>
    <t>감도계수</t>
    <phoneticPr fontId="4" type="noConversion"/>
  </si>
  <si>
    <t>불확도 기여량</t>
    <phoneticPr fontId="4" type="noConversion"/>
  </si>
  <si>
    <t>자유도</t>
    <phoneticPr fontId="4" type="noConversion"/>
  </si>
  <si>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X</t>
    </r>
    <r>
      <rPr>
        <i/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)</t>
    </r>
    <phoneticPr fontId="4" type="noConversion"/>
  </si>
  <si>
    <r>
      <t>(</t>
    </r>
    <r>
      <rPr>
        <i/>
        <sz val="10"/>
        <rFont val="Times New Roman"/>
        <family val="1"/>
      </rPr>
      <t>x</t>
    </r>
    <r>
      <rPr>
        <i/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)</t>
    </r>
    <phoneticPr fontId="4" type="noConversion"/>
  </si>
  <si>
    <r>
      <rPr>
        <i/>
        <sz val="10"/>
        <rFont val="Times New Roman"/>
        <family val="1"/>
      </rP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x</t>
    </r>
    <r>
      <rPr>
        <i/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)</t>
    </r>
    <phoneticPr fontId="4" type="noConversion"/>
  </si>
  <si>
    <r>
      <t>(</t>
    </r>
    <r>
      <rPr>
        <i/>
        <sz val="10"/>
        <rFont val="Times New Roman"/>
        <family val="1"/>
      </rPr>
      <t>c</t>
    </r>
    <r>
      <rPr>
        <i/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)</t>
    </r>
    <phoneticPr fontId="4" type="noConversion"/>
  </si>
  <si>
    <r>
      <rPr>
        <i/>
        <sz val="10"/>
        <rFont val="Times New Roman"/>
        <family val="1"/>
      </rPr>
      <t>|u</t>
    </r>
    <r>
      <rPr>
        <i/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y</t>
    </r>
    <r>
      <rPr>
        <sz val="10"/>
        <rFont val="Times New Roman"/>
        <family val="1"/>
      </rPr>
      <t>)|</t>
    </r>
    <phoneticPr fontId="4" type="noConversion"/>
  </si>
  <si>
    <t>A</t>
    <phoneticPr fontId="4" type="noConversion"/>
  </si>
  <si>
    <r>
      <t>l</t>
    </r>
    <r>
      <rPr>
        <i/>
        <vertAlign val="subscript"/>
        <sz val="10"/>
        <rFont val="Times New Roman"/>
        <family val="1"/>
      </rPr>
      <t>s</t>
    </r>
    <phoneticPr fontId="4" type="noConversion"/>
  </si>
  <si>
    <t>B</t>
    <phoneticPr fontId="4" type="noConversion"/>
  </si>
  <si>
    <t>d</t>
    <phoneticPr fontId="4" type="noConversion"/>
  </si>
  <si>
    <t>C</t>
    <phoneticPr fontId="4" type="noConversion"/>
  </si>
  <si>
    <t>D</t>
    <phoneticPr fontId="4" type="noConversion"/>
  </si>
  <si>
    <t>F</t>
    <phoneticPr fontId="4" type="noConversion"/>
  </si>
  <si>
    <r>
      <t>δl</t>
    </r>
    <r>
      <rPr>
        <i/>
        <vertAlign val="subscript"/>
        <sz val="10"/>
        <rFont val="Times New Roman"/>
        <family val="1"/>
      </rPr>
      <t>d</t>
    </r>
    <phoneticPr fontId="4" type="noConversion"/>
  </si>
  <si>
    <r>
      <t>δl</t>
    </r>
    <r>
      <rPr>
        <i/>
        <vertAlign val="subscript"/>
        <sz val="10"/>
        <rFont val="Times New Roman"/>
        <family val="1"/>
      </rPr>
      <t>F</t>
    </r>
    <phoneticPr fontId="4" type="noConversion"/>
  </si>
  <si>
    <t>I</t>
    <phoneticPr fontId="4" type="noConversion"/>
  </si>
  <si>
    <r>
      <t>l</t>
    </r>
    <r>
      <rPr>
        <i/>
        <vertAlign val="subscript"/>
        <sz val="10"/>
        <rFont val="Times New Roman"/>
        <family val="1"/>
      </rPr>
      <t>x</t>
    </r>
    <phoneticPr fontId="4" type="noConversion"/>
  </si>
  <si>
    <t>-</t>
    <phoneticPr fontId="4" type="noConversion"/>
  </si>
  <si>
    <t>■ 표준불확도 성분의 계산</t>
    <phoneticPr fontId="4" type="noConversion"/>
  </si>
  <si>
    <r>
      <rPr>
        <b/>
        <i/>
        <sz val="10"/>
        <rFont val="Times New Roman"/>
        <family val="1"/>
      </rPr>
      <t>u</t>
    </r>
    <r>
      <rPr>
        <b/>
        <sz val="10"/>
        <rFont val="Times New Roman"/>
        <family val="1"/>
      </rPr>
      <t>(</t>
    </r>
    <r>
      <rPr>
        <b/>
        <i/>
        <sz val="10"/>
        <rFont val="Times New Roman"/>
        <family val="1"/>
      </rPr>
      <t>l</t>
    </r>
    <r>
      <rPr>
        <b/>
        <i/>
        <vertAlign val="subscript"/>
        <sz val="10"/>
        <rFont val="Times New Roman"/>
        <family val="1"/>
      </rPr>
      <t>s</t>
    </r>
    <r>
      <rPr>
        <b/>
        <sz val="10"/>
        <rFont val="Times New Roman"/>
        <family val="1"/>
      </rPr>
      <t>)</t>
    </r>
    <phoneticPr fontId="4" type="noConversion"/>
  </si>
  <si>
    <t>A1. 추정값 :</t>
    <phoneticPr fontId="4" type="noConversion"/>
  </si>
  <si>
    <t>A2. 표준불확도 :</t>
    <phoneticPr fontId="4" type="noConversion"/>
  </si>
  <si>
    <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l</t>
    </r>
    <r>
      <rPr>
        <i/>
        <vertAlign val="subscript"/>
        <sz val="10"/>
        <rFont val="Times New Roman"/>
        <family val="1"/>
      </rPr>
      <t>s</t>
    </r>
    <r>
      <rPr>
        <sz val="10"/>
        <rFont val="Times New Roman"/>
        <family val="1"/>
      </rPr>
      <t>)</t>
    </r>
    <phoneticPr fontId="4" type="noConversion"/>
  </si>
  <si>
    <t>=</t>
    <phoneticPr fontId="4" type="noConversion"/>
  </si>
  <si>
    <t>U</t>
    <phoneticPr fontId="4" type="noConversion"/>
  </si>
  <si>
    <t>nm</t>
    <phoneticPr fontId="4" type="noConversion"/>
  </si>
  <si>
    <t>nm</t>
    <phoneticPr fontId="4" type="noConversion"/>
  </si>
  <si>
    <t>=</t>
    <phoneticPr fontId="4" type="noConversion"/>
  </si>
  <si>
    <t>μm</t>
    <phoneticPr fontId="4" type="noConversion"/>
  </si>
  <si>
    <t>k</t>
    <phoneticPr fontId="4" type="noConversion"/>
  </si>
  <si>
    <t>A3. 확률분포 :</t>
    <phoneticPr fontId="4" type="noConversion"/>
  </si>
  <si>
    <t>A4. 감도계수 :</t>
    <phoneticPr fontId="4" type="noConversion"/>
  </si>
  <si>
    <t>A5. 불확도 기여도 :</t>
    <phoneticPr fontId="4" type="noConversion"/>
  </si>
  <si>
    <t>×</t>
    <phoneticPr fontId="4" type="noConversion"/>
  </si>
  <si>
    <t>=</t>
    <phoneticPr fontId="4" type="noConversion"/>
  </si>
  <si>
    <t>A6. 자유도 :</t>
    <phoneticPr fontId="4" type="noConversion"/>
  </si>
  <si>
    <r>
      <rPr>
        <i/>
        <sz val="10"/>
        <rFont val="Times New Roman"/>
        <family val="1"/>
      </rPr>
      <t>ν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l</t>
    </r>
    <r>
      <rPr>
        <i/>
        <vertAlign val="subscript"/>
        <sz val="10"/>
        <rFont val="Times New Roman"/>
        <family val="1"/>
      </rPr>
      <t>s</t>
    </r>
    <r>
      <rPr>
        <sz val="10"/>
        <rFont val="Times New Roman"/>
        <family val="1"/>
      </rPr>
      <t xml:space="preserve">) = </t>
    </r>
    <r>
      <rPr>
        <sz val="10"/>
        <rFont val="맑은 고딕"/>
        <family val="3"/>
        <charset val="129"/>
      </rPr>
      <t>∞</t>
    </r>
    <phoneticPr fontId="4" type="noConversion"/>
  </si>
  <si>
    <r>
      <rPr>
        <b/>
        <i/>
        <sz val="10"/>
        <rFont val="Times New Roman"/>
        <family val="1"/>
      </rPr>
      <t>u</t>
    </r>
    <r>
      <rPr>
        <b/>
        <sz val="10"/>
        <rFont val="Times New Roman"/>
        <family val="1"/>
      </rPr>
      <t>(</t>
    </r>
    <r>
      <rPr>
        <b/>
        <i/>
        <sz val="10"/>
        <rFont val="Times New Roman"/>
        <family val="1"/>
      </rPr>
      <t>d</t>
    </r>
    <r>
      <rPr>
        <b/>
        <sz val="10"/>
        <rFont val="Times New Roman"/>
        <family val="1"/>
      </rPr>
      <t>)</t>
    </r>
    <phoneticPr fontId="4" type="noConversion"/>
  </si>
  <si>
    <t>※ 표준불확도 성분은 우연효과로 인한 불확도로써 A형 평가를 통하여 구한다.</t>
    <phoneticPr fontId="4" type="noConversion"/>
  </si>
  <si>
    <r>
      <t>반복측정한</t>
    </r>
    <r>
      <rPr>
        <sz val="10"/>
        <rFont val="맑은 고딕"/>
        <family val="1"/>
        <scheme val="major"/>
      </rPr>
      <t xml:space="preserve"> 결과의 </t>
    </r>
    <r>
      <rPr>
        <sz val="10"/>
        <rFont val="맑은 고딕"/>
        <family val="3"/>
        <charset val="129"/>
        <scheme val="major"/>
      </rPr>
      <t>표준편차(</t>
    </r>
    <r>
      <rPr>
        <i/>
        <sz val="10"/>
        <rFont val="Times New Roman"/>
        <family val="1"/>
      </rPr>
      <t>s</t>
    </r>
    <r>
      <rPr>
        <sz val="10"/>
        <rFont val="맑은 고딕"/>
        <family val="3"/>
        <charset val="129"/>
        <scheme val="major"/>
      </rPr>
      <t>)를 구하고 이 값을 측정횟수의 제곱근으로 나누어 구한다.</t>
    </r>
    <phoneticPr fontId="4" type="noConversion"/>
  </si>
  <si>
    <t>B1. 추정값 :</t>
    <phoneticPr fontId="4" type="noConversion"/>
  </si>
  <si>
    <t>B2. 표준불확도 :</t>
    <phoneticPr fontId="4" type="noConversion"/>
  </si>
  <si>
    <r>
      <rPr>
        <sz val="10"/>
        <rFont val="맑은 고딕"/>
        <family val="3"/>
        <charset val="129"/>
      </rPr>
      <t>※</t>
    </r>
    <r>
      <rPr>
        <sz val="10"/>
        <rFont val="Times New Roman"/>
        <family val="1"/>
      </rPr>
      <t xml:space="preserve"> </t>
    </r>
    <r>
      <rPr>
        <sz val="10"/>
        <rFont val="맑은 고딕"/>
        <family val="3"/>
        <charset val="129"/>
      </rPr>
      <t>표준편차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s</t>
    </r>
    <r>
      <rPr>
        <sz val="10"/>
        <rFont val="Times New Roman"/>
        <family val="1"/>
      </rPr>
      <t>) :</t>
    </r>
    <phoneticPr fontId="4" type="noConversion"/>
  </si>
  <si>
    <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d</t>
    </r>
    <r>
      <rPr>
        <sz val="10"/>
        <rFont val="Times New Roman"/>
        <family val="1"/>
      </rPr>
      <t>)</t>
    </r>
    <phoneticPr fontId="4" type="noConversion"/>
  </si>
  <si>
    <t>s</t>
    <phoneticPr fontId="4" type="noConversion"/>
  </si>
  <si>
    <t>=</t>
    <phoneticPr fontId="4" type="noConversion"/>
  </si>
  <si>
    <t>B3. 확률분포 :</t>
    <phoneticPr fontId="4" type="noConversion"/>
  </si>
  <si>
    <t>B4. 감도계수 :</t>
    <phoneticPr fontId="4" type="noConversion"/>
  </si>
  <si>
    <t>B5. 불확도 기여도 :</t>
    <phoneticPr fontId="4" type="noConversion"/>
  </si>
  <si>
    <t>B6. 자유도 :</t>
    <phoneticPr fontId="4" type="noConversion"/>
  </si>
  <si>
    <r>
      <rPr>
        <i/>
        <sz val="10"/>
        <rFont val="Times New Roman"/>
        <family val="1"/>
      </rPr>
      <t>ν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d</t>
    </r>
    <r>
      <rPr>
        <sz val="10"/>
        <rFont val="Times New Roman"/>
        <family val="1"/>
      </rPr>
      <t xml:space="preserve">) = </t>
    </r>
    <r>
      <rPr>
        <i/>
        <sz val="10"/>
        <rFont val="Times New Roman"/>
        <family val="1"/>
      </rPr>
      <t>n</t>
    </r>
    <r>
      <rPr>
        <sz val="10"/>
        <rFont val="Times New Roman"/>
        <family val="1"/>
      </rPr>
      <t xml:space="preserve"> </t>
    </r>
    <r>
      <rPr>
        <sz val="10"/>
        <rFont val="맑은 고딕"/>
        <family val="3"/>
        <charset val="129"/>
        <scheme val="minor"/>
      </rPr>
      <t>- 1 = 5 - 1 = 4</t>
    </r>
    <phoneticPr fontId="4" type="noConversion"/>
  </si>
  <si>
    <t>C1. 추정값 :</t>
    <phoneticPr fontId="4" type="noConversion"/>
  </si>
  <si>
    <r>
      <t>×10</t>
    </r>
    <r>
      <rPr>
        <vertAlign val="superscript"/>
        <sz val="10"/>
        <rFont val="맑은 고딕"/>
        <family val="3"/>
        <charset val="129"/>
        <scheme val="major"/>
      </rPr>
      <t>-6</t>
    </r>
    <r>
      <rPr>
        <sz val="10"/>
        <rFont val="맑은 고딕"/>
        <family val="3"/>
        <charset val="129"/>
        <scheme val="major"/>
      </rPr>
      <t>/℃</t>
    </r>
    <phoneticPr fontId="4" type="noConversion"/>
  </si>
  <si>
    <t>C2. 표준불확도 :</t>
    <phoneticPr fontId="4" type="noConversion"/>
  </si>
  <si>
    <t>※ 불확도 전파법칙에 의한 수식 :</t>
    <phoneticPr fontId="4" type="noConversion"/>
  </si>
  <si>
    <r>
      <t xml:space="preserve">※ 열팽창계수의 불확도 값 : </t>
    </r>
    <r>
      <rPr>
        <i/>
        <sz val="10"/>
        <rFont val="Times New Roman"/>
        <family val="1"/>
      </rP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α</t>
    </r>
    <r>
      <rPr>
        <i/>
        <vertAlign val="subscript"/>
        <sz val="10"/>
        <rFont val="Times New Roman"/>
        <family val="1"/>
      </rPr>
      <t>s</t>
    </r>
    <r>
      <rPr>
        <sz val="10"/>
        <rFont val="Times New Roman"/>
        <family val="1"/>
      </rPr>
      <t xml:space="preserve">) </t>
    </r>
    <r>
      <rPr>
        <i/>
        <sz val="10"/>
        <rFont val="Times New Roman"/>
        <family val="1"/>
      </rPr>
      <t>= 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α</t>
    </r>
    <r>
      <rPr>
        <i/>
        <vertAlign val="subscript"/>
        <sz val="10"/>
        <rFont val="Times New Roman"/>
        <family val="1"/>
      </rPr>
      <t>x</t>
    </r>
    <r>
      <rPr>
        <sz val="10"/>
        <rFont val="Times New Roman"/>
        <family val="1"/>
      </rPr>
      <t xml:space="preserve">) </t>
    </r>
    <r>
      <rPr>
        <i/>
        <sz val="10"/>
        <rFont val="Times New Roman"/>
        <family val="1"/>
      </rPr>
      <t>=</t>
    </r>
    <phoneticPr fontId="4" type="noConversion"/>
  </si>
  <si>
    <r>
      <t>1.0×10</t>
    </r>
    <r>
      <rPr>
        <vertAlign val="superscript"/>
        <sz val="10"/>
        <rFont val="맑은 고딕"/>
        <family val="3"/>
        <charset val="129"/>
        <scheme val="major"/>
      </rPr>
      <t>-6</t>
    </r>
    <r>
      <rPr>
        <sz val="10"/>
        <rFont val="맑은 고딕"/>
        <family val="3"/>
        <charset val="129"/>
        <scheme val="major"/>
      </rPr>
      <t>/℃</t>
    </r>
    <phoneticPr fontId="4" type="noConversion"/>
  </si>
  <si>
    <r>
      <t>0.58×10</t>
    </r>
    <r>
      <rPr>
        <vertAlign val="superscript"/>
        <sz val="10"/>
        <rFont val="맑은 고딕"/>
        <family val="3"/>
        <charset val="129"/>
        <scheme val="major"/>
      </rPr>
      <t>-6</t>
    </r>
    <r>
      <rPr>
        <sz val="10"/>
        <rFont val="맑은 고딕"/>
        <family val="3"/>
        <charset val="129"/>
        <scheme val="major"/>
      </rPr>
      <t>/℃</t>
    </r>
    <phoneticPr fontId="4" type="noConversion"/>
  </si>
  <si>
    <t>불확도 전파법칙에 의한 수식에 열팽창계수의 불확도 값을 대입하여 계산하면</t>
    <phoneticPr fontId="4" type="noConversion"/>
  </si>
  <si>
    <r>
      <t>0.41×10</t>
    </r>
    <r>
      <rPr>
        <vertAlign val="superscript"/>
        <sz val="10"/>
        <rFont val="맑은 고딕"/>
        <family val="3"/>
        <charset val="129"/>
        <scheme val="major"/>
      </rPr>
      <t>-6</t>
    </r>
    <r>
      <rPr>
        <sz val="10"/>
        <rFont val="맑은 고딕"/>
        <family val="3"/>
        <charset val="129"/>
        <scheme val="major"/>
      </rPr>
      <t>/℃</t>
    </r>
    <phoneticPr fontId="4" type="noConversion"/>
  </si>
  <si>
    <t>C3. 확률분포 :</t>
    <phoneticPr fontId="4" type="noConversion"/>
  </si>
  <si>
    <t>C4. 감도계수 :</t>
    <phoneticPr fontId="4" type="noConversion"/>
  </si>
  <si>
    <t>℃×</t>
    <phoneticPr fontId="4" type="noConversion"/>
  </si>
  <si>
    <t>=</t>
    <phoneticPr fontId="4" type="noConversion"/>
  </si>
  <si>
    <t>℃·μm</t>
    <phoneticPr fontId="4" type="noConversion"/>
  </si>
  <si>
    <t>C5. 불확도 기여량 :</t>
    <phoneticPr fontId="4" type="noConversion"/>
  </si>
  <si>
    <t>｜</t>
    <phoneticPr fontId="4" type="noConversion"/>
  </si>
  <si>
    <r>
      <t>℃·μm × 0.41 ×10</t>
    </r>
    <r>
      <rPr>
        <vertAlign val="superscript"/>
        <sz val="10"/>
        <rFont val="맑은 고딕"/>
        <family val="3"/>
        <charset val="129"/>
        <scheme val="major"/>
      </rPr>
      <t>-6</t>
    </r>
    <r>
      <rPr>
        <sz val="10"/>
        <rFont val="맑은 고딕"/>
        <family val="3"/>
        <charset val="129"/>
        <scheme val="major"/>
      </rPr>
      <t>/℃</t>
    </r>
    <phoneticPr fontId="4" type="noConversion"/>
  </si>
  <si>
    <t>｜</t>
    <phoneticPr fontId="4" type="noConversion"/>
  </si>
  <si>
    <t>μm</t>
    <phoneticPr fontId="4" type="noConversion"/>
  </si>
  <si>
    <t>C6. 자유도 :</t>
    <phoneticPr fontId="4" type="noConversion"/>
  </si>
  <si>
    <r>
      <t xml:space="preserve">※ 상대불확도 </t>
    </r>
    <r>
      <rPr>
        <i/>
        <sz val="10"/>
        <rFont val="Times New Roman"/>
        <family val="1"/>
      </rPr>
      <t>R</t>
    </r>
    <r>
      <rPr>
        <sz val="10"/>
        <rFont val="맑은 고딕"/>
        <family val="3"/>
        <charset val="129"/>
        <scheme val="major"/>
      </rPr>
      <t xml:space="preserve"> : 10%로 추정</t>
    </r>
    <phoneticPr fontId="4" type="noConversion"/>
  </si>
  <si>
    <r>
      <rPr>
        <b/>
        <i/>
        <sz val="10"/>
        <rFont val="Times New Roman"/>
        <family val="1"/>
      </rPr>
      <t>u</t>
    </r>
    <r>
      <rPr>
        <b/>
        <sz val="10"/>
        <rFont val="맑은 고딕"/>
        <family val="3"/>
        <charset val="129"/>
        <scheme val="major"/>
      </rPr>
      <t>(</t>
    </r>
    <r>
      <rPr>
        <b/>
        <i/>
        <sz val="10"/>
        <rFont val="Times New Roman"/>
        <family val="1"/>
      </rPr>
      <t>Δt</t>
    </r>
    <r>
      <rPr>
        <b/>
        <sz val="10"/>
        <rFont val="맑은 고딕"/>
        <family val="3"/>
        <charset val="129"/>
        <scheme val="major"/>
      </rPr>
      <t>)</t>
    </r>
    <phoneticPr fontId="4" type="noConversion"/>
  </si>
  <si>
    <t>추정하여 직사각형 확률분포를 적용하여 계산하면</t>
    <phoneticPr fontId="4" type="noConversion"/>
  </si>
  <si>
    <t>D1. 추정값 :</t>
    <phoneticPr fontId="4" type="noConversion"/>
  </si>
  <si>
    <t>D2. 표준불확도 :</t>
    <phoneticPr fontId="4" type="noConversion"/>
  </si>
  <si>
    <r>
      <rPr>
        <i/>
        <sz val="10"/>
        <rFont val="Times New Roman"/>
        <family val="1"/>
      </rP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Δt</t>
    </r>
    <r>
      <rPr>
        <sz val="10"/>
        <rFont val="Times New Roman"/>
        <family val="1"/>
      </rPr>
      <t xml:space="preserve">) </t>
    </r>
    <phoneticPr fontId="4" type="noConversion"/>
  </si>
  <si>
    <t>℃</t>
    <phoneticPr fontId="4" type="noConversion"/>
  </si>
  <si>
    <t>D3. 확률분포 :</t>
    <phoneticPr fontId="4" type="noConversion"/>
  </si>
  <si>
    <t>D4. 감도계수 :</t>
    <phoneticPr fontId="4" type="noConversion"/>
  </si>
  <si>
    <t>/℃·μm</t>
    <phoneticPr fontId="4" type="noConversion"/>
  </si>
  <si>
    <t>D5. 불확도 기여량 :</t>
    <phoneticPr fontId="4" type="noConversion"/>
  </si>
  <si>
    <t>｜</t>
    <phoneticPr fontId="4" type="noConversion"/>
  </si>
  <si>
    <t>｜</t>
    <phoneticPr fontId="4" type="noConversion"/>
  </si>
  <si>
    <t>D6. 자유도 :</t>
    <phoneticPr fontId="4" type="noConversion"/>
  </si>
  <si>
    <r>
      <t xml:space="preserve">※ 상대불확도 </t>
    </r>
    <r>
      <rPr>
        <i/>
        <sz val="10"/>
        <rFont val="Times New Roman"/>
        <family val="1"/>
      </rPr>
      <t>R</t>
    </r>
    <r>
      <rPr>
        <sz val="10"/>
        <rFont val="맑은 고딕"/>
        <family val="3"/>
        <charset val="129"/>
        <scheme val="major"/>
      </rPr>
      <t xml:space="preserve"> : 20%로 추정</t>
    </r>
    <phoneticPr fontId="4" type="noConversion"/>
  </si>
  <si>
    <r>
      <rPr>
        <b/>
        <i/>
        <sz val="10"/>
        <rFont val="Times New Roman"/>
        <family val="1"/>
      </rPr>
      <t>u</t>
    </r>
    <r>
      <rPr>
        <b/>
        <sz val="10"/>
        <rFont val="Times New Roman"/>
        <family val="1"/>
      </rPr>
      <t>(</t>
    </r>
    <r>
      <rPr>
        <b/>
        <sz val="10"/>
        <rFont val="맑은 고딕"/>
        <family val="3"/>
        <charset val="129"/>
      </rPr>
      <t>Δ</t>
    </r>
    <r>
      <rPr>
        <b/>
        <i/>
        <sz val="10"/>
        <rFont val="맑은 고딕"/>
        <family val="3"/>
        <charset val="129"/>
      </rPr>
      <t>α</t>
    </r>
    <r>
      <rPr>
        <b/>
        <sz val="10"/>
        <rFont val="Times New Roman"/>
        <family val="1"/>
      </rPr>
      <t>)</t>
    </r>
    <phoneticPr fontId="4" type="noConversion"/>
  </si>
  <si>
    <r>
      <rPr>
        <sz val="10"/>
        <rFont val="Times New Roman"/>
        <family val="1"/>
      </rPr>
      <t>Δ</t>
    </r>
    <r>
      <rPr>
        <i/>
        <sz val="10"/>
        <rFont val="Times New Roman"/>
        <family val="1"/>
      </rPr>
      <t>α</t>
    </r>
    <r>
      <rPr>
        <sz val="10"/>
        <rFont val="맑은 고딕"/>
        <family val="3"/>
        <charset val="129"/>
        <scheme val="major"/>
      </rPr>
      <t xml:space="preserve"> = (</t>
    </r>
    <r>
      <rPr>
        <i/>
        <sz val="10"/>
        <rFont val="Times New Roman"/>
        <family val="1"/>
      </rPr>
      <t>α</t>
    </r>
    <r>
      <rPr>
        <i/>
        <vertAlign val="subscript"/>
        <sz val="10"/>
        <rFont val="Times New Roman"/>
        <family val="1"/>
      </rPr>
      <t>x</t>
    </r>
    <r>
      <rPr>
        <sz val="10"/>
        <rFont val="맑은 고딕"/>
        <family val="3"/>
        <charset val="129"/>
        <scheme val="major"/>
      </rPr>
      <t xml:space="preserve"> - </t>
    </r>
    <r>
      <rPr>
        <i/>
        <sz val="10"/>
        <rFont val="Times New Roman"/>
        <family val="1"/>
      </rPr>
      <t>α</t>
    </r>
    <r>
      <rPr>
        <i/>
        <vertAlign val="subscript"/>
        <sz val="10"/>
        <rFont val="Times New Roman"/>
        <family val="1"/>
      </rPr>
      <t>s</t>
    </r>
    <r>
      <rPr>
        <sz val="10"/>
        <rFont val="맑은 고딕"/>
        <family val="3"/>
        <charset val="129"/>
        <scheme val="major"/>
      </rPr>
      <t>)</t>
    </r>
    <phoneticPr fontId="4" type="noConversion"/>
  </si>
  <si>
    <t>E1. 추정값 :</t>
    <phoneticPr fontId="4" type="noConversion"/>
  </si>
  <si>
    <t>E2. 표준불확도 :</t>
    <phoneticPr fontId="4" type="noConversion"/>
  </si>
  <si>
    <r>
      <t xml:space="preserve">※ 불확도 전파법칙에 의한 수식 : </t>
    </r>
    <r>
      <rPr>
        <i/>
        <sz val="10"/>
        <rFont val="Times New Roman"/>
        <family val="1"/>
      </rPr>
      <t>u</t>
    </r>
    <r>
      <rPr>
        <i/>
        <vertAlign val="superscript"/>
        <sz val="10"/>
        <rFont val="Times New Roman"/>
        <family val="1"/>
      </rPr>
      <t>2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Δα</t>
    </r>
    <r>
      <rPr>
        <sz val="10"/>
        <rFont val="Times New Roman"/>
        <family val="1"/>
      </rPr>
      <t>)</t>
    </r>
    <r>
      <rPr>
        <i/>
        <sz val="10"/>
        <rFont val="Times New Roman"/>
        <family val="1"/>
      </rPr>
      <t xml:space="preserve"> = u</t>
    </r>
    <r>
      <rPr>
        <i/>
        <vertAlign val="superscript"/>
        <sz val="10"/>
        <rFont val="Times New Roman"/>
        <family val="1"/>
      </rPr>
      <t>2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α</t>
    </r>
    <r>
      <rPr>
        <i/>
        <vertAlign val="subscript"/>
        <sz val="10"/>
        <rFont val="Times New Roman"/>
        <family val="1"/>
      </rPr>
      <t>x</t>
    </r>
    <r>
      <rPr>
        <sz val="10"/>
        <rFont val="Times New Roman"/>
        <family val="1"/>
      </rPr>
      <t>)</t>
    </r>
    <r>
      <rPr>
        <i/>
        <sz val="10"/>
        <rFont val="Times New Roman"/>
        <family val="1"/>
      </rPr>
      <t xml:space="preserve"> + u</t>
    </r>
    <r>
      <rPr>
        <i/>
        <vertAlign val="superscript"/>
        <sz val="10"/>
        <rFont val="Times New Roman"/>
        <family val="1"/>
      </rPr>
      <t>2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α</t>
    </r>
    <r>
      <rPr>
        <i/>
        <vertAlign val="subscript"/>
        <sz val="10"/>
        <rFont val="Times New Roman"/>
        <family val="1"/>
      </rPr>
      <t>s</t>
    </r>
    <r>
      <rPr>
        <sz val="10"/>
        <rFont val="Times New Roman"/>
        <family val="1"/>
      </rPr>
      <t>)</t>
    </r>
    <phoneticPr fontId="4" type="noConversion"/>
  </si>
  <si>
    <r>
      <t xml:space="preserve">※ 열팽창계수의 불확도 값 : </t>
    </r>
    <r>
      <rPr>
        <i/>
        <sz val="10"/>
        <rFont val="Times New Roman"/>
        <family val="1"/>
      </rP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α</t>
    </r>
    <r>
      <rPr>
        <i/>
        <vertAlign val="subscript"/>
        <sz val="10"/>
        <rFont val="Times New Roman"/>
        <family val="1"/>
      </rPr>
      <t>x</t>
    </r>
    <r>
      <rPr>
        <sz val="10"/>
        <rFont val="Times New Roman"/>
        <family val="1"/>
      </rPr>
      <t xml:space="preserve">) = </t>
    </r>
    <r>
      <rPr>
        <i/>
        <sz val="10"/>
        <rFont val="Times New Roman"/>
        <family val="1"/>
      </rP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α</t>
    </r>
    <r>
      <rPr>
        <i/>
        <vertAlign val="subscript"/>
        <sz val="10"/>
        <rFont val="Times New Roman"/>
        <family val="1"/>
      </rPr>
      <t>s</t>
    </r>
    <r>
      <rPr>
        <sz val="10"/>
        <rFont val="Times New Roman"/>
        <family val="1"/>
      </rPr>
      <t>)</t>
    </r>
    <r>
      <rPr>
        <sz val="10"/>
        <rFont val="맑은 고딕"/>
        <family val="3"/>
        <charset val="129"/>
        <scheme val="major"/>
      </rPr>
      <t xml:space="preserve"> = 0.58×10</t>
    </r>
    <r>
      <rPr>
        <vertAlign val="superscript"/>
        <sz val="10"/>
        <rFont val="맑은 고딕"/>
        <family val="3"/>
        <charset val="129"/>
        <scheme val="major"/>
      </rPr>
      <t>-6</t>
    </r>
    <r>
      <rPr>
        <sz val="10"/>
        <rFont val="맑은 고딕"/>
        <family val="3"/>
        <charset val="129"/>
        <scheme val="major"/>
      </rPr>
      <t>/℃</t>
    </r>
    <phoneticPr fontId="4" type="noConversion"/>
  </si>
  <si>
    <t>E3. 확률분포 :</t>
    <phoneticPr fontId="4" type="noConversion"/>
  </si>
  <si>
    <t>E4. 감도계수 :</t>
    <phoneticPr fontId="4" type="noConversion"/>
  </si>
  <si>
    <t>℃·μm</t>
    <phoneticPr fontId="4" type="noConversion"/>
  </si>
  <si>
    <t>E5. 불확도 기여량 :</t>
    <phoneticPr fontId="4" type="noConversion"/>
  </si>
  <si>
    <r>
      <t>℃·μm × 0.82 ×10</t>
    </r>
    <r>
      <rPr>
        <vertAlign val="superscript"/>
        <sz val="10"/>
        <rFont val="맑은 고딕"/>
        <family val="3"/>
        <charset val="129"/>
        <scheme val="major"/>
      </rPr>
      <t>-6</t>
    </r>
    <r>
      <rPr>
        <sz val="10"/>
        <rFont val="맑은 고딕"/>
        <family val="3"/>
        <charset val="129"/>
        <scheme val="major"/>
      </rPr>
      <t>/℃</t>
    </r>
    <phoneticPr fontId="4" type="noConversion"/>
  </si>
  <si>
    <t>=</t>
    <phoneticPr fontId="4" type="noConversion"/>
  </si>
  <si>
    <t>E6. 자유도 :</t>
    <phoneticPr fontId="4" type="noConversion"/>
  </si>
  <si>
    <r>
      <rPr>
        <b/>
        <i/>
        <sz val="10"/>
        <rFont val="Times New Roman"/>
        <family val="1"/>
      </rPr>
      <t>u</t>
    </r>
    <r>
      <rPr>
        <b/>
        <sz val="10"/>
        <rFont val="Times New Roman"/>
        <family val="1"/>
      </rPr>
      <t>(</t>
    </r>
    <r>
      <rPr>
        <b/>
        <i/>
        <sz val="10"/>
        <rFont val="맑은 고딕"/>
        <family val="3"/>
        <charset val="129"/>
      </rPr>
      <t>δ</t>
    </r>
    <r>
      <rPr>
        <b/>
        <i/>
        <sz val="10"/>
        <rFont val="Times New Roman"/>
        <family val="1"/>
      </rPr>
      <t>t</t>
    </r>
    <r>
      <rPr>
        <b/>
        <sz val="10"/>
        <rFont val="Times New Roman"/>
        <family val="1"/>
      </rPr>
      <t>)</t>
    </r>
    <phoneticPr fontId="4" type="noConversion"/>
  </si>
  <si>
    <t>여기에 직사각형 확률분포를 적용하여 계산하면</t>
    <phoneticPr fontId="4" type="noConversion"/>
  </si>
  <si>
    <t>F1. 추정값 :</t>
    <phoneticPr fontId="4" type="noConversion"/>
  </si>
  <si>
    <t>F2. 표준불확도 :</t>
    <phoneticPr fontId="4" type="noConversion"/>
  </si>
  <si>
    <r>
      <rPr>
        <i/>
        <sz val="10"/>
        <rFont val="Times New Roman"/>
        <family val="1"/>
      </rP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δt</t>
    </r>
    <r>
      <rPr>
        <sz val="10"/>
        <rFont val="Times New Roman"/>
        <family val="1"/>
      </rPr>
      <t xml:space="preserve">) </t>
    </r>
    <phoneticPr fontId="4" type="noConversion"/>
  </si>
  <si>
    <t>=</t>
    <phoneticPr fontId="4" type="noConversion"/>
  </si>
  <si>
    <t>F3. 확률분포 :</t>
    <phoneticPr fontId="4" type="noConversion"/>
  </si>
  <si>
    <t>F4. 감도계수 :</t>
    <phoneticPr fontId="4" type="noConversion"/>
  </si>
  <si>
    <r>
      <t>×10</t>
    </r>
    <r>
      <rPr>
        <vertAlign val="superscript"/>
        <sz val="10"/>
        <rFont val="맑은 고딕"/>
        <family val="3"/>
        <charset val="129"/>
        <scheme val="major"/>
      </rPr>
      <t>-6</t>
    </r>
    <r>
      <rPr>
        <sz val="10"/>
        <rFont val="맑은 고딕"/>
        <family val="3"/>
        <charset val="129"/>
        <scheme val="major"/>
      </rPr>
      <t>/℃</t>
    </r>
    <phoneticPr fontId="4" type="noConversion"/>
  </si>
  <si>
    <t>F5. 불확도 기여량 :</t>
    <phoneticPr fontId="4" type="noConversion"/>
  </si>
  <si>
    <t>×</t>
    <phoneticPr fontId="4" type="noConversion"/>
  </si>
  <si>
    <t>F6. 자유도 :</t>
    <phoneticPr fontId="4" type="noConversion"/>
  </si>
  <si>
    <r>
      <t xml:space="preserve">※ 상대불확도 </t>
    </r>
    <r>
      <rPr>
        <i/>
        <sz val="10"/>
        <rFont val="Times New Roman"/>
        <family val="1"/>
      </rPr>
      <t>R</t>
    </r>
    <r>
      <rPr>
        <sz val="10"/>
        <rFont val="맑은 고딕"/>
        <family val="3"/>
        <charset val="129"/>
        <scheme val="major"/>
      </rPr>
      <t xml:space="preserve"> : 20%로 추정</t>
    </r>
    <phoneticPr fontId="4" type="noConversion"/>
  </si>
  <si>
    <r>
      <rPr>
        <b/>
        <i/>
        <sz val="10"/>
        <rFont val="Times New Roman"/>
        <family val="1"/>
      </rPr>
      <t>u</t>
    </r>
    <r>
      <rPr>
        <b/>
        <sz val="10"/>
        <rFont val="Times New Roman"/>
        <family val="1"/>
      </rPr>
      <t>(</t>
    </r>
    <r>
      <rPr>
        <b/>
        <i/>
        <sz val="10"/>
        <rFont val="Times New Roman"/>
        <family val="1"/>
      </rPr>
      <t>δl</t>
    </r>
    <r>
      <rPr>
        <b/>
        <i/>
        <vertAlign val="subscript"/>
        <sz val="10"/>
        <rFont val="Times New Roman"/>
        <family val="1"/>
      </rPr>
      <t>d</t>
    </r>
    <r>
      <rPr>
        <b/>
        <sz val="10"/>
        <rFont val="Times New Roman"/>
        <family val="1"/>
      </rPr>
      <t>)</t>
    </r>
    <phoneticPr fontId="4" type="noConversion"/>
  </si>
  <si>
    <r>
      <rPr>
        <i/>
        <sz val="10"/>
        <rFont val="맑은 고딕"/>
        <family val="3"/>
        <charset val="129"/>
        <scheme val="major"/>
      </rPr>
      <t>k</t>
    </r>
    <r>
      <rPr>
        <sz val="10"/>
        <rFont val="맑은 고딕"/>
        <family val="3"/>
        <charset val="129"/>
        <scheme val="major"/>
      </rPr>
      <t>=2) 이다,</t>
    </r>
    <phoneticPr fontId="4" type="noConversion"/>
  </si>
  <si>
    <r>
      <rPr>
        <i/>
        <sz val="10"/>
        <rFont val="맑은 고딕"/>
        <family val="3"/>
        <charset val="129"/>
        <scheme val="major"/>
      </rPr>
      <t>k</t>
    </r>
    <r>
      <rPr>
        <sz val="10"/>
        <rFont val="맑은 고딕"/>
        <family val="3"/>
        <charset val="129"/>
        <scheme val="major"/>
      </rPr>
      <t>=2) 이다,</t>
    </r>
    <phoneticPr fontId="4" type="noConversion"/>
  </si>
  <si>
    <t>이 때, 전기 마이크로미터의 오차를 보정하지 않고 사용 하였으므로 최대 오차를 불확도에 반영하여 계산한다.</t>
    <phoneticPr fontId="4" type="noConversion"/>
  </si>
  <si>
    <t>이 때, 전기 마이크로미터의 오차를 보정하지 않고 사용 하였으므로 최대 오차를 불확도에 반영하여 계산한다.</t>
    <phoneticPr fontId="4" type="noConversion"/>
  </si>
  <si>
    <t>G1. 추정값 :</t>
    <phoneticPr fontId="4" type="noConversion"/>
  </si>
  <si>
    <t>G2. 표준불확도 :</t>
    <phoneticPr fontId="4" type="noConversion"/>
  </si>
  <si>
    <t>G2. 표준불확도 :</t>
    <phoneticPr fontId="4" type="noConversion"/>
  </si>
  <si>
    <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δl</t>
    </r>
    <r>
      <rPr>
        <i/>
        <vertAlign val="subscript"/>
        <sz val="10"/>
        <rFont val="Times New Roman"/>
        <family val="1"/>
      </rPr>
      <t>d</t>
    </r>
    <r>
      <rPr>
        <sz val="10"/>
        <rFont val="Times New Roman"/>
        <family val="1"/>
      </rPr>
      <t>)</t>
    </r>
    <phoneticPr fontId="4" type="noConversion"/>
  </si>
  <si>
    <t>U</t>
    <phoneticPr fontId="4" type="noConversion"/>
  </si>
  <si>
    <t>+</t>
    <phoneticPr fontId="4" type="noConversion"/>
  </si>
  <si>
    <t>최대오차</t>
    <phoneticPr fontId="4" type="noConversion"/>
  </si>
  <si>
    <t>G3. 확률분포 :</t>
    <phoneticPr fontId="4" type="noConversion"/>
  </si>
  <si>
    <t>G4. 감도계수 :</t>
    <phoneticPr fontId="4" type="noConversion"/>
  </si>
  <si>
    <t>G5. 불확도 기여도 :</t>
    <phoneticPr fontId="4" type="noConversion"/>
  </si>
  <si>
    <t>G6. 자유도 :</t>
    <phoneticPr fontId="4" type="noConversion"/>
  </si>
  <si>
    <r>
      <rPr>
        <i/>
        <sz val="10"/>
        <rFont val="Times New Roman"/>
        <family val="1"/>
      </rPr>
      <t>ν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δl</t>
    </r>
    <r>
      <rPr>
        <i/>
        <vertAlign val="subscript"/>
        <sz val="10"/>
        <rFont val="Times New Roman"/>
        <family val="1"/>
      </rPr>
      <t>d</t>
    </r>
    <r>
      <rPr>
        <sz val="10"/>
        <rFont val="Times New Roman"/>
        <family val="1"/>
      </rPr>
      <t xml:space="preserve">) = </t>
    </r>
    <r>
      <rPr>
        <sz val="10"/>
        <rFont val="맑은 고딕"/>
        <family val="3"/>
        <charset val="129"/>
      </rPr>
      <t>∞</t>
    </r>
    <phoneticPr fontId="4" type="noConversion"/>
  </si>
  <si>
    <t>8. 정반의 평면도에 의한 표준불확도,</t>
    <phoneticPr fontId="4" type="noConversion"/>
  </si>
  <si>
    <r>
      <rPr>
        <b/>
        <i/>
        <sz val="10"/>
        <rFont val="Times New Roman"/>
        <family val="1"/>
      </rPr>
      <t>u</t>
    </r>
    <r>
      <rPr>
        <b/>
        <sz val="10"/>
        <rFont val="Times New Roman"/>
        <family val="1"/>
      </rPr>
      <t>(</t>
    </r>
    <r>
      <rPr>
        <b/>
        <i/>
        <sz val="10"/>
        <rFont val="Times New Roman"/>
        <family val="1"/>
      </rPr>
      <t>δl</t>
    </r>
    <r>
      <rPr>
        <b/>
        <i/>
        <vertAlign val="subscript"/>
        <sz val="10"/>
        <rFont val="Times New Roman"/>
        <family val="1"/>
      </rPr>
      <t>F</t>
    </r>
    <r>
      <rPr>
        <b/>
        <sz val="10"/>
        <rFont val="Times New Roman"/>
        <family val="1"/>
      </rPr>
      <t>)</t>
    </r>
    <phoneticPr fontId="4" type="noConversion"/>
  </si>
  <si>
    <t>사용면적에 직사각형 확률분포를 적용하여 계산하면</t>
    <phoneticPr fontId="4" type="noConversion"/>
  </si>
  <si>
    <t>H1. 추정값 : 0</t>
    <phoneticPr fontId="4" type="noConversion"/>
  </si>
  <si>
    <t>H2. 표준불확도 :</t>
    <phoneticPr fontId="4" type="noConversion"/>
  </si>
  <si>
    <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δl</t>
    </r>
    <r>
      <rPr>
        <i/>
        <vertAlign val="subscript"/>
        <sz val="10"/>
        <rFont val="Times New Roman"/>
        <family val="1"/>
      </rPr>
      <t>F</t>
    </r>
    <r>
      <rPr>
        <sz val="10"/>
        <rFont val="Times New Roman"/>
        <family val="1"/>
      </rPr>
      <t>)</t>
    </r>
    <phoneticPr fontId="4" type="noConversion"/>
  </si>
  <si>
    <t>H3. 확률분포 :</t>
    <phoneticPr fontId="4" type="noConversion"/>
  </si>
  <si>
    <t>H4. 감도계수 :</t>
    <phoneticPr fontId="4" type="noConversion"/>
  </si>
  <si>
    <t>H5. 불확도 기여도 :</t>
    <phoneticPr fontId="4" type="noConversion"/>
  </si>
  <si>
    <t>H6. 자유도 :</t>
    <phoneticPr fontId="4" type="noConversion"/>
  </si>
  <si>
    <t>■ 합성표준불확도 계산</t>
    <phoneticPr fontId="4" type="noConversion"/>
  </si>
  <si>
    <t>+</t>
    <phoneticPr fontId="4" type="noConversion"/>
  </si>
  <si>
    <r>
      <rPr>
        <i/>
        <sz val="10"/>
        <rFont val="Times New Roman"/>
        <family val="1"/>
      </rPr>
      <t>u</t>
    </r>
    <r>
      <rPr>
        <i/>
        <vertAlign val="subscript"/>
        <sz val="10"/>
        <rFont val="Times New Roman"/>
        <family val="1"/>
      </rPr>
      <t>c</t>
    </r>
    <r>
      <rPr>
        <sz val="10"/>
        <rFont val="맑은 고딕"/>
        <family val="3"/>
        <charset val="129"/>
        <scheme val="major"/>
      </rPr>
      <t>(</t>
    </r>
    <r>
      <rPr>
        <i/>
        <sz val="10"/>
        <rFont val="Times New Roman"/>
        <family val="1"/>
      </rPr>
      <t>C</t>
    </r>
    <r>
      <rPr>
        <sz val="10"/>
        <rFont val="맑은 고딕"/>
        <family val="3"/>
        <charset val="129"/>
        <scheme val="major"/>
      </rPr>
      <t>)</t>
    </r>
    <phoneticPr fontId="4" type="noConversion"/>
  </si>
  <si>
    <t>■ 유효자유도</t>
    <phoneticPr fontId="4" type="noConversion"/>
  </si>
  <si>
    <t>■ 측정불확도</t>
    <phoneticPr fontId="4" type="noConversion"/>
  </si>
  <si>
    <t>※ 합성표준불확도를 구성하는 입력변수 중에서 직사각형 확률분포를 가지는 한 개 또는 두 개의 표준불확도 성분이</t>
    <phoneticPr fontId="4" type="noConversion"/>
  </si>
  <si>
    <t>전체의 대부분을 차지하는 경우가 아닌 경우, 유효자유도 계산 결과 값을 이용하여 t 분포표에서 신뢰수준 약 95%에</t>
    <phoneticPr fontId="4" type="noConversion"/>
  </si>
  <si>
    <r>
      <t xml:space="preserve">해당하는 </t>
    </r>
    <r>
      <rPr>
        <i/>
        <sz val="10"/>
        <rFont val="맑은 고딕"/>
        <family val="3"/>
        <charset val="129"/>
        <scheme val="major"/>
      </rPr>
      <t>k</t>
    </r>
    <r>
      <rPr>
        <sz val="10"/>
        <rFont val="맑은 고딕"/>
        <family val="3"/>
        <charset val="129"/>
        <scheme val="major"/>
      </rPr>
      <t>값을 찾아서 계산한다.</t>
    </r>
    <phoneticPr fontId="4" type="noConversion"/>
  </si>
  <si>
    <r>
      <t xml:space="preserve">이 때 유효자유도가 10 이상으로 충분히 큰 경우 포함인자 </t>
    </r>
    <r>
      <rPr>
        <i/>
        <sz val="10"/>
        <rFont val="맑은 고딕"/>
        <family val="3"/>
        <charset val="129"/>
        <scheme val="major"/>
      </rPr>
      <t>k</t>
    </r>
    <r>
      <rPr>
        <sz val="10"/>
        <rFont val="맑은 고딕"/>
        <family val="3"/>
        <charset val="129"/>
        <scheme val="major"/>
      </rPr>
      <t>=2를 적용한다.</t>
    </r>
    <phoneticPr fontId="4" type="noConversion"/>
  </si>
  <si>
    <t>※ 합성표준불확도를 구성하는 입력변수 중에서 직사각형 확률분포를 가지는 한 개 또는 두 개의 표준불확도 성분이</t>
    <phoneticPr fontId="4" type="noConversion"/>
  </si>
  <si>
    <t>전체의 대부분을 차지하는 경우, 주된 성분에 대한 잔여 성분의 크기가 0.3보다 작은지 점검한다.</t>
    <phoneticPr fontId="4" type="noConversion"/>
  </si>
  <si>
    <t>비율이 0.3보다 작으면 직사각형 확률분포를 적용하여 반너비의 비율을 구하고 사다리꼴 분포에 해당하는</t>
    <phoneticPr fontId="4" type="noConversion"/>
  </si>
  <si>
    <r>
      <t>U</t>
    </r>
    <r>
      <rPr>
        <sz val="10"/>
        <rFont val="Times New Roman"/>
        <family val="1"/>
      </rPr>
      <t xml:space="preserve"> = </t>
    </r>
    <r>
      <rPr>
        <i/>
        <sz val="10"/>
        <rFont val="Times New Roman"/>
        <family val="1"/>
      </rPr>
      <t>k</t>
    </r>
    <r>
      <rPr>
        <sz val="10"/>
        <rFont val="Times New Roman"/>
        <family val="1"/>
      </rPr>
      <t xml:space="preserve"> × </t>
    </r>
    <r>
      <rPr>
        <i/>
        <sz val="10"/>
        <rFont val="Times New Roman"/>
        <family val="1"/>
      </rPr>
      <t>u</t>
    </r>
    <r>
      <rPr>
        <i/>
        <vertAlign val="subscript"/>
        <sz val="10"/>
        <rFont val="Times New Roman"/>
        <family val="1"/>
      </rPr>
      <t>c</t>
    </r>
    <r>
      <rPr>
        <sz val="10"/>
        <rFont val="Times New Roman"/>
        <family val="1"/>
      </rPr>
      <t xml:space="preserve"> = </t>
    </r>
    <phoneticPr fontId="4" type="noConversion"/>
  </si>
  <si>
    <t>≒</t>
    <phoneticPr fontId="4" type="noConversion"/>
  </si>
  <si>
    <t>※ 마이크로미터 헤드의 교정</t>
    <phoneticPr fontId="4" type="noConversion"/>
  </si>
  <si>
    <t>■ 측정기본정보</t>
    <phoneticPr fontId="4" type="noConversion"/>
  </si>
  <si>
    <t>기기명</t>
    <phoneticPr fontId="4" type="noConversion"/>
  </si>
  <si>
    <t>기준기명</t>
    <phoneticPr fontId="4" type="noConversion"/>
  </si>
  <si>
    <t>비교기명</t>
    <phoneticPr fontId="4" type="noConversion"/>
  </si>
  <si>
    <t>마이크로미터 헤드</t>
    <phoneticPr fontId="4" type="noConversion"/>
  </si>
  <si>
    <t>전기 마이크로미터</t>
    <phoneticPr fontId="4" type="noConversion"/>
  </si>
  <si>
    <t>■ 마이크로미터 헤드 반복 측정 결과</t>
    <phoneticPr fontId="4" type="noConversion"/>
  </si>
  <si>
    <t>열팽창보정
(mm)</t>
    <phoneticPr fontId="4" type="noConversion"/>
  </si>
  <si>
    <t>2회</t>
    <phoneticPr fontId="4" type="noConversion"/>
  </si>
  <si>
    <t>3회</t>
    <phoneticPr fontId="4" type="noConversion"/>
  </si>
  <si>
    <t>4회</t>
    <phoneticPr fontId="4" type="noConversion"/>
  </si>
  <si>
    <t>■ 수학적 모델</t>
    <phoneticPr fontId="4" type="noConversion"/>
  </si>
  <si>
    <r>
      <t>l</t>
    </r>
    <r>
      <rPr>
        <vertAlign val="subscript"/>
        <sz val="10"/>
        <rFont val="Times New Roman"/>
        <family val="1"/>
      </rPr>
      <t>0</t>
    </r>
    <phoneticPr fontId="4" type="noConversion"/>
  </si>
  <si>
    <t>Δt</t>
    <phoneticPr fontId="4" type="noConversion"/>
  </si>
  <si>
    <t>Δα</t>
    <phoneticPr fontId="4" type="noConversion"/>
  </si>
  <si>
    <r>
      <t>δl</t>
    </r>
    <r>
      <rPr>
        <i/>
        <vertAlign val="subscript"/>
        <sz val="10"/>
        <rFont val="Times New Roman"/>
        <family val="1"/>
      </rPr>
      <t>x</t>
    </r>
    <phoneticPr fontId="4" type="noConversion"/>
  </si>
  <si>
    <r>
      <t>δl</t>
    </r>
    <r>
      <rPr>
        <i/>
        <vertAlign val="subscript"/>
        <sz val="10"/>
        <rFont val="Times New Roman"/>
        <family val="1"/>
      </rPr>
      <t>F</t>
    </r>
    <phoneticPr fontId="4" type="noConversion"/>
  </si>
  <si>
    <t>■ 합성표준불확도 관계식</t>
    <phoneticPr fontId="4" type="noConversion"/>
  </si>
  <si>
    <t>표준불확도</t>
    <phoneticPr fontId="4" type="noConversion"/>
  </si>
  <si>
    <t>불확도 기여량</t>
    <phoneticPr fontId="4" type="noConversion"/>
  </si>
  <si>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X</t>
    </r>
    <r>
      <rPr>
        <i/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)</t>
    </r>
    <phoneticPr fontId="4" type="noConversion"/>
  </si>
  <si>
    <r>
      <t>(</t>
    </r>
    <r>
      <rPr>
        <i/>
        <sz val="10"/>
        <rFont val="Times New Roman"/>
        <family val="1"/>
      </rPr>
      <t>x</t>
    </r>
    <r>
      <rPr>
        <i/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)</t>
    </r>
    <phoneticPr fontId="4" type="noConversion"/>
  </si>
  <si>
    <r>
      <rPr>
        <i/>
        <sz val="10"/>
        <rFont val="Times New Roman"/>
        <family val="1"/>
      </rP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x</t>
    </r>
    <r>
      <rPr>
        <i/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)</t>
    </r>
    <phoneticPr fontId="4" type="noConversion"/>
  </si>
  <si>
    <r>
      <t>(</t>
    </r>
    <r>
      <rPr>
        <i/>
        <sz val="10"/>
        <rFont val="Times New Roman"/>
        <family val="1"/>
      </rPr>
      <t>c</t>
    </r>
    <r>
      <rPr>
        <i/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)</t>
    </r>
    <phoneticPr fontId="4" type="noConversion"/>
  </si>
  <si>
    <t>D</t>
    <phoneticPr fontId="4" type="noConversion"/>
  </si>
  <si>
    <t>I</t>
    <phoneticPr fontId="4" type="noConversion"/>
  </si>
  <si>
    <t>■ 표준불확도 성분의 계산</t>
    <phoneticPr fontId="4" type="noConversion"/>
  </si>
  <si>
    <r>
      <rPr>
        <b/>
        <i/>
        <sz val="10"/>
        <rFont val="Times New Roman"/>
        <family val="1"/>
      </rPr>
      <t>u</t>
    </r>
    <r>
      <rPr>
        <b/>
        <sz val="10"/>
        <rFont val="Times New Roman"/>
        <family val="1"/>
      </rPr>
      <t>(</t>
    </r>
    <r>
      <rPr>
        <b/>
        <i/>
        <sz val="10"/>
        <rFont val="Times New Roman"/>
        <family val="1"/>
      </rPr>
      <t>l</t>
    </r>
    <r>
      <rPr>
        <b/>
        <i/>
        <vertAlign val="subscript"/>
        <sz val="10"/>
        <rFont val="Times New Roman"/>
        <family val="1"/>
      </rPr>
      <t>s</t>
    </r>
    <r>
      <rPr>
        <b/>
        <sz val="10"/>
        <rFont val="Times New Roman"/>
        <family val="1"/>
      </rPr>
      <t>)</t>
    </r>
    <phoneticPr fontId="4" type="noConversion"/>
  </si>
  <si>
    <t>A1. 추정값 :</t>
    <phoneticPr fontId="4" type="noConversion"/>
  </si>
  <si>
    <t>A2. 표준불확도 :</t>
    <phoneticPr fontId="4" type="noConversion"/>
  </si>
  <si>
    <t>A6. 자유도 :</t>
    <phoneticPr fontId="4" type="noConversion"/>
  </si>
  <si>
    <r>
      <rPr>
        <i/>
        <sz val="10"/>
        <rFont val="Times New Roman"/>
        <family val="1"/>
      </rPr>
      <t>ν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l</t>
    </r>
    <r>
      <rPr>
        <i/>
        <vertAlign val="subscript"/>
        <sz val="10"/>
        <rFont val="Times New Roman"/>
        <family val="1"/>
      </rPr>
      <t>s</t>
    </r>
    <r>
      <rPr>
        <sz val="10"/>
        <rFont val="Times New Roman"/>
        <family val="1"/>
      </rPr>
      <t xml:space="preserve">) = </t>
    </r>
    <r>
      <rPr>
        <sz val="10"/>
        <rFont val="맑은 고딕"/>
        <family val="3"/>
        <charset val="129"/>
      </rPr>
      <t>∞</t>
    </r>
    <phoneticPr fontId="4" type="noConversion"/>
  </si>
  <si>
    <r>
      <t>반복측정한</t>
    </r>
    <r>
      <rPr>
        <sz val="10"/>
        <rFont val="맑은 고딕"/>
        <family val="1"/>
        <scheme val="major"/>
      </rPr>
      <t xml:space="preserve"> 결과의 </t>
    </r>
    <r>
      <rPr>
        <sz val="10"/>
        <rFont val="맑은 고딕"/>
        <family val="3"/>
        <charset val="129"/>
        <scheme val="major"/>
      </rPr>
      <t>표준편차(</t>
    </r>
    <r>
      <rPr>
        <i/>
        <sz val="10"/>
        <rFont val="Times New Roman"/>
        <family val="1"/>
      </rPr>
      <t>s</t>
    </r>
    <r>
      <rPr>
        <sz val="10"/>
        <rFont val="맑은 고딕"/>
        <family val="3"/>
        <charset val="129"/>
        <scheme val="major"/>
      </rPr>
      <t>)를 구하고 이 값을 측정횟수의 제곱근으로 나누어 구한다.</t>
    </r>
    <phoneticPr fontId="4" type="noConversion"/>
  </si>
  <si>
    <t>B2. 표준불확도 :</t>
    <phoneticPr fontId="4" type="noConversion"/>
  </si>
  <si>
    <r>
      <rPr>
        <sz val="10"/>
        <rFont val="맑은 고딕"/>
        <family val="3"/>
        <charset val="129"/>
      </rPr>
      <t>※</t>
    </r>
    <r>
      <rPr>
        <sz val="10"/>
        <rFont val="Times New Roman"/>
        <family val="1"/>
      </rPr>
      <t xml:space="preserve"> </t>
    </r>
    <r>
      <rPr>
        <sz val="10"/>
        <rFont val="맑은 고딕"/>
        <family val="3"/>
        <charset val="129"/>
      </rPr>
      <t>표준편차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s</t>
    </r>
    <r>
      <rPr>
        <sz val="10"/>
        <rFont val="Times New Roman"/>
        <family val="1"/>
      </rPr>
      <t>) :</t>
    </r>
    <phoneticPr fontId="4" type="noConversion"/>
  </si>
  <si>
    <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d</t>
    </r>
    <r>
      <rPr>
        <sz val="10"/>
        <rFont val="Times New Roman"/>
        <family val="1"/>
      </rPr>
      <t>)</t>
    </r>
    <phoneticPr fontId="4" type="noConversion"/>
  </si>
  <si>
    <t>B3. 확률분포 :</t>
    <phoneticPr fontId="4" type="noConversion"/>
  </si>
  <si>
    <t>B4. 감도계수 :</t>
    <phoneticPr fontId="4" type="noConversion"/>
  </si>
  <si>
    <t>|</t>
    <phoneticPr fontId="4" type="noConversion"/>
  </si>
  <si>
    <r>
      <rPr>
        <i/>
        <sz val="10"/>
        <rFont val="Times New Roman"/>
        <family val="1"/>
      </rPr>
      <t>ν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d</t>
    </r>
    <r>
      <rPr>
        <sz val="10"/>
        <rFont val="Times New Roman"/>
        <family val="1"/>
      </rPr>
      <t xml:space="preserve">) = </t>
    </r>
    <r>
      <rPr>
        <i/>
        <sz val="10"/>
        <rFont val="Times New Roman"/>
        <family val="1"/>
      </rPr>
      <t>n</t>
    </r>
    <r>
      <rPr>
        <sz val="10"/>
        <rFont val="Times New Roman"/>
        <family val="1"/>
      </rPr>
      <t xml:space="preserve"> </t>
    </r>
    <r>
      <rPr>
        <sz val="10"/>
        <rFont val="맑은 고딕"/>
        <family val="3"/>
        <charset val="129"/>
        <scheme val="minor"/>
      </rPr>
      <t>- 1 = 5 - 1 = 4</t>
    </r>
    <phoneticPr fontId="4" type="noConversion"/>
  </si>
  <si>
    <t>C2. 표준불확도 :</t>
    <phoneticPr fontId="4" type="noConversion"/>
  </si>
  <si>
    <r>
      <t xml:space="preserve">※ 열팽창계수의 불확도 값 : </t>
    </r>
    <r>
      <rPr>
        <i/>
        <sz val="10"/>
        <rFont val="Times New Roman"/>
        <family val="1"/>
      </rP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α</t>
    </r>
    <r>
      <rPr>
        <i/>
        <vertAlign val="subscript"/>
        <sz val="10"/>
        <rFont val="Times New Roman"/>
        <family val="1"/>
      </rPr>
      <t>s</t>
    </r>
    <r>
      <rPr>
        <sz val="10"/>
        <rFont val="Times New Roman"/>
        <family val="1"/>
      </rPr>
      <t xml:space="preserve">) </t>
    </r>
    <r>
      <rPr>
        <i/>
        <sz val="10"/>
        <rFont val="Times New Roman"/>
        <family val="1"/>
      </rPr>
      <t>= 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α</t>
    </r>
    <r>
      <rPr>
        <i/>
        <vertAlign val="subscript"/>
        <sz val="10"/>
        <rFont val="Times New Roman"/>
        <family val="1"/>
      </rPr>
      <t>x</t>
    </r>
    <r>
      <rPr>
        <sz val="10"/>
        <rFont val="Times New Roman"/>
        <family val="1"/>
      </rPr>
      <t xml:space="preserve">) </t>
    </r>
    <r>
      <rPr>
        <i/>
        <sz val="10"/>
        <rFont val="Times New Roman"/>
        <family val="1"/>
      </rPr>
      <t>=</t>
    </r>
    <phoneticPr fontId="4" type="noConversion"/>
  </si>
  <si>
    <r>
      <t>0.58×10</t>
    </r>
    <r>
      <rPr>
        <vertAlign val="superscript"/>
        <sz val="10"/>
        <rFont val="맑은 고딕"/>
        <family val="3"/>
        <charset val="129"/>
        <scheme val="major"/>
      </rPr>
      <t>-6</t>
    </r>
    <r>
      <rPr>
        <sz val="10"/>
        <rFont val="맑은 고딕"/>
        <family val="3"/>
        <charset val="129"/>
        <scheme val="major"/>
      </rPr>
      <t>/℃</t>
    </r>
    <phoneticPr fontId="4" type="noConversion"/>
  </si>
  <si>
    <t>불확도 전파법칙에 의한 수식에 열팽창계수의 불확도 값을 대입하여 계산하면</t>
    <phoneticPr fontId="4" type="noConversion"/>
  </si>
  <si>
    <r>
      <t>0.41×10</t>
    </r>
    <r>
      <rPr>
        <vertAlign val="superscript"/>
        <sz val="10"/>
        <rFont val="맑은 고딕"/>
        <family val="3"/>
        <charset val="129"/>
        <scheme val="major"/>
      </rPr>
      <t>-6</t>
    </r>
    <r>
      <rPr>
        <sz val="10"/>
        <rFont val="맑은 고딕"/>
        <family val="3"/>
        <charset val="129"/>
        <scheme val="major"/>
      </rPr>
      <t>/℃</t>
    </r>
    <phoneticPr fontId="4" type="noConversion"/>
  </si>
  <si>
    <t>C3. 확률분포 :</t>
    <phoneticPr fontId="4" type="noConversion"/>
  </si>
  <si>
    <t>C4. 감도계수 :</t>
    <phoneticPr fontId="4" type="noConversion"/>
  </si>
  <si>
    <t>℃×</t>
    <phoneticPr fontId="4" type="noConversion"/>
  </si>
  <si>
    <t>C5. 불확도 기여량 :</t>
    <phoneticPr fontId="4" type="noConversion"/>
  </si>
  <si>
    <r>
      <t>℃·μm × 0.41 ×10</t>
    </r>
    <r>
      <rPr>
        <vertAlign val="superscript"/>
        <sz val="10"/>
        <rFont val="맑은 고딕"/>
        <family val="3"/>
        <charset val="129"/>
        <scheme val="major"/>
      </rPr>
      <t>-6</t>
    </r>
    <r>
      <rPr>
        <sz val="10"/>
        <rFont val="맑은 고딕"/>
        <family val="3"/>
        <charset val="129"/>
        <scheme val="major"/>
      </rPr>
      <t>/℃</t>
    </r>
    <phoneticPr fontId="4" type="noConversion"/>
  </si>
  <si>
    <t>C6. 자유도 :</t>
    <phoneticPr fontId="4" type="noConversion"/>
  </si>
  <si>
    <r>
      <t xml:space="preserve">※ 상대불확도 </t>
    </r>
    <r>
      <rPr>
        <i/>
        <sz val="10"/>
        <rFont val="Times New Roman"/>
        <family val="1"/>
      </rPr>
      <t>R</t>
    </r>
    <r>
      <rPr>
        <sz val="10"/>
        <rFont val="맑은 고딕"/>
        <family val="3"/>
        <charset val="129"/>
        <scheme val="major"/>
      </rPr>
      <t xml:space="preserve"> : 10%로 추정</t>
    </r>
    <phoneticPr fontId="4" type="noConversion"/>
  </si>
  <si>
    <r>
      <rPr>
        <b/>
        <i/>
        <sz val="10"/>
        <rFont val="Times New Roman"/>
        <family val="1"/>
      </rPr>
      <t>u</t>
    </r>
    <r>
      <rPr>
        <b/>
        <sz val="10"/>
        <rFont val="맑은 고딕"/>
        <family val="3"/>
        <charset val="129"/>
        <scheme val="major"/>
      </rPr>
      <t>(</t>
    </r>
    <r>
      <rPr>
        <b/>
        <i/>
        <sz val="10"/>
        <rFont val="Times New Roman"/>
        <family val="1"/>
      </rPr>
      <t>Δt</t>
    </r>
    <r>
      <rPr>
        <b/>
        <sz val="10"/>
        <rFont val="맑은 고딕"/>
        <family val="3"/>
        <charset val="129"/>
        <scheme val="major"/>
      </rPr>
      <t>)</t>
    </r>
    <phoneticPr fontId="4" type="noConversion"/>
  </si>
  <si>
    <t>추정하여 직사각형 확률분포를 적용하여 계산하면</t>
    <phoneticPr fontId="4" type="noConversion"/>
  </si>
  <si>
    <t>D1. 추정값 :</t>
    <phoneticPr fontId="4" type="noConversion"/>
  </si>
  <si>
    <t>D2. 표준불확도 :</t>
    <phoneticPr fontId="4" type="noConversion"/>
  </si>
  <si>
    <t>D4. 감도계수 :</t>
    <phoneticPr fontId="4" type="noConversion"/>
  </si>
  <si>
    <t>D6. 자유도 :</t>
    <phoneticPr fontId="4" type="noConversion"/>
  </si>
  <si>
    <r>
      <rPr>
        <sz val="10"/>
        <rFont val="Times New Roman"/>
        <family val="1"/>
      </rPr>
      <t>Δ</t>
    </r>
    <r>
      <rPr>
        <i/>
        <sz val="10"/>
        <rFont val="Times New Roman"/>
        <family val="1"/>
      </rPr>
      <t>α</t>
    </r>
    <r>
      <rPr>
        <sz val="10"/>
        <rFont val="맑은 고딕"/>
        <family val="3"/>
        <charset val="129"/>
        <scheme val="major"/>
      </rPr>
      <t xml:space="preserve"> = (</t>
    </r>
    <r>
      <rPr>
        <i/>
        <sz val="10"/>
        <rFont val="Times New Roman"/>
        <family val="1"/>
      </rPr>
      <t>α</t>
    </r>
    <r>
      <rPr>
        <i/>
        <vertAlign val="subscript"/>
        <sz val="10"/>
        <rFont val="Times New Roman"/>
        <family val="1"/>
      </rPr>
      <t>x</t>
    </r>
    <r>
      <rPr>
        <sz val="10"/>
        <rFont val="맑은 고딕"/>
        <family val="3"/>
        <charset val="129"/>
        <scheme val="major"/>
      </rPr>
      <t xml:space="preserve"> - </t>
    </r>
    <r>
      <rPr>
        <i/>
        <sz val="10"/>
        <rFont val="Times New Roman"/>
        <family val="1"/>
      </rPr>
      <t>α</t>
    </r>
    <r>
      <rPr>
        <i/>
        <vertAlign val="subscript"/>
        <sz val="10"/>
        <rFont val="Times New Roman"/>
        <family val="1"/>
      </rPr>
      <t>s</t>
    </r>
    <r>
      <rPr>
        <sz val="10"/>
        <rFont val="맑은 고딕"/>
        <family val="3"/>
        <charset val="129"/>
        <scheme val="major"/>
      </rPr>
      <t>)</t>
    </r>
    <phoneticPr fontId="4" type="noConversion"/>
  </si>
  <si>
    <t>E1. 추정값 :</t>
    <phoneticPr fontId="4" type="noConversion"/>
  </si>
  <si>
    <r>
      <t xml:space="preserve">※ 불확도 전파법칙에 의한 수식 : </t>
    </r>
    <r>
      <rPr>
        <i/>
        <sz val="10"/>
        <rFont val="Times New Roman"/>
        <family val="1"/>
      </rPr>
      <t>u</t>
    </r>
    <r>
      <rPr>
        <i/>
        <vertAlign val="superscript"/>
        <sz val="10"/>
        <rFont val="Times New Roman"/>
        <family val="1"/>
      </rPr>
      <t>2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Δα</t>
    </r>
    <r>
      <rPr>
        <sz val="10"/>
        <rFont val="Times New Roman"/>
        <family val="1"/>
      </rPr>
      <t>)</t>
    </r>
    <r>
      <rPr>
        <i/>
        <sz val="10"/>
        <rFont val="Times New Roman"/>
        <family val="1"/>
      </rPr>
      <t xml:space="preserve"> = u</t>
    </r>
    <r>
      <rPr>
        <i/>
        <vertAlign val="superscript"/>
        <sz val="10"/>
        <rFont val="Times New Roman"/>
        <family val="1"/>
      </rPr>
      <t>2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α</t>
    </r>
    <r>
      <rPr>
        <i/>
        <vertAlign val="subscript"/>
        <sz val="10"/>
        <rFont val="Times New Roman"/>
        <family val="1"/>
      </rPr>
      <t>x</t>
    </r>
    <r>
      <rPr>
        <sz val="10"/>
        <rFont val="Times New Roman"/>
        <family val="1"/>
      </rPr>
      <t>)</t>
    </r>
    <r>
      <rPr>
        <i/>
        <sz val="10"/>
        <rFont val="Times New Roman"/>
        <family val="1"/>
      </rPr>
      <t xml:space="preserve"> + u</t>
    </r>
    <r>
      <rPr>
        <i/>
        <vertAlign val="superscript"/>
        <sz val="10"/>
        <rFont val="Times New Roman"/>
        <family val="1"/>
      </rPr>
      <t>2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α</t>
    </r>
    <r>
      <rPr>
        <i/>
        <vertAlign val="subscript"/>
        <sz val="10"/>
        <rFont val="Times New Roman"/>
        <family val="1"/>
      </rPr>
      <t>s</t>
    </r>
    <r>
      <rPr>
        <sz val="10"/>
        <rFont val="Times New Roman"/>
        <family val="1"/>
      </rPr>
      <t>)</t>
    </r>
    <phoneticPr fontId="4" type="noConversion"/>
  </si>
  <si>
    <r>
      <t xml:space="preserve">※ 열팽창계수의 불확도 값 : </t>
    </r>
    <r>
      <rPr>
        <i/>
        <sz val="10"/>
        <rFont val="Times New Roman"/>
        <family val="1"/>
      </rP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α</t>
    </r>
    <r>
      <rPr>
        <i/>
        <vertAlign val="subscript"/>
        <sz val="10"/>
        <rFont val="Times New Roman"/>
        <family val="1"/>
      </rPr>
      <t>x</t>
    </r>
    <r>
      <rPr>
        <sz val="10"/>
        <rFont val="Times New Roman"/>
        <family val="1"/>
      </rPr>
      <t xml:space="preserve">) = </t>
    </r>
    <r>
      <rPr>
        <i/>
        <sz val="10"/>
        <rFont val="Times New Roman"/>
        <family val="1"/>
      </rP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α</t>
    </r>
    <r>
      <rPr>
        <i/>
        <vertAlign val="subscript"/>
        <sz val="10"/>
        <rFont val="Times New Roman"/>
        <family val="1"/>
      </rPr>
      <t>s</t>
    </r>
    <r>
      <rPr>
        <sz val="10"/>
        <rFont val="Times New Roman"/>
        <family val="1"/>
      </rPr>
      <t>)</t>
    </r>
    <r>
      <rPr>
        <sz val="10"/>
        <rFont val="맑은 고딕"/>
        <family val="3"/>
        <charset val="129"/>
        <scheme val="major"/>
      </rPr>
      <t xml:space="preserve"> = 0.58×10</t>
    </r>
    <r>
      <rPr>
        <vertAlign val="superscript"/>
        <sz val="10"/>
        <rFont val="맑은 고딕"/>
        <family val="3"/>
        <charset val="129"/>
        <scheme val="major"/>
      </rPr>
      <t>-6</t>
    </r>
    <r>
      <rPr>
        <sz val="10"/>
        <rFont val="맑은 고딕"/>
        <family val="3"/>
        <charset val="129"/>
        <scheme val="major"/>
      </rPr>
      <t>/℃</t>
    </r>
    <phoneticPr fontId="4" type="noConversion"/>
  </si>
  <si>
    <t>E3. 확률분포 :</t>
    <phoneticPr fontId="4" type="noConversion"/>
  </si>
  <si>
    <t>E4. 감도계수 :</t>
    <phoneticPr fontId="4" type="noConversion"/>
  </si>
  <si>
    <t>E5. 불확도 기여량 :</t>
    <phoneticPr fontId="4" type="noConversion"/>
  </si>
  <si>
    <r>
      <t>℃·μm × 0.82 ×10</t>
    </r>
    <r>
      <rPr>
        <vertAlign val="superscript"/>
        <sz val="10"/>
        <rFont val="맑은 고딕"/>
        <family val="3"/>
        <charset val="129"/>
        <scheme val="major"/>
      </rPr>
      <t>-6</t>
    </r>
    <r>
      <rPr>
        <sz val="10"/>
        <rFont val="맑은 고딕"/>
        <family val="3"/>
        <charset val="129"/>
        <scheme val="major"/>
      </rPr>
      <t>/℃</t>
    </r>
    <phoneticPr fontId="4" type="noConversion"/>
  </si>
  <si>
    <t>E6. 자유도 :</t>
    <phoneticPr fontId="4" type="noConversion"/>
  </si>
  <si>
    <r>
      <rPr>
        <b/>
        <i/>
        <sz val="10"/>
        <rFont val="Times New Roman"/>
        <family val="1"/>
      </rPr>
      <t>u</t>
    </r>
    <r>
      <rPr>
        <b/>
        <sz val="10"/>
        <rFont val="Times New Roman"/>
        <family val="1"/>
      </rPr>
      <t>(</t>
    </r>
    <r>
      <rPr>
        <b/>
        <i/>
        <sz val="10"/>
        <rFont val="맑은 고딕"/>
        <family val="3"/>
        <charset val="129"/>
      </rPr>
      <t>δ</t>
    </r>
    <r>
      <rPr>
        <b/>
        <i/>
        <sz val="10"/>
        <rFont val="Times New Roman"/>
        <family val="1"/>
      </rPr>
      <t>t</t>
    </r>
    <r>
      <rPr>
        <b/>
        <sz val="10"/>
        <rFont val="Times New Roman"/>
        <family val="1"/>
      </rPr>
      <t>)</t>
    </r>
    <phoneticPr fontId="4" type="noConversion"/>
  </si>
  <si>
    <t>F5. 불확도 기여량 :</t>
    <phoneticPr fontId="4" type="noConversion"/>
  </si>
  <si>
    <t>F6. 자유도 :</t>
    <phoneticPr fontId="4" type="noConversion"/>
  </si>
  <si>
    <r>
      <rPr>
        <b/>
        <i/>
        <sz val="10"/>
        <rFont val="Times New Roman"/>
        <family val="1"/>
      </rPr>
      <t>u</t>
    </r>
    <r>
      <rPr>
        <b/>
        <sz val="10"/>
        <rFont val="Times New Roman"/>
        <family val="1"/>
      </rPr>
      <t>(δ</t>
    </r>
    <r>
      <rPr>
        <b/>
        <i/>
        <sz val="10"/>
        <rFont val="Times New Roman"/>
        <family val="1"/>
      </rPr>
      <t>l</t>
    </r>
    <r>
      <rPr>
        <b/>
        <i/>
        <vertAlign val="subscript"/>
        <sz val="10"/>
        <rFont val="Times New Roman"/>
        <family val="1"/>
      </rPr>
      <t>x</t>
    </r>
    <r>
      <rPr>
        <b/>
        <sz val="10"/>
        <rFont val="Times New Roman"/>
        <family val="1"/>
      </rPr>
      <t>)</t>
    </r>
    <phoneticPr fontId="4" type="noConversion"/>
  </si>
  <si>
    <t>G1. 추정값 : 0</t>
    <phoneticPr fontId="4" type="noConversion"/>
  </si>
  <si>
    <r>
      <rPr>
        <sz val="10"/>
        <rFont val="맑은 고딕"/>
        <family val="3"/>
        <charset val="129"/>
      </rPr>
      <t>※</t>
    </r>
    <r>
      <rPr>
        <sz val="10"/>
        <rFont val="Times New Roman"/>
        <family val="1"/>
      </rPr>
      <t xml:space="preserve"> </t>
    </r>
    <r>
      <rPr>
        <sz val="10"/>
        <rFont val="맑은 고딕"/>
        <family val="3"/>
        <charset val="129"/>
      </rPr>
      <t>분해능</t>
    </r>
    <r>
      <rPr>
        <sz val="10"/>
        <rFont val="Times New Roman"/>
        <family val="1"/>
      </rPr>
      <t xml:space="preserve"> (</t>
    </r>
    <r>
      <rPr>
        <i/>
        <sz val="10"/>
        <rFont val="Times New Roman"/>
        <family val="1"/>
      </rPr>
      <t>d</t>
    </r>
    <r>
      <rPr>
        <sz val="10"/>
        <rFont val="Times New Roman"/>
        <family val="1"/>
      </rPr>
      <t>) =</t>
    </r>
    <phoneticPr fontId="4" type="noConversion"/>
  </si>
  <si>
    <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δl</t>
    </r>
    <r>
      <rPr>
        <i/>
        <vertAlign val="subscript"/>
        <sz val="10"/>
        <rFont val="Times New Roman"/>
        <family val="1"/>
      </rPr>
      <t>x</t>
    </r>
    <r>
      <rPr>
        <sz val="10"/>
        <rFont val="Times New Roman"/>
        <family val="1"/>
      </rPr>
      <t>)</t>
    </r>
    <phoneticPr fontId="4" type="noConversion"/>
  </si>
  <si>
    <r>
      <rPr>
        <b/>
        <i/>
        <sz val="10"/>
        <rFont val="Times New Roman"/>
        <family val="1"/>
      </rPr>
      <t>u</t>
    </r>
    <r>
      <rPr>
        <b/>
        <sz val="10"/>
        <rFont val="Times New Roman"/>
        <family val="1"/>
      </rPr>
      <t>(</t>
    </r>
    <r>
      <rPr>
        <b/>
        <i/>
        <sz val="10"/>
        <rFont val="Times New Roman"/>
        <family val="1"/>
      </rPr>
      <t>δl</t>
    </r>
    <r>
      <rPr>
        <b/>
        <i/>
        <vertAlign val="subscript"/>
        <sz val="10"/>
        <rFont val="Times New Roman"/>
        <family val="1"/>
      </rPr>
      <t>d</t>
    </r>
    <r>
      <rPr>
        <b/>
        <sz val="10"/>
        <rFont val="Times New Roman"/>
        <family val="1"/>
      </rPr>
      <t>)</t>
    </r>
    <phoneticPr fontId="4" type="noConversion"/>
  </si>
  <si>
    <t>H1. 추정값 :</t>
    <phoneticPr fontId="4" type="noConversion"/>
  </si>
  <si>
    <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δl</t>
    </r>
    <r>
      <rPr>
        <i/>
        <vertAlign val="subscript"/>
        <sz val="10"/>
        <rFont val="Times New Roman"/>
        <family val="1"/>
      </rPr>
      <t>d</t>
    </r>
    <r>
      <rPr>
        <sz val="10"/>
        <rFont val="Times New Roman"/>
        <family val="1"/>
      </rPr>
      <t>)</t>
    </r>
    <phoneticPr fontId="4" type="noConversion"/>
  </si>
  <si>
    <t>최대오차</t>
    <phoneticPr fontId="4" type="noConversion"/>
  </si>
  <si>
    <t>H5. 불확도 기여도 :</t>
    <phoneticPr fontId="4" type="noConversion"/>
  </si>
  <si>
    <r>
      <rPr>
        <i/>
        <sz val="10"/>
        <rFont val="Times New Roman"/>
        <family val="1"/>
      </rPr>
      <t>ν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δl</t>
    </r>
    <r>
      <rPr>
        <i/>
        <vertAlign val="subscript"/>
        <sz val="10"/>
        <rFont val="Times New Roman"/>
        <family val="1"/>
      </rPr>
      <t>d</t>
    </r>
    <r>
      <rPr>
        <sz val="10"/>
        <rFont val="Times New Roman"/>
        <family val="1"/>
      </rPr>
      <t xml:space="preserve">) = </t>
    </r>
    <r>
      <rPr>
        <sz val="10"/>
        <rFont val="맑은 고딕"/>
        <family val="3"/>
        <charset val="129"/>
      </rPr>
      <t>∞</t>
    </r>
    <phoneticPr fontId="4" type="noConversion"/>
  </si>
  <si>
    <t>9. 정반의 평면도에 의한 표준불확도,</t>
    <phoneticPr fontId="4" type="noConversion"/>
  </si>
  <si>
    <t>I1. 추정값 : 0</t>
    <phoneticPr fontId="4" type="noConversion"/>
  </si>
  <si>
    <t>I2. 표준불확도 :</t>
    <phoneticPr fontId="4" type="noConversion"/>
  </si>
  <si>
    <t>I3. 확률분포 :</t>
    <phoneticPr fontId="4" type="noConversion"/>
  </si>
  <si>
    <t>I4. 감도계수 :</t>
    <phoneticPr fontId="4" type="noConversion"/>
  </si>
  <si>
    <t>I5. 불확도 기여도 :</t>
    <phoneticPr fontId="4" type="noConversion"/>
  </si>
  <si>
    <t>I6. 자유도 :</t>
    <phoneticPr fontId="4" type="noConversion"/>
  </si>
  <si>
    <t>■ 합성표준불확도 계산</t>
    <phoneticPr fontId="4" type="noConversion"/>
  </si>
  <si>
    <r>
      <rPr>
        <i/>
        <sz val="10"/>
        <rFont val="Times New Roman"/>
        <family val="1"/>
      </rPr>
      <t>u</t>
    </r>
    <r>
      <rPr>
        <i/>
        <vertAlign val="subscript"/>
        <sz val="10"/>
        <rFont val="Times New Roman"/>
        <family val="1"/>
      </rPr>
      <t>c</t>
    </r>
    <r>
      <rPr>
        <sz val="10"/>
        <rFont val="맑은 고딕"/>
        <family val="3"/>
        <charset val="129"/>
        <scheme val="major"/>
      </rPr>
      <t>(</t>
    </r>
    <r>
      <rPr>
        <i/>
        <sz val="10"/>
        <rFont val="Times New Roman"/>
        <family val="1"/>
      </rPr>
      <t>C</t>
    </r>
    <r>
      <rPr>
        <sz val="10"/>
        <rFont val="맑은 고딕"/>
        <family val="3"/>
        <charset val="129"/>
        <scheme val="major"/>
      </rPr>
      <t>)</t>
    </r>
    <phoneticPr fontId="4" type="noConversion"/>
  </si>
  <si>
    <t>■ 유효자유도</t>
    <phoneticPr fontId="4" type="noConversion"/>
  </si>
  <si>
    <t>전체의 대부분을 차지하는 경우가 아닌 경우, 유효자유도 계산 결과 값을 이용하여 t 분포표에서 신뢰수준 약 95%에</t>
    <phoneticPr fontId="4" type="noConversion"/>
  </si>
  <si>
    <r>
      <t>U</t>
    </r>
    <r>
      <rPr>
        <sz val="10"/>
        <rFont val="Times New Roman"/>
        <family val="1"/>
      </rPr>
      <t xml:space="preserve"> = </t>
    </r>
    <r>
      <rPr>
        <i/>
        <sz val="10"/>
        <rFont val="Times New Roman"/>
        <family val="1"/>
      </rPr>
      <t>k</t>
    </r>
    <r>
      <rPr>
        <sz val="10"/>
        <rFont val="Times New Roman"/>
        <family val="1"/>
      </rPr>
      <t xml:space="preserve"> × </t>
    </r>
    <r>
      <rPr>
        <i/>
        <sz val="10"/>
        <rFont val="Times New Roman"/>
        <family val="1"/>
      </rPr>
      <t>u</t>
    </r>
    <r>
      <rPr>
        <i/>
        <vertAlign val="subscript"/>
        <sz val="10"/>
        <rFont val="Times New Roman"/>
        <family val="1"/>
      </rPr>
      <t>c</t>
    </r>
    <r>
      <rPr>
        <sz val="10"/>
        <rFont val="Times New Roman"/>
        <family val="1"/>
      </rPr>
      <t xml:space="preserve"> = </t>
    </r>
    <phoneticPr fontId="4" type="noConversion"/>
  </si>
  <si>
    <t>분모</t>
    <phoneticPr fontId="4" type="noConversion"/>
  </si>
  <si>
    <t>요인(값)</t>
  </si>
  <si>
    <t>나눔수</t>
  </si>
  <si>
    <t>분모</t>
  </si>
  <si>
    <r>
      <t>교 정 결 과</t>
    </r>
    <r>
      <rPr>
        <sz val="9"/>
        <rFont val="Arial Unicode MS"/>
        <family val="3"/>
        <charset val="129"/>
      </rPr>
      <t xml:space="preserve">
</t>
    </r>
    <r>
      <rPr>
        <b/>
        <sz val="12"/>
        <rFont val="Arial Unicode MS"/>
        <family val="3"/>
        <charset val="129"/>
      </rPr>
      <t>CALIBRATION RESULT</t>
    </r>
    <phoneticPr fontId="4" type="noConversion"/>
  </si>
  <si>
    <t xml:space="preserve"> 성적서발급번호(Certificate No) :</t>
    <phoneticPr fontId="4" type="noConversion"/>
  </si>
  <si>
    <t>● 교정결과</t>
    <phoneticPr fontId="4" type="noConversion"/>
  </si>
  <si>
    <t>Indication Value</t>
    <phoneticPr fontId="4" type="noConversion"/>
  </si>
  <si>
    <t>Unit</t>
    <phoneticPr fontId="4" type="noConversion"/>
  </si>
  <si>
    <t>Spec</t>
    <phoneticPr fontId="4" type="noConversion"/>
  </si>
  <si>
    <t>조정 전</t>
    <phoneticPr fontId="4" type="noConversion"/>
  </si>
  <si>
    <t>조정 후</t>
    <phoneticPr fontId="4" type="noConversion"/>
  </si>
  <si>
    <t>Measurement Uncertainty</t>
    <phoneticPr fontId="4" type="noConversion"/>
  </si>
  <si>
    <t>-</t>
    <phoneticPr fontId="4" type="noConversion"/>
  </si>
  <si>
    <t>-</t>
    <phoneticPr fontId="4" type="noConversion"/>
  </si>
  <si>
    <t>-</t>
    <phoneticPr fontId="4" type="noConversion"/>
  </si>
  <si>
    <t>-</t>
    <phoneticPr fontId="4" type="noConversion"/>
  </si>
  <si>
    <t>-</t>
    <phoneticPr fontId="4" type="noConversion"/>
  </si>
  <si>
    <t>-</t>
    <phoneticPr fontId="4" type="noConversion"/>
  </si>
  <si>
    <t>-</t>
    <phoneticPr fontId="4" type="noConversion"/>
  </si>
  <si>
    <t>-</t>
    <phoneticPr fontId="4" type="noConversion"/>
  </si>
  <si>
    <t>-</t>
    <phoneticPr fontId="4" type="noConversion"/>
  </si>
  <si>
    <t>-</t>
    <phoneticPr fontId="4" type="noConversion"/>
  </si>
  <si>
    <t>-</t>
    <phoneticPr fontId="4" type="noConversion"/>
  </si>
  <si>
    <t>-</t>
    <phoneticPr fontId="4" type="noConversion"/>
  </si>
  <si>
    <t>-</t>
    <phoneticPr fontId="4" type="noConversion"/>
  </si>
  <si>
    <t>-</t>
    <phoneticPr fontId="4" type="noConversion"/>
  </si>
  <si>
    <t>구분</t>
    <phoneticPr fontId="4" type="noConversion"/>
  </si>
  <si>
    <t>블록 윗면</t>
  </si>
  <si>
    <t>블록 밑면</t>
  </si>
  <si>
    <t>마이크로미터 헤드</t>
  </si>
  <si>
    <t>Measured
Value</t>
    <phoneticPr fontId="4" type="noConversion"/>
  </si>
  <si>
    <t>Correction
Value</t>
    <phoneticPr fontId="4" type="noConversion"/>
  </si>
  <si>
    <t>Pass
/Fail</t>
    <phoneticPr fontId="4" type="noConversion"/>
  </si>
  <si>
    <t>U &amp; r</t>
  </si>
  <si>
    <t>1. 교정조건</t>
    <phoneticPr fontId="4" type="noConversion"/>
  </si>
  <si>
    <r>
      <t>t</t>
    </r>
    <r>
      <rPr>
        <b/>
        <vertAlign val="subscript"/>
        <sz val="9"/>
        <color indexed="9"/>
        <rFont val="맑은 고딕"/>
        <family val="3"/>
        <charset val="129"/>
        <scheme val="major"/>
      </rPr>
      <t>x</t>
    </r>
    <phoneticPr fontId="4" type="noConversion"/>
  </si>
  <si>
    <r>
      <t>t</t>
    </r>
    <r>
      <rPr>
        <b/>
        <vertAlign val="subscript"/>
        <sz val="9"/>
        <color indexed="9"/>
        <rFont val="맑은 고딕"/>
        <family val="3"/>
        <charset val="129"/>
        <scheme val="major"/>
      </rPr>
      <t>s</t>
    </r>
    <phoneticPr fontId="4" type="noConversion"/>
  </si>
  <si>
    <t>기준블록</t>
    <phoneticPr fontId="4" type="noConversion"/>
  </si>
  <si>
    <t>블록최대범위</t>
    <phoneticPr fontId="4" type="noConversion"/>
  </si>
  <si>
    <t>단위</t>
    <phoneticPr fontId="4" type="noConversion"/>
  </si>
  <si>
    <t>헤드최소범위</t>
    <phoneticPr fontId="4" type="noConversion"/>
  </si>
  <si>
    <t>헤드최대범위</t>
    <phoneticPr fontId="4" type="noConversion"/>
  </si>
  <si>
    <t>최소눈금</t>
    <phoneticPr fontId="4" type="noConversion"/>
  </si>
  <si>
    <t>분해능</t>
    <phoneticPr fontId="4" type="noConversion"/>
  </si>
  <si>
    <t>단위</t>
    <phoneticPr fontId="4" type="noConversion"/>
  </si>
  <si>
    <t>2. 블록 교정결과</t>
    <phoneticPr fontId="4" type="noConversion"/>
  </si>
  <si>
    <t>4. 성적서용</t>
    <phoneticPr fontId="4" type="noConversion"/>
  </si>
  <si>
    <t>사용?</t>
    <phoneticPr fontId="4" type="noConversion"/>
  </si>
  <si>
    <t>명목값</t>
    <phoneticPr fontId="4" type="noConversion"/>
  </si>
  <si>
    <t>단위</t>
    <phoneticPr fontId="4" type="noConversion"/>
  </si>
  <si>
    <t>전기 마이크로미터 지시값 (윗면)</t>
    <phoneticPr fontId="4" type="noConversion"/>
  </si>
  <si>
    <t>표준편차</t>
    <phoneticPr fontId="4" type="noConversion"/>
  </si>
  <si>
    <t>기준기교정값</t>
    <phoneticPr fontId="4" type="noConversion"/>
  </si>
  <si>
    <t>지시값평균</t>
    <phoneticPr fontId="4" type="noConversion"/>
  </si>
  <si>
    <t>열팽창계수</t>
    <phoneticPr fontId="4" type="noConversion"/>
  </si>
  <si>
    <t>온도차</t>
    <phoneticPr fontId="4" type="noConversion"/>
  </si>
  <si>
    <t>열팽창계수차</t>
    <phoneticPr fontId="4" type="noConversion"/>
  </si>
  <si>
    <t>t_avr-20</t>
    <phoneticPr fontId="4" type="noConversion"/>
  </si>
  <si>
    <t>열팽창보정</t>
    <phoneticPr fontId="4" type="noConversion"/>
  </si>
  <si>
    <t>교정값</t>
    <phoneticPr fontId="4" type="noConversion"/>
  </si>
  <si>
    <t>자리수 맞춤</t>
    <phoneticPr fontId="4" type="noConversion"/>
  </si>
  <si>
    <t>전기 마이크로미터 지시값 (밑면)</t>
    <phoneticPr fontId="4" type="noConversion"/>
  </si>
  <si>
    <t>Spec</t>
    <phoneticPr fontId="4" type="noConversion"/>
  </si>
  <si>
    <t>표기용</t>
    <phoneticPr fontId="4" type="noConversion"/>
  </si>
  <si>
    <t>1회</t>
    <phoneticPr fontId="4" type="noConversion"/>
  </si>
  <si>
    <t>2회</t>
    <phoneticPr fontId="4" type="noConversion"/>
  </si>
  <si>
    <t>평균</t>
    <phoneticPr fontId="4" type="noConversion"/>
  </si>
  <si>
    <r>
      <t>l</t>
    </r>
    <r>
      <rPr>
        <b/>
        <vertAlign val="subscript"/>
        <sz val="9"/>
        <color indexed="9"/>
        <rFont val="맑은 고딕"/>
        <family val="3"/>
        <charset val="129"/>
        <scheme val="major"/>
      </rPr>
      <t>s</t>
    </r>
    <phoneticPr fontId="4" type="noConversion"/>
  </si>
  <si>
    <t>d (mm)</t>
    <phoneticPr fontId="4" type="noConversion"/>
  </si>
  <si>
    <r>
      <t>α</t>
    </r>
    <r>
      <rPr>
        <b/>
        <vertAlign val="subscript"/>
        <sz val="9"/>
        <color indexed="9"/>
        <rFont val="맑은 고딕"/>
        <family val="3"/>
        <charset val="129"/>
        <scheme val="major"/>
      </rPr>
      <t>x</t>
    </r>
    <phoneticPr fontId="4" type="noConversion"/>
  </si>
  <si>
    <r>
      <t>α</t>
    </r>
    <r>
      <rPr>
        <b/>
        <vertAlign val="subscript"/>
        <sz val="9"/>
        <color indexed="9"/>
        <rFont val="맑은 고딕"/>
        <family val="3"/>
        <charset val="129"/>
        <scheme val="major"/>
      </rPr>
      <t>s</t>
    </r>
    <phoneticPr fontId="4" type="noConversion"/>
  </si>
  <si>
    <t>α_avr</t>
    <phoneticPr fontId="4" type="noConversion"/>
  </si>
  <si>
    <t>Δt</t>
    <phoneticPr fontId="4" type="noConversion"/>
  </si>
  <si>
    <t>Δα</t>
    <phoneticPr fontId="4" type="noConversion"/>
  </si>
  <si>
    <t>δt</t>
    <phoneticPr fontId="4" type="noConversion"/>
  </si>
  <si>
    <t>Δl</t>
    <phoneticPr fontId="4" type="noConversion"/>
  </si>
  <si>
    <r>
      <t>l</t>
    </r>
    <r>
      <rPr>
        <b/>
        <vertAlign val="subscript"/>
        <sz val="9"/>
        <color indexed="9"/>
        <rFont val="맑은 고딕"/>
        <family val="3"/>
        <charset val="129"/>
        <scheme val="major"/>
      </rPr>
      <t>x</t>
    </r>
    <phoneticPr fontId="4" type="noConversion"/>
  </si>
  <si>
    <t>보정값</t>
    <phoneticPr fontId="4" type="noConversion"/>
  </si>
  <si>
    <t>1회</t>
    <phoneticPr fontId="4" type="noConversion"/>
  </si>
  <si>
    <t>Min</t>
    <phoneticPr fontId="4" type="noConversion"/>
  </si>
  <si>
    <t>Max</t>
    <phoneticPr fontId="4" type="noConversion"/>
  </si>
  <si>
    <t>윗면교정값</t>
    <phoneticPr fontId="4" type="noConversion"/>
  </si>
  <si>
    <t>윗면보정값</t>
    <phoneticPr fontId="4" type="noConversion"/>
  </si>
  <si>
    <t>밑면교정값</t>
    <phoneticPr fontId="4" type="noConversion"/>
  </si>
  <si>
    <t>밑면보정값</t>
    <phoneticPr fontId="4" type="noConversion"/>
  </si>
  <si>
    <t>Pass/Fail</t>
    <phoneticPr fontId="4" type="noConversion"/>
  </si>
  <si>
    <t>불확도</t>
    <phoneticPr fontId="4" type="noConversion"/>
  </si>
  <si>
    <r>
      <t>l</t>
    </r>
    <r>
      <rPr>
        <b/>
        <vertAlign val="subscript"/>
        <sz val="9"/>
        <color indexed="9"/>
        <rFont val="맑은 고딕"/>
        <family val="3"/>
        <charset val="129"/>
        <scheme val="major"/>
      </rPr>
      <t>0</t>
    </r>
    <phoneticPr fontId="4" type="noConversion"/>
  </si>
  <si>
    <t>μm</t>
    <phoneticPr fontId="4" type="noConversion"/>
  </si>
  <si>
    <t>mm</t>
    <phoneticPr fontId="4" type="noConversion"/>
  </si>
  <si>
    <t>mm</t>
    <phoneticPr fontId="4" type="noConversion"/>
  </si>
  <si>
    <t>/℃</t>
    <phoneticPr fontId="4" type="noConversion"/>
  </si>
  <si>
    <t>℃</t>
    <phoneticPr fontId="4" type="noConversion"/>
  </si>
  <si>
    <t>mm</t>
    <phoneticPr fontId="4" type="noConversion"/>
  </si>
  <si>
    <t>3. 블록 불확도 계산</t>
    <phoneticPr fontId="4" type="noConversion"/>
  </si>
  <si>
    <t>요인</t>
    <phoneticPr fontId="4" type="noConversion"/>
  </si>
  <si>
    <t>입력량</t>
    <phoneticPr fontId="4" type="noConversion"/>
  </si>
  <si>
    <t>추정값</t>
    <phoneticPr fontId="4" type="noConversion"/>
  </si>
  <si>
    <t>직사각형</t>
    <phoneticPr fontId="4" type="noConversion"/>
  </si>
  <si>
    <r>
      <t>u</t>
    </r>
    <r>
      <rPr>
        <b/>
        <vertAlign val="superscript"/>
        <sz val="9"/>
        <color indexed="9"/>
        <rFont val="맑은 고딕"/>
        <family val="3"/>
        <charset val="129"/>
        <scheme val="major"/>
      </rPr>
      <t>4</t>
    </r>
    <r>
      <rPr>
        <b/>
        <sz val="9"/>
        <color indexed="9"/>
        <rFont val="맑은 고딕"/>
        <family val="3"/>
        <charset val="129"/>
        <scheme val="major"/>
      </rPr>
      <t>/ν</t>
    </r>
    <phoneticPr fontId="4" type="noConversion"/>
  </si>
  <si>
    <t>직사각형분포</t>
    <phoneticPr fontId="4" type="noConversion"/>
  </si>
  <si>
    <t>표준불확도</t>
    <phoneticPr fontId="4" type="noConversion"/>
  </si>
  <si>
    <t>확률분포</t>
    <phoneticPr fontId="4" type="noConversion"/>
  </si>
  <si>
    <t>요인(값)</t>
    <phoneticPr fontId="4" type="noConversion"/>
  </si>
  <si>
    <t>감도계수</t>
    <phoneticPr fontId="4" type="noConversion"/>
  </si>
  <si>
    <t>불확도기여량</t>
    <phoneticPr fontId="4" type="noConversion"/>
  </si>
  <si>
    <t>자유도</t>
    <phoneticPr fontId="4" type="noConversion"/>
  </si>
  <si>
    <t>번호</t>
    <phoneticPr fontId="4" type="noConversion"/>
  </si>
  <si>
    <t>크기순</t>
    <phoneticPr fontId="4" type="noConversion"/>
  </si>
  <si>
    <t>A</t>
    <phoneticPr fontId="4" type="noConversion"/>
  </si>
  <si>
    <t>기준기</t>
    <phoneticPr fontId="4" type="noConversion"/>
  </si>
  <si>
    <t>ls</t>
    <phoneticPr fontId="4" type="noConversion"/>
  </si>
  <si>
    <t>정규</t>
    <phoneticPr fontId="4" type="noConversion"/>
  </si>
  <si>
    <t>∞</t>
    <phoneticPr fontId="4" type="noConversion"/>
  </si>
  <si>
    <t>B</t>
    <phoneticPr fontId="4" type="noConversion"/>
  </si>
  <si>
    <t>우연</t>
    <phoneticPr fontId="4" type="noConversion"/>
  </si>
  <si>
    <t>d</t>
    <phoneticPr fontId="4" type="noConversion"/>
  </si>
  <si>
    <t>μm</t>
    <phoneticPr fontId="4" type="noConversion"/>
  </si>
  <si>
    <t>t</t>
    <phoneticPr fontId="4" type="noConversion"/>
  </si>
  <si>
    <t>C</t>
    <phoneticPr fontId="4" type="noConversion"/>
  </si>
  <si>
    <t>평균열팽창계수</t>
    <phoneticPr fontId="4" type="noConversion"/>
  </si>
  <si>
    <t>/℃</t>
    <phoneticPr fontId="4" type="noConversion"/>
  </si>
  <si>
    <t>삼각형</t>
    <phoneticPr fontId="4" type="noConversion"/>
  </si>
  <si>
    <t>℃·μm</t>
    <phoneticPr fontId="4" type="noConversion"/>
  </si>
  <si>
    <t>D</t>
    <phoneticPr fontId="4" type="noConversion"/>
  </si>
  <si>
    <t>온도차</t>
    <phoneticPr fontId="4" type="noConversion"/>
  </si>
  <si>
    <t>℃</t>
    <phoneticPr fontId="4" type="noConversion"/>
  </si>
  <si>
    <t>직사각형</t>
    <phoneticPr fontId="4" type="noConversion"/>
  </si>
  <si>
    <t>/℃·μm</t>
    <phoneticPr fontId="4" type="noConversion"/>
  </si>
  <si>
    <t>E</t>
    <phoneticPr fontId="4" type="noConversion"/>
  </si>
  <si>
    <t>삼각형</t>
    <phoneticPr fontId="4" type="noConversion"/>
  </si>
  <si>
    <t>F</t>
    <phoneticPr fontId="4" type="noConversion"/>
  </si>
  <si>
    <t>G</t>
    <phoneticPr fontId="4" type="noConversion"/>
  </si>
  <si>
    <t>전기마이크로미터</t>
    <phoneticPr fontId="4" type="noConversion"/>
  </si>
  <si>
    <t>δld</t>
    <phoneticPr fontId="4" type="noConversion"/>
  </si>
  <si>
    <t>정규</t>
    <phoneticPr fontId="4" type="noConversion"/>
  </si>
  <si>
    <t>∞</t>
    <phoneticPr fontId="4" type="noConversion"/>
  </si>
  <si>
    <t>H</t>
    <phoneticPr fontId="4" type="noConversion"/>
  </si>
  <si>
    <t>정반평면도</t>
    <phoneticPr fontId="4" type="noConversion"/>
  </si>
  <si>
    <t>δlF</t>
    <phoneticPr fontId="4" type="noConversion"/>
  </si>
  <si>
    <t>I</t>
    <phoneticPr fontId="4" type="noConversion"/>
  </si>
  <si>
    <t>합성표준</t>
    <phoneticPr fontId="4" type="noConversion"/>
  </si>
  <si>
    <t>lx</t>
    <phoneticPr fontId="4" type="noConversion"/>
  </si>
  <si>
    <t>※ 직사각형 확률분포가 합성표준불확도에 미치는 영향</t>
    <phoneticPr fontId="4" type="noConversion"/>
  </si>
  <si>
    <t>측정불확도</t>
    <phoneticPr fontId="4" type="noConversion"/>
  </si>
  <si>
    <t>선택</t>
    <phoneticPr fontId="4" type="noConversion"/>
  </si>
  <si>
    <t>분해능</t>
    <phoneticPr fontId="4" type="noConversion"/>
  </si>
  <si>
    <t>소수점 자리수</t>
    <phoneticPr fontId="4" type="noConversion"/>
  </si>
  <si>
    <t>5% rule</t>
    <phoneticPr fontId="4" type="noConversion"/>
  </si>
  <si>
    <t>Number Format</t>
    <phoneticPr fontId="4" type="noConversion"/>
  </si>
  <si>
    <t>CMC초과?</t>
    <phoneticPr fontId="4" type="noConversion"/>
  </si>
  <si>
    <t>단위</t>
    <phoneticPr fontId="4" type="noConversion"/>
  </si>
  <si>
    <t>계산(μm)</t>
    <phoneticPr fontId="4" type="noConversion"/>
  </si>
  <si>
    <t>μm</t>
    <phoneticPr fontId="4" type="noConversion"/>
  </si>
  <si>
    <t>분해능</t>
    <phoneticPr fontId="4" type="noConversion"/>
  </si>
  <si>
    <t>불확도</t>
    <phoneticPr fontId="4" type="noConversion"/>
  </si>
  <si>
    <t>성적서</t>
    <phoneticPr fontId="4" type="noConversion"/>
  </si>
  <si>
    <t>Rawdata</t>
    <phoneticPr fontId="4" type="noConversion"/>
  </si>
  <si>
    <r>
      <t>a</t>
    </r>
    <r>
      <rPr>
        <b/>
        <vertAlign val="subscript"/>
        <sz val="9"/>
        <color indexed="9"/>
        <rFont val="Times New Roman"/>
        <family val="1"/>
      </rPr>
      <t>1</t>
    </r>
    <phoneticPr fontId="4" type="noConversion"/>
  </si>
  <si>
    <r>
      <t>a</t>
    </r>
    <r>
      <rPr>
        <b/>
        <vertAlign val="subscript"/>
        <sz val="9"/>
        <color indexed="9"/>
        <rFont val="Times New Roman"/>
        <family val="1"/>
      </rPr>
      <t>2</t>
    </r>
    <phoneticPr fontId="4" type="noConversion"/>
  </si>
  <si>
    <t>CMC</t>
    <phoneticPr fontId="4" type="noConversion"/>
  </si>
  <si>
    <t>4. 마이크로미터 헤드 교정결과</t>
    <phoneticPr fontId="4" type="noConversion"/>
  </si>
  <si>
    <t>4. 성적서용</t>
    <phoneticPr fontId="4" type="noConversion"/>
  </si>
  <si>
    <t>사용?</t>
    <phoneticPr fontId="4" type="noConversion"/>
  </si>
  <si>
    <t>명목값</t>
    <phoneticPr fontId="4" type="noConversion"/>
  </si>
  <si>
    <t>전기 마이크로미터 지시값 (헤드)</t>
    <phoneticPr fontId="4" type="noConversion"/>
  </si>
  <si>
    <t>표준편차</t>
    <phoneticPr fontId="4" type="noConversion"/>
  </si>
  <si>
    <t>기준기교정값</t>
    <phoneticPr fontId="4" type="noConversion"/>
  </si>
  <si>
    <t>지시값평균</t>
    <phoneticPr fontId="4" type="noConversion"/>
  </si>
  <si>
    <t>열팽창계수</t>
    <phoneticPr fontId="4" type="noConversion"/>
  </si>
  <si>
    <t>온도차</t>
    <phoneticPr fontId="4" type="noConversion"/>
  </si>
  <si>
    <t>열팽창계수차</t>
    <phoneticPr fontId="4" type="noConversion"/>
  </si>
  <si>
    <t>t_avr-20</t>
    <phoneticPr fontId="4" type="noConversion"/>
  </si>
  <si>
    <t>열팽창보정</t>
    <phoneticPr fontId="4" type="noConversion"/>
  </si>
  <si>
    <t>교정값</t>
    <phoneticPr fontId="4" type="noConversion"/>
  </si>
  <si>
    <t>자리수 맞춤</t>
    <phoneticPr fontId="4" type="noConversion"/>
  </si>
  <si>
    <t>Spec</t>
    <phoneticPr fontId="4" type="noConversion"/>
  </si>
  <si>
    <t>표기용</t>
    <phoneticPr fontId="4" type="noConversion"/>
  </si>
  <si>
    <t>1회</t>
    <phoneticPr fontId="4" type="noConversion"/>
  </si>
  <si>
    <t>2회</t>
    <phoneticPr fontId="4" type="noConversion"/>
  </si>
  <si>
    <t>평균</t>
    <phoneticPr fontId="4" type="noConversion"/>
  </si>
  <si>
    <r>
      <t>l</t>
    </r>
    <r>
      <rPr>
        <b/>
        <vertAlign val="subscript"/>
        <sz val="9"/>
        <color indexed="9"/>
        <rFont val="맑은 고딕"/>
        <family val="3"/>
        <charset val="129"/>
        <scheme val="major"/>
      </rPr>
      <t>s</t>
    </r>
    <phoneticPr fontId="4" type="noConversion"/>
  </si>
  <si>
    <t>d (mm)</t>
    <phoneticPr fontId="4" type="noConversion"/>
  </si>
  <si>
    <r>
      <t>α</t>
    </r>
    <r>
      <rPr>
        <b/>
        <vertAlign val="subscript"/>
        <sz val="9"/>
        <color indexed="9"/>
        <rFont val="맑은 고딕"/>
        <family val="3"/>
        <charset val="129"/>
        <scheme val="major"/>
      </rPr>
      <t>x</t>
    </r>
    <phoneticPr fontId="4" type="noConversion"/>
  </si>
  <si>
    <r>
      <t>α</t>
    </r>
    <r>
      <rPr>
        <b/>
        <vertAlign val="subscript"/>
        <sz val="9"/>
        <color indexed="9"/>
        <rFont val="맑은 고딕"/>
        <family val="3"/>
        <charset val="129"/>
        <scheme val="major"/>
      </rPr>
      <t>s</t>
    </r>
    <phoneticPr fontId="4" type="noConversion"/>
  </si>
  <si>
    <t>α_avr</t>
    <phoneticPr fontId="4" type="noConversion"/>
  </si>
  <si>
    <t>Δt</t>
    <phoneticPr fontId="4" type="noConversion"/>
  </si>
  <si>
    <t>Δα</t>
    <phoneticPr fontId="4" type="noConversion"/>
  </si>
  <si>
    <t>δt</t>
    <phoneticPr fontId="4" type="noConversion"/>
  </si>
  <si>
    <t>Δl</t>
    <phoneticPr fontId="4" type="noConversion"/>
  </si>
  <si>
    <r>
      <t>l</t>
    </r>
    <r>
      <rPr>
        <b/>
        <vertAlign val="subscript"/>
        <sz val="9"/>
        <color indexed="9"/>
        <rFont val="맑은 고딕"/>
        <family val="3"/>
        <charset val="129"/>
        <scheme val="major"/>
      </rPr>
      <t>x</t>
    </r>
    <phoneticPr fontId="4" type="noConversion"/>
  </si>
  <si>
    <t>교정값</t>
    <phoneticPr fontId="4" type="noConversion"/>
  </si>
  <si>
    <t>보정값</t>
    <phoneticPr fontId="4" type="noConversion"/>
  </si>
  <si>
    <t>Min</t>
    <phoneticPr fontId="4" type="noConversion"/>
  </si>
  <si>
    <t>Max</t>
    <phoneticPr fontId="4" type="noConversion"/>
  </si>
  <si>
    <t>눈금값</t>
    <phoneticPr fontId="4" type="noConversion"/>
  </si>
  <si>
    <t>Spec</t>
    <phoneticPr fontId="4" type="noConversion"/>
  </si>
  <si>
    <t>Pass/Fail</t>
    <phoneticPr fontId="4" type="noConversion"/>
  </si>
  <si>
    <t>불확도</t>
    <phoneticPr fontId="4" type="noConversion"/>
  </si>
  <si>
    <r>
      <t>l</t>
    </r>
    <r>
      <rPr>
        <b/>
        <vertAlign val="subscript"/>
        <sz val="9"/>
        <color indexed="9"/>
        <rFont val="맑은 고딕"/>
        <family val="3"/>
        <charset val="129"/>
        <scheme val="major"/>
      </rPr>
      <t>0</t>
    </r>
    <phoneticPr fontId="4" type="noConversion"/>
  </si>
  <si>
    <t>μm</t>
    <phoneticPr fontId="4" type="noConversion"/>
  </si>
  <si>
    <t>/℃</t>
    <phoneticPr fontId="4" type="noConversion"/>
  </si>
  <si>
    <t>mm</t>
    <phoneticPr fontId="4" type="noConversion"/>
  </si>
  <si>
    <t>5. 마이크로미터 헤드 불확도 계산</t>
    <phoneticPr fontId="4" type="noConversion"/>
  </si>
  <si>
    <t>나눔수</t>
    <phoneticPr fontId="4" type="noConversion"/>
  </si>
  <si>
    <t>번호</t>
    <phoneticPr fontId="4" type="noConversion"/>
  </si>
  <si>
    <t>B</t>
    <phoneticPr fontId="4" type="noConversion"/>
  </si>
  <si>
    <t>우연</t>
    <phoneticPr fontId="4" type="noConversion"/>
  </si>
  <si>
    <t>d</t>
    <phoneticPr fontId="4" type="noConversion"/>
  </si>
  <si>
    <t>C</t>
    <phoneticPr fontId="4" type="noConversion"/>
  </si>
  <si>
    <t>평균열팽창계수</t>
    <phoneticPr fontId="4" type="noConversion"/>
  </si>
  <si>
    <t>℃·μm</t>
    <phoneticPr fontId="4" type="noConversion"/>
  </si>
  <si>
    <t>E</t>
    <phoneticPr fontId="4" type="noConversion"/>
  </si>
  <si>
    <t>F</t>
    <phoneticPr fontId="4" type="noConversion"/>
  </si>
  <si>
    <t>헤드분해능</t>
    <phoneticPr fontId="4" type="noConversion"/>
  </si>
  <si>
    <t>δlx</t>
    <phoneticPr fontId="4" type="noConversion"/>
  </si>
  <si>
    <t>정반평면도</t>
    <phoneticPr fontId="4" type="noConversion"/>
  </si>
  <si>
    <t>H</t>
    <phoneticPr fontId="4" type="noConversion"/>
  </si>
  <si>
    <t>전기마이크로미터</t>
    <phoneticPr fontId="4" type="noConversion"/>
  </si>
  <si>
    <t>δld</t>
    <phoneticPr fontId="4" type="noConversion"/>
  </si>
  <si>
    <t>J</t>
    <phoneticPr fontId="4" type="noConversion"/>
  </si>
  <si>
    <t>분해능</t>
    <phoneticPr fontId="4" type="noConversion"/>
  </si>
  <si>
    <t>CMC초과?</t>
    <phoneticPr fontId="4" type="noConversion"/>
  </si>
  <si>
    <t>계산(μm)</t>
    <phoneticPr fontId="4" type="noConversion"/>
  </si>
  <si>
    <t>불확도</t>
    <phoneticPr fontId="4" type="noConversion"/>
  </si>
  <si>
    <t>성적서</t>
    <phoneticPr fontId="4" type="noConversion"/>
  </si>
  <si>
    <t>성적서</t>
    <phoneticPr fontId="4" type="noConversion"/>
  </si>
  <si>
    <t>측정불확도</t>
    <phoneticPr fontId="4" type="noConversion"/>
  </si>
  <si>
    <t>CMC</t>
    <phoneticPr fontId="4" type="noConversion"/>
  </si>
  <si>
    <t>신뢰수준(%)</t>
    <phoneticPr fontId="4" type="noConversion"/>
  </si>
  <si>
    <t>소수점</t>
    <phoneticPr fontId="4" type="noConversion"/>
  </si>
  <si>
    <t>Number</t>
    <phoneticPr fontId="4" type="noConversion"/>
  </si>
  <si>
    <t>자리수</t>
    <phoneticPr fontId="4" type="noConversion"/>
  </si>
  <si>
    <t>Format</t>
    <phoneticPr fontId="4" type="noConversion"/>
  </si>
  <si>
    <t>0</t>
    <phoneticPr fontId="4" type="noConversion"/>
  </si>
  <si>
    <t>0.0</t>
    <phoneticPr fontId="4" type="noConversion"/>
  </si>
  <si>
    <t>0.00</t>
    <phoneticPr fontId="4" type="noConversion"/>
  </si>
  <si>
    <t>0.000</t>
    <phoneticPr fontId="4" type="noConversion"/>
  </si>
  <si>
    <t>0.000 0</t>
    <phoneticPr fontId="4" type="noConversion"/>
  </si>
  <si>
    <t>0.000 000</t>
    <phoneticPr fontId="4" type="noConversion"/>
  </si>
  <si>
    <t>0.000 000 0</t>
    <phoneticPr fontId="4" type="noConversion"/>
  </si>
  <si>
    <t>0.000 000 00</t>
    <phoneticPr fontId="4" type="noConversion"/>
  </si>
  <si>
    <t>0.000 000 000</t>
    <phoneticPr fontId="4" type="noConversion"/>
  </si>
  <si>
    <t>● 교정료 계산</t>
    <phoneticPr fontId="4" type="noConversion"/>
  </si>
  <si>
    <t>기본수수료</t>
    <phoneticPr fontId="4" type="noConversion"/>
  </si>
  <si>
    <t>추가범위</t>
    <phoneticPr fontId="4" type="noConversion"/>
  </si>
  <si>
    <t>측정점</t>
    <phoneticPr fontId="4" type="noConversion"/>
  </si>
  <si>
    <t>기본수수료</t>
    <phoneticPr fontId="4" type="noConversion"/>
  </si>
  <si>
    <t>추가수수료 1</t>
    <phoneticPr fontId="4" type="noConversion"/>
  </si>
  <si>
    <t>추가수수료 2</t>
    <phoneticPr fontId="4" type="noConversion"/>
  </si>
  <si>
    <t>소계</t>
    <phoneticPr fontId="4" type="noConversion"/>
  </si>
  <si>
    <t>합계</t>
    <phoneticPr fontId="4" type="noConversion"/>
  </si>
  <si>
    <t>mm 이하</t>
    <phoneticPr fontId="4" type="noConversion"/>
  </si>
  <si>
    <t>mm 이하</t>
    <phoneticPr fontId="4" type="noConversion"/>
  </si>
  <si>
    <t>mm 마다</t>
    <phoneticPr fontId="4" type="noConversion"/>
  </si>
  <si>
    <t>추가</t>
    <phoneticPr fontId="4" type="noConversion"/>
  </si>
  <si>
    <t>점 마다</t>
    <phoneticPr fontId="4" type="noConversion"/>
  </si>
  <si>
    <t>U+α</t>
    <phoneticPr fontId="4" type="noConversion"/>
  </si>
  <si>
    <t>U&amp;r</t>
    <phoneticPr fontId="4" type="noConversion"/>
  </si>
  <si>
    <t>HCT</t>
    <phoneticPr fontId="4" type="noConversion"/>
  </si>
  <si>
    <t>확률분포별 불확도기여량</t>
    <phoneticPr fontId="4" type="noConversion"/>
  </si>
  <si>
    <t>직사각형</t>
    <phoneticPr fontId="4" type="noConversion"/>
  </si>
  <si>
    <t>기타</t>
    <phoneticPr fontId="4" type="noConversion"/>
  </si>
  <si>
    <t>확률분포별 불확도기여량</t>
    <phoneticPr fontId="4" type="noConversion"/>
  </si>
  <si>
    <t>잔여 기여량</t>
    <phoneticPr fontId="4" type="noConversion"/>
  </si>
  <si>
    <t>주 기여량</t>
    <phoneticPr fontId="4" type="noConversion"/>
  </si>
  <si>
    <r>
      <t>a</t>
    </r>
    <r>
      <rPr>
        <b/>
        <vertAlign val="subscript"/>
        <sz val="9"/>
        <color indexed="9"/>
        <rFont val="Times New Roman"/>
        <family val="1"/>
      </rPr>
      <t>1</t>
    </r>
    <phoneticPr fontId="4" type="noConversion"/>
  </si>
  <si>
    <t>확률분포</t>
    <phoneticPr fontId="4" type="noConversion"/>
  </si>
  <si>
    <r>
      <t>l</t>
    </r>
    <r>
      <rPr>
        <b/>
        <vertAlign val="subscript"/>
        <sz val="9"/>
        <color indexed="9"/>
        <rFont val="맑은 고딕"/>
        <family val="3"/>
        <charset val="129"/>
        <scheme val="major"/>
      </rPr>
      <t>0</t>
    </r>
    <phoneticPr fontId="4" type="noConversion"/>
  </si>
  <si>
    <t>영향</t>
    <phoneticPr fontId="4" type="noConversion"/>
  </si>
  <si>
    <t>직사각형</t>
    <phoneticPr fontId="4" type="noConversion"/>
  </si>
  <si>
    <t>기타</t>
    <phoneticPr fontId="4" type="noConversion"/>
  </si>
  <si>
    <t>비율</t>
    <phoneticPr fontId="4" type="noConversion"/>
  </si>
  <si>
    <t>잔여 기여량</t>
    <phoneticPr fontId="4" type="noConversion"/>
  </si>
  <si>
    <t>주 기여량</t>
    <phoneticPr fontId="4" type="noConversion"/>
  </si>
  <si>
    <t>직사각형
분포 성분</t>
    <phoneticPr fontId="4" type="noConversion"/>
  </si>
  <si>
    <r>
      <t>a</t>
    </r>
    <r>
      <rPr>
        <b/>
        <vertAlign val="subscript"/>
        <sz val="9"/>
        <color indexed="9"/>
        <rFont val="Times New Roman"/>
        <family val="1"/>
      </rPr>
      <t>2</t>
    </r>
    <phoneticPr fontId="4" type="noConversion"/>
  </si>
  <si>
    <t>β</t>
    <phoneticPr fontId="4" type="noConversion"/>
  </si>
  <si>
    <t>k</t>
    <phoneticPr fontId="4" type="noConversion"/>
  </si>
  <si>
    <t>영향</t>
    <phoneticPr fontId="4" type="noConversion"/>
  </si>
  <si>
    <t>기타</t>
    <phoneticPr fontId="4" type="noConversion"/>
  </si>
  <si>
    <t>직사각형
분포 성분</t>
    <phoneticPr fontId="4" type="noConversion"/>
  </si>
  <si>
    <t>확률분포</t>
    <phoneticPr fontId="4" type="noConversion"/>
  </si>
  <si>
    <t>k</t>
    <phoneticPr fontId="4" type="noConversion"/>
  </si>
  <si>
    <t>직사각형</t>
    <phoneticPr fontId="4" type="noConversion"/>
  </si>
  <si>
    <t>기타</t>
    <phoneticPr fontId="4" type="noConversion"/>
  </si>
  <si>
    <t>비율</t>
    <phoneticPr fontId="4" type="noConversion"/>
  </si>
  <si>
    <t>불확도표기</t>
    <phoneticPr fontId="4" type="noConversion"/>
  </si>
  <si>
    <t>불확도표기</t>
    <phoneticPr fontId="4" type="noConversion"/>
  </si>
  <si>
    <t>값</t>
    <phoneticPr fontId="4" type="noConversion"/>
  </si>
  <si>
    <t>단위포함</t>
    <phoneticPr fontId="4" type="noConversion"/>
  </si>
  <si>
    <t>μm</t>
    <phoneticPr fontId="4" type="noConversion"/>
  </si>
  <si>
    <t>mm</t>
    <phoneticPr fontId="4" type="noConversion"/>
  </si>
  <si>
    <t>단위포함</t>
    <phoneticPr fontId="4" type="noConversion"/>
  </si>
  <si>
    <t>점 기준</t>
    <phoneticPr fontId="4" type="noConversion"/>
  </si>
  <si>
    <t>기본수수료</t>
    <phoneticPr fontId="4" type="noConversion"/>
  </si>
  <si>
    <t>추가 1</t>
    <phoneticPr fontId="4" type="noConversion"/>
  </si>
  <si>
    <t>인치?</t>
    <phoneticPr fontId="4" type="noConversion"/>
  </si>
  <si>
    <t>추가 2</t>
    <phoneticPr fontId="4" type="noConversion"/>
  </si>
  <si>
    <t>※ 인치의 경우 기본수수료에서 80% 추가함.</t>
    <phoneticPr fontId="4" type="noConversion"/>
  </si>
  <si>
    <t>최대범위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</si>
</sst>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4">
    <numFmt numFmtId="41" formatCode="_-* #,##0_-;\-* #,##0_-;_-* &quot;-&quot;_-;_-@_-"/>
    <numFmt numFmtId="43" formatCode="_-* #,##0.00_-;\-* #,##0.00_-;_-* &quot;-&quot;??_-;_-@_-"/>
    <numFmt numFmtId="176" formatCode="_ &quot;₩&quot;* #,##0.00_ ;_ &quot;₩&quot;* &quot;₩&quot;&quot;₩&quot;&quot;₩&quot;&quot;₩&quot;&quot;₩&quot;&quot;₩&quot;&quot;₩&quot;\-#,##0.00_ ;_ &quot;₩&quot;* &quot;-&quot;??_ ;_ @_ "/>
    <numFmt numFmtId="177" formatCode="&quot;₩&quot;#,##0;&quot;₩&quot;&quot;₩&quot;&quot;₩&quot;&quot;₩&quot;&quot;₩&quot;&quot;₩&quot;&quot;₩&quot;&quot;₩&quot;&quot;₩&quot;\-#,##0"/>
    <numFmt numFmtId="178" formatCode="_ * #,##0.00_ ;_ * &quot;₩&quot;&quot;₩&quot;&quot;₩&quot;&quot;₩&quot;&quot;₩&quot;&quot;₩&quot;&quot;₩&quot;\-#,##0.00_ ;_ * &quot;-&quot;??_ ;_ @_ "/>
    <numFmt numFmtId="179" formatCode="&quot;₩&quot;#,##0;[Red]&quot;₩&quot;&quot;₩&quot;&quot;₩&quot;&quot;₩&quot;&quot;₩&quot;&quot;₩&quot;&quot;₩&quot;&quot;₩&quot;&quot;₩&quot;\-#,##0"/>
    <numFmt numFmtId="180" formatCode="_ * #,##0_ ;_ * \-#,##0_ ;_ * &quot;-&quot;_ ;_ @_ "/>
    <numFmt numFmtId="181" formatCode="_ * #,##0.00_ ;_ * \-#,##0.00_ ;_ * &quot;-&quot;??_ ;_ @_ "/>
    <numFmt numFmtId="182" formatCode="&quot;₩&quot;#,##0;&quot;₩&quot;&quot;₩&quot;&quot;₩&quot;&quot;₩&quot;&quot;₩&quot;&quot;₩&quot;&quot;₩&quot;&quot;₩&quot;\-#,##0"/>
    <numFmt numFmtId="183" formatCode="&quot;₩&quot;#,##0.00;&quot;₩&quot;&quot;₩&quot;&quot;₩&quot;&quot;₩&quot;&quot;₩&quot;&quot;₩&quot;&quot;₩&quot;&quot;₩&quot;\-#,##0.00"/>
    <numFmt numFmtId="184" formatCode="################################"/>
    <numFmt numFmtId="185" formatCode="0.0\ &quot;℃&quot;"/>
    <numFmt numFmtId="186" formatCode="0\ &quot;％ R.H.&quot;"/>
    <numFmt numFmtId="187" formatCode="0.0\ &quot;hPa&quot;"/>
    <numFmt numFmtId="188" formatCode="0.00_ "/>
    <numFmt numFmtId="189" formatCode="0.000_ "/>
    <numFmt numFmtId="190" formatCode="0.000000_ "/>
    <numFmt numFmtId="191" formatCode="0.00\ &quot;mg&quot;"/>
    <numFmt numFmtId="192" formatCode="0.000\ &quot;kg&quot;"/>
    <numFmt numFmtId="193" formatCode="0.0_ "/>
    <numFmt numFmtId="194" formatCode="#\ ##0.0\ &quot;mg&quot;"/>
    <numFmt numFmtId="195" formatCode="0.000"/>
    <numFmt numFmtId="196" formatCode="####\-##\-##"/>
    <numFmt numFmtId="197" formatCode="0.000_);[Red]\(0.000\)"/>
    <numFmt numFmtId="198" formatCode="0.0000_);[Red]\(0.0000\)"/>
    <numFmt numFmtId="199" formatCode="0.0000_ "/>
    <numFmt numFmtId="200" formatCode="\√\(0\)"/>
    <numFmt numFmtId="201" formatCode="0.0"/>
    <numFmt numFmtId="202" formatCode="#0.0\ E+00"/>
    <numFmt numFmtId="203" formatCode="&quot;0&quot;.0#\ E+00"/>
    <numFmt numFmtId="204" formatCode="0.00\ &quot;μm&quot;"/>
    <numFmt numFmtId="205" formatCode="0.000\ 00"/>
    <numFmt numFmtId="206" formatCode="0.0\ &quot;μm&quot;"/>
    <numFmt numFmtId="207" formatCode="0.000\ &quot;μm&quot;"/>
    <numFmt numFmtId="208" formatCode="_-* #,##0_-;\-* #,##0_-;_-* &quot;-&quot;??_-;_-@_-"/>
    <numFmt numFmtId="209" formatCode="0\ &quot;nm&quot;"/>
    <numFmt numFmtId="210" formatCode="0.000000"/>
    <numFmt numFmtId="211" formatCode="\(0.00\ &quot;μm&quot;\)"/>
    <numFmt numFmtId="212" formatCode="0.0\ \℃"/>
    <numFmt numFmtId="213" formatCode="0.000\ \℃"/>
    <numFmt numFmtId="214" formatCode="&quot;0.58 ℃×( -&quot;0.00"/>
    <numFmt numFmtId="215" formatCode="0.00\ \℃"/>
    <numFmt numFmtId="216" formatCode="0_ "/>
    <numFmt numFmtId="217" formatCode="0.0E+00"/>
  </numFmts>
  <fonts count="104">
    <font>
      <sz val="11"/>
      <name val="돋움"/>
      <family val="3"/>
      <charset val="129"/>
    </font>
    <font>
      <sz val="9"/>
      <name val="Tahoma"/>
      <family val="2"/>
    </font>
    <font>
      <b/>
      <sz val="9"/>
      <name val="Tahoma"/>
      <family val="2"/>
    </font>
    <font>
      <sz val="11"/>
      <name val="돋움"/>
      <family val="3"/>
      <charset val="129"/>
    </font>
    <font>
      <sz val="8"/>
      <name val="돋움"/>
      <family val="3"/>
      <charset val="129"/>
    </font>
    <font>
      <b/>
      <sz val="9"/>
      <color indexed="9"/>
      <name val="Tahoma"/>
      <family val="2"/>
    </font>
    <font>
      <sz val="10"/>
      <name val="Arial"/>
      <family val="2"/>
    </font>
    <font>
      <b/>
      <sz val="9"/>
      <color indexed="9"/>
      <name val="돋움"/>
      <family val="3"/>
      <charset val="129"/>
    </font>
    <font>
      <sz val="8"/>
      <name val="Tahoma"/>
      <family val="2"/>
    </font>
    <font>
      <sz val="11"/>
      <name val="Tahoma"/>
      <family val="2"/>
    </font>
    <font>
      <sz val="10"/>
      <name val="Tahoma"/>
      <family val="2"/>
    </font>
    <font>
      <b/>
      <sz val="8"/>
      <name val="Tahoma"/>
      <family val="2"/>
    </font>
    <font>
      <sz val="8"/>
      <color indexed="8"/>
      <name val="Tahoma"/>
      <family val="2"/>
    </font>
    <font>
      <sz val="12"/>
      <name val="바탕체"/>
      <family val="1"/>
      <charset val="129"/>
    </font>
    <font>
      <sz val="11"/>
      <color indexed="8"/>
      <name val="맑은 고딕"/>
      <family val="3"/>
      <charset val="129"/>
    </font>
    <font>
      <sz val="11"/>
      <color indexed="9"/>
      <name val="맑은 고딕"/>
      <family val="3"/>
      <charset val="129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u/>
      <sz val="10"/>
      <color indexed="36"/>
      <name val="Arial"/>
      <family val="2"/>
    </font>
    <font>
      <sz val="11"/>
      <color indexed="60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sz val="12"/>
      <name val="¹ÙÅÁÃ¼"/>
      <family val="1"/>
      <charset val="129"/>
    </font>
    <font>
      <sz val="14"/>
      <name val="¾©"/>
      <family val="3"/>
      <charset val="129"/>
    </font>
    <font>
      <sz val="10"/>
      <name val="±¼¸²Ã¼"/>
      <family val="3"/>
      <charset val="129"/>
    </font>
    <font>
      <sz val="8"/>
      <name val="Arial"/>
      <family val="2"/>
    </font>
    <font>
      <sz val="10"/>
      <name val="Helv"/>
      <family val="2"/>
    </font>
    <font>
      <sz val="12"/>
      <name val="¾©"/>
      <family val="3"/>
      <charset val="129"/>
    </font>
    <font>
      <b/>
      <sz val="20"/>
      <name val="Tahoma"/>
      <family val="2"/>
    </font>
    <font>
      <b/>
      <sz val="20"/>
      <name val="돋움"/>
      <family val="3"/>
      <charset val="129"/>
    </font>
    <font>
      <b/>
      <sz val="8"/>
      <name val="맑은 고딕"/>
      <family val="3"/>
      <charset val="129"/>
    </font>
    <font>
      <sz val="8"/>
      <name val="맑은 고딕"/>
      <family val="3"/>
      <charset val="129"/>
    </font>
    <font>
      <sz val="12"/>
      <name val="뼻뮝"/>
      <family val="1"/>
      <charset val="129"/>
    </font>
    <font>
      <sz val="10"/>
      <name val="굴림체"/>
      <family val="3"/>
      <charset val="129"/>
    </font>
    <font>
      <sz val="8"/>
      <color indexed="10"/>
      <name val="Tahoma"/>
      <family val="2"/>
    </font>
    <font>
      <sz val="8"/>
      <name val="맑은 고딕"/>
      <family val="3"/>
      <charset val="129"/>
    </font>
    <font>
      <sz val="8"/>
      <color indexed="8"/>
      <name val="Tahoma"/>
      <family val="2"/>
    </font>
    <font>
      <b/>
      <sz val="23"/>
      <name val="Arial Unicode MS"/>
      <family val="3"/>
      <charset val="129"/>
    </font>
    <font>
      <sz val="9"/>
      <name val="Arial Unicode MS"/>
      <family val="3"/>
      <charset val="129"/>
    </font>
    <font>
      <b/>
      <sz val="12"/>
      <name val="Arial Unicode MS"/>
      <family val="3"/>
      <charset val="129"/>
    </font>
    <font>
      <sz val="9"/>
      <color indexed="8"/>
      <name val="Arial Unicode MS"/>
      <family val="3"/>
      <charset val="129"/>
    </font>
    <font>
      <sz val="11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0"/>
      <color theme="0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10"/>
      <name val="맑은 고딕"/>
      <family val="3"/>
      <charset val="129"/>
    </font>
    <font>
      <b/>
      <sz val="22"/>
      <name val="맑은 고딕"/>
      <family val="3"/>
      <charset val="129"/>
      <scheme val="minor"/>
    </font>
    <font>
      <sz val="9"/>
      <color indexed="8"/>
      <name val="맑은 고딕"/>
      <family val="3"/>
      <charset val="129"/>
    </font>
    <font>
      <sz val="12"/>
      <color indexed="8"/>
      <name val="굴림"/>
      <family val="3"/>
      <charset val="129"/>
    </font>
    <font>
      <b/>
      <sz val="9"/>
      <color theme="0"/>
      <name val="맑은 고딕"/>
      <family val="3"/>
      <charset val="129"/>
    </font>
    <font>
      <b/>
      <sz val="9"/>
      <name val="Arial Unicode MS"/>
      <family val="3"/>
      <charset val="129"/>
    </font>
    <font>
      <b/>
      <sz val="9"/>
      <name val="돋움"/>
      <family val="3"/>
      <charset val="129"/>
    </font>
    <font>
      <b/>
      <sz val="8"/>
      <name val="돋움"/>
      <family val="3"/>
      <charset val="129"/>
    </font>
    <font>
      <sz val="8"/>
      <name val="맑은 고딕"/>
      <family val="3"/>
      <charset val="129"/>
      <scheme val="major"/>
    </font>
    <font>
      <sz val="9"/>
      <color rgb="FFFF0000"/>
      <name val="Arial Unicode MS"/>
      <family val="3"/>
      <charset val="129"/>
    </font>
    <font>
      <i/>
      <sz val="10"/>
      <name val="Times New Roman"/>
      <family val="1"/>
    </font>
    <font>
      <i/>
      <vertAlign val="subscript"/>
      <sz val="10"/>
      <name val="Times New Roman"/>
      <family val="1"/>
    </font>
    <font>
      <sz val="10"/>
      <name val="맑은 고딕"/>
      <family val="3"/>
      <charset val="129"/>
      <scheme val="major"/>
    </font>
    <font>
      <b/>
      <sz val="10"/>
      <name val="맑은 고딕"/>
      <family val="3"/>
      <charset val="129"/>
      <scheme val="major"/>
    </font>
    <font>
      <sz val="10"/>
      <name val="Times New Roman"/>
      <family val="1"/>
    </font>
    <font>
      <b/>
      <i/>
      <sz val="10"/>
      <name val="Times New Roman"/>
      <family val="1"/>
    </font>
    <font>
      <i/>
      <sz val="10"/>
      <name val="맑은 고딕"/>
      <family val="3"/>
      <charset val="129"/>
      <scheme val="major"/>
    </font>
    <font>
      <b/>
      <sz val="10"/>
      <name val="맑은 고딕"/>
      <family val="1"/>
      <scheme val="major"/>
    </font>
    <font>
      <b/>
      <sz val="20"/>
      <name val="맑은 고딕"/>
      <family val="3"/>
      <charset val="129"/>
      <scheme val="minor"/>
    </font>
    <font>
      <b/>
      <sz val="20"/>
      <name val="Felix Titling"/>
      <family val="5"/>
    </font>
    <font>
      <b/>
      <sz val="9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9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b/>
      <sz val="9"/>
      <name val="맑은 고딕"/>
      <family val="3"/>
      <charset val="129"/>
      <scheme val="major"/>
    </font>
    <font>
      <sz val="9"/>
      <name val="맑은 고딕"/>
      <family val="3"/>
      <charset val="129"/>
      <scheme val="major"/>
    </font>
    <font>
      <b/>
      <sz val="9"/>
      <color indexed="9"/>
      <name val="맑은 고딕"/>
      <family val="3"/>
      <charset val="129"/>
      <scheme val="major"/>
    </font>
    <font>
      <b/>
      <sz val="9"/>
      <color indexed="9"/>
      <name val="굴림"/>
      <family val="3"/>
      <charset val="129"/>
    </font>
    <font>
      <b/>
      <sz val="9"/>
      <color rgb="FFFF0000"/>
      <name val="Tahoma"/>
      <family val="2"/>
    </font>
    <font>
      <b/>
      <sz val="10"/>
      <name val="Times New Roman"/>
      <family val="1"/>
    </font>
    <font>
      <sz val="10"/>
      <name val="맑은 고딕"/>
      <family val="1"/>
      <scheme val="major"/>
    </font>
    <font>
      <b/>
      <sz val="10"/>
      <color rgb="FFFF0000"/>
      <name val="맑은 고딕"/>
      <family val="3"/>
      <charset val="129"/>
      <scheme val="minor"/>
    </font>
    <font>
      <b/>
      <i/>
      <sz val="9"/>
      <color indexed="9"/>
      <name val="Times New Roman"/>
      <family val="1"/>
    </font>
    <font>
      <b/>
      <vertAlign val="subscript"/>
      <sz val="9"/>
      <color indexed="9"/>
      <name val="Times New Roman"/>
      <family val="1"/>
    </font>
    <font>
      <sz val="9"/>
      <name val="돋움"/>
      <family val="3"/>
      <charset val="129"/>
    </font>
    <font>
      <i/>
      <sz val="10"/>
      <name val="times"/>
      <family val="1"/>
    </font>
    <font>
      <sz val="9"/>
      <color rgb="FFFF0000"/>
      <name val="맑은 고딕"/>
      <family val="3"/>
      <charset val="129"/>
      <scheme val="major"/>
    </font>
    <font>
      <b/>
      <vertAlign val="subscript"/>
      <sz val="9"/>
      <color indexed="9"/>
      <name val="맑은 고딕"/>
      <family val="3"/>
      <charset val="129"/>
      <scheme val="major"/>
    </font>
    <font>
      <b/>
      <i/>
      <vertAlign val="subscript"/>
      <sz val="10"/>
      <name val="Times New Roman"/>
      <family val="1"/>
    </font>
    <font>
      <sz val="9"/>
      <color theme="0" tint="-0.249977111117893"/>
      <name val="맑은 고딕"/>
      <family val="3"/>
      <charset val="129"/>
      <scheme val="major"/>
    </font>
    <font>
      <vertAlign val="subscript"/>
      <sz val="10"/>
      <name val="Times New Roman"/>
      <family val="1"/>
    </font>
    <font>
      <vertAlign val="superscript"/>
      <sz val="10"/>
      <name val="맑은 고딕"/>
      <family val="3"/>
      <charset val="129"/>
      <scheme val="major"/>
    </font>
    <font>
      <b/>
      <sz val="10"/>
      <name val="맑은 고딕"/>
      <family val="3"/>
      <charset val="129"/>
    </font>
    <font>
      <b/>
      <i/>
      <sz val="10"/>
      <name val="맑은 고딕"/>
      <family val="3"/>
      <charset val="129"/>
    </font>
    <font>
      <i/>
      <vertAlign val="superscript"/>
      <sz val="10"/>
      <name val="Times New Roman"/>
      <family val="1"/>
    </font>
    <font>
      <b/>
      <sz val="20"/>
      <name val="맑은 고딕"/>
      <family val="3"/>
      <charset val="129"/>
      <scheme val="major"/>
    </font>
    <font>
      <b/>
      <sz val="9"/>
      <color indexed="8"/>
      <name val="Arial Unicode MS"/>
      <family val="3"/>
      <charset val="129"/>
    </font>
    <font>
      <b/>
      <vertAlign val="superscript"/>
      <sz val="9"/>
      <color indexed="9"/>
      <name val="맑은 고딕"/>
      <family val="3"/>
      <charset val="129"/>
      <scheme val="major"/>
    </font>
    <font>
      <sz val="9"/>
      <color indexed="9"/>
      <name val="맑은 고딕"/>
      <family val="3"/>
      <charset val="129"/>
      <scheme val="major"/>
    </font>
  </fonts>
  <fills count="3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249977111117893"/>
        <bgColor indexed="0"/>
      </patternFill>
    </fill>
    <fill>
      <patternFill patternType="solid">
        <fgColor rgb="FF00206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8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/>
      <top style="thin">
        <color indexed="22"/>
      </top>
      <bottom/>
      <diagonal/>
    </border>
    <border>
      <left/>
      <right/>
      <top style="thin">
        <color indexed="22"/>
      </top>
      <bottom/>
      <diagonal/>
    </border>
    <border>
      <left/>
      <right style="thin">
        <color indexed="22"/>
      </right>
      <top style="thin">
        <color indexed="22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/>
      <bottom style="thin">
        <color theme="0" tint="-0.499984740745262"/>
      </bottom>
      <diagonal/>
    </border>
  </borders>
  <cellStyleXfs count="173">
    <xf numFmtId="0" fontId="0" fillId="0" borderId="0">
      <alignment vertical="center"/>
    </xf>
    <xf numFmtId="0" fontId="13" fillId="0" borderId="0"/>
    <xf numFmtId="0" fontId="13" fillId="0" borderId="0"/>
    <xf numFmtId="40" fontId="33" fillId="0" borderId="0" applyFont="0" applyFill="0" applyBorder="0" applyAlignment="0" applyProtection="0"/>
    <xf numFmtId="38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37" fillId="0" borderId="0"/>
    <xf numFmtId="0" fontId="37" fillId="0" borderId="0"/>
    <xf numFmtId="0" fontId="14" fillId="2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176" fontId="32" fillId="0" borderId="0" applyFont="0" applyFill="0" applyBorder="0" applyAlignment="0" applyProtection="0"/>
    <xf numFmtId="177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179" fontId="32" fillId="0" borderId="0" applyFont="0" applyFill="0" applyBorder="0" applyAlignment="0" applyProtection="0"/>
    <xf numFmtId="0" fontId="34" fillId="0" borderId="0"/>
    <xf numFmtId="180" fontId="6" fillId="0" borderId="0" applyFont="0" applyFill="0" applyBorder="0" applyAlignment="0" applyProtection="0"/>
    <xf numFmtId="181" fontId="6" fillId="0" borderId="0" applyFont="0" applyFill="0" applyBorder="0" applyAlignment="0" applyProtection="0"/>
    <xf numFmtId="182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38" fontId="35" fillId="16" borderId="0" applyNumberFormat="0" applyBorder="0" applyAlignment="0" applyProtection="0"/>
    <xf numFmtId="10" fontId="35" fillId="17" borderId="1" applyNumberFormat="0" applyBorder="0" applyAlignment="0" applyProtection="0"/>
    <xf numFmtId="0" fontId="36" fillId="0" borderId="0"/>
    <xf numFmtId="0" fontId="6" fillId="0" borderId="0"/>
    <xf numFmtId="10" fontId="6" fillId="0" borderId="0" applyFont="0" applyFill="0" applyBorder="0" applyAlignment="0" applyProtection="0"/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22" borderId="2" applyNumberFormat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top"/>
      <protection locked="0"/>
    </xf>
    <xf numFmtId="0" fontId="3" fillId="23" borderId="3" applyNumberFormat="0" applyFont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42" fillId="0" borderId="0"/>
    <xf numFmtId="0" fontId="21" fillId="0" borderId="0" applyNumberFormat="0" applyFill="0" applyBorder="0" applyAlignment="0" applyProtection="0">
      <alignment vertical="center"/>
    </xf>
    <xf numFmtId="0" fontId="22" fillId="25" borderId="4" applyNumberFormat="0" applyAlignment="0" applyProtection="0">
      <alignment vertical="center"/>
    </xf>
    <xf numFmtId="0" fontId="6" fillId="0" borderId="0"/>
    <xf numFmtId="0" fontId="23" fillId="0" borderId="5" applyNumberFormat="0" applyFill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25" fillId="7" borderId="2" applyNumberForma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7" applyNumberFormat="0" applyFill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22" borderId="10" applyNumberFormat="0" applyAlignment="0" applyProtection="0">
      <alignment vertical="center"/>
    </xf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43" fillId="0" borderId="0">
      <alignment vertical="center"/>
    </xf>
    <xf numFmtId="0" fontId="3" fillId="0" borderId="0">
      <alignment vertical="center"/>
    </xf>
    <xf numFmtId="0" fontId="3" fillId="0" borderId="0"/>
    <xf numFmtId="0" fontId="51" fillId="0" borderId="0">
      <alignment vertical="center"/>
    </xf>
    <xf numFmtId="0" fontId="14" fillId="0" borderId="0">
      <alignment vertical="center"/>
    </xf>
    <xf numFmtId="0" fontId="3" fillId="0" borderId="0"/>
    <xf numFmtId="0" fontId="4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58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10" fontId="35" fillId="17" borderId="54" applyNumberFormat="0" applyBorder="0" applyAlignment="0" applyProtection="0"/>
    <xf numFmtId="0" fontId="17" fillId="22" borderId="55" applyNumberFormat="0" applyAlignment="0" applyProtection="0">
      <alignment vertical="center"/>
    </xf>
    <xf numFmtId="0" fontId="3" fillId="23" borderId="52" applyNumberFormat="0" applyFont="0" applyAlignment="0" applyProtection="0">
      <alignment vertical="center"/>
    </xf>
    <xf numFmtId="0" fontId="24" fillId="0" borderId="56" applyNumberFormat="0" applyFill="0" applyAlignment="0" applyProtection="0">
      <alignment vertical="center"/>
    </xf>
    <xf numFmtId="0" fontId="25" fillId="7" borderId="55" applyNumberFormat="0" applyAlignment="0" applyProtection="0">
      <alignment vertical="center"/>
    </xf>
    <xf numFmtId="0" fontId="31" fillId="22" borderId="57" applyNumberFormat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10" fontId="35" fillId="17" borderId="54" applyNumberFormat="0" applyBorder="0" applyAlignment="0" applyProtection="0"/>
    <xf numFmtId="0" fontId="17" fillId="22" borderId="55" applyNumberFormat="0" applyAlignment="0" applyProtection="0">
      <alignment vertical="center"/>
    </xf>
    <xf numFmtId="0" fontId="3" fillId="23" borderId="52" applyNumberFormat="0" applyFont="0" applyAlignment="0" applyProtection="0">
      <alignment vertical="center"/>
    </xf>
    <xf numFmtId="0" fontId="24" fillId="0" borderId="56" applyNumberFormat="0" applyFill="0" applyAlignment="0" applyProtection="0">
      <alignment vertical="center"/>
    </xf>
    <xf numFmtId="0" fontId="25" fillId="7" borderId="55" applyNumberFormat="0" applyAlignment="0" applyProtection="0">
      <alignment vertical="center"/>
    </xf>
    <xf numFmtId="0" fontId="31" fillId="22" borderId="57" applyNumberFormat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17" fillId="22" borderId="77" applyNumberFormat="0" applyAlignment="0" applyProtection="0">
      <alignment vertical="center"/>
    </xf>
    <xf numFmtId="0" fontId="3" fillId="23" borderId="76" applyNumberFormat="0" applyFont="0" applyAlignment="0" applyProtection="0">
      <alignment vertical="center"/>
    </xf>
    <xf numFmtId="0" fontId="24" fillId="0" borderId="78" applyNumberFormat="0" applyFill="0" applyAlignment="0" applyProtection="0">
      <alignment vertical="center"/>
    </xf>
    <xf numFmtId="0" fontId="25" fillId="7" borderId="77" applyNumberFormat="0" applyAlignment="0" applyProtection="0">
      <alignment vertical="center"/>
    </xf>
    <xf numFmtId="0" fontId="31" fillId="22" borderId="79" applyNumberFormat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17" fillId="22" borderId="77" applyNumberFormat="0" applyAlignment="0" applyProtection="0">
      <alignment vertical="center"/>
    </xf>
    <xf numFmtId="0" fontId="3" fillId="23" borderId="76" applyNumberFormat="0" applyFont="0" applyAlignment="0" applyProtection="0">
      <alignment vertical="center"/>
    </xf>
    <xf numFmtId="0" fontId="24" fillId="0" borderId="78" applyNumberFormat="0" applyFill="0" applyAlignment="0" applyProtection="0">
      <alignment vertical="center"/>
    </xf>
    <xf numFmtId="0" fontId="25" fillId="7" borderId="77" applyNumberFormat="0" applyAlignment="0" applyProtection="0">
      <alignment vertical="center"/>
    </xf>
    <xf numFmtId="0" fontId="31" fillId="22" borderId="79" applyNumberFormat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10" fontId="35" fillId="17" borderId="54" applyNumberFormat="0" applyBorder="0" applyAlignment="0" applyProtection="0"/>
    <xf numFmtId="0" fontId="17" fillId="22" borderId="77" applyNumberFormat="0" applyAlignment="0" applyProtection="0">
      <alignment vertical="center"/>
    </xf>
    <xf numFmtId="0" fontId="3" fillId="23" borderId="76" applyNumberFormat="0" applyFont="0" applyAlignment="0" applyProtection="0">
      <alignment vertical="center"/>
    </xf>
    <xf numFmtId="0" fontId="24" fillId="0" borderId="78" applyNumberFormat="0" applyFill="0" applyAlignment="0" applyProtection="0">
      <alignment vertical="center"/>
    </xf>
    <xf numFmtId="0" fontId="25" fillId="7" borderId="77" applyNumberFormat="0" applyAlignment="0" applyProtection="0">
      <alignment vertical="center"/>
    </xf>
    <xf numFmtId="0" fontId="31" fillId="22" borderId="79" applyNumberFormat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6" fillId="0" borderId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10" fontId="35" fillId="17" borderId="54" applyNumberFormat="0" applyBorder="0" applyAlignment="0" applyProtection="0"/>
    <xf numFmtId="0" fontId="3" fillId="23" borderId="76" applyNumberFormat="0" applyFont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10" fontId="35" fillId="17" borderId="54" applyNumberFormat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10" fontId="35" fillId="17" borderId="54" applyNumberFormat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23" borderId="76" applyNumberFormat="0" applyFont="0" applyAlignment="0" applyProtection="0">
      <alignment vertical="center"/>
    </xf>
    <xf numFmtId="0" fontId="3" fillId="23" borderId="76" applyNumberFormat="0" applyFont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10" fontId="35" fillId="17" borderId="54" applyNumberFormat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23" borderId="76" applyNumberFormat="0" applyFont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23" borderId="76" applyNumberFormat="0" applyFont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</cellStyleXfs>
  <cellXfs count="481">
    <xf numFmtId="0" fontId="0" fillId="0" borderId="0" xfId="0">
      <alignment vertical="center"/>
    </xf>
    <xf numFmtId="0" fontId="1" fillId="0" borderId="0" xfId="0" applyFont="1" applyFill="1" applyBorder="1">
      <alignment vertical="center"/>
    </xf>
    <xf numFmtId="0" fontId="41" fillId="0" borderId="1" xfId="0" applyFont="1" applyFill="1" applyBorder="1" applyAlignment="1" applyProtection="1">
      <alignment horizontal="center" vertical="center" shrinkToFit="1"/>
    </xf>
    <xf numFmtId="0" fontId="8" fillId="0" borderId="1" xfId="0" applyFont="1" applyFill="1" applyBorder="1" applyAlignment="1" applyProtection="1">
      <alignment horizontal="center" vertical="center" shrinkToFit="1"/>
    </xf>
    <xf numFmtId="0" fontId="44" fillId="0" borderId="0" xfId="0" applyFont="1" applyFill="1" applyBorder="1">
      <alignment vertical="center"/>
    </xf>
    <xf numFmtId="0" fontId="8" fillId="0" borderId="0" xfId="0" applyFont="1" applyFill="1" applyBorder="1">
      <alignment vertical="center"/>
    </xf>
    <xf numFmtId="0" fontId="41" fillId="0" borderId="1" xfId="0" applyFont="1" applyFill="1" applyBorder="1" applyAlignment="1" applyProtection="1">
      <alignment horizontal="center" vertical="center"/>
    </xf>
    <xf numFmtId="0" fontId="1" fillId="0" borderId="0" xfId="0" applyFont="1" applyFill="1" applyBorder="1" applyAlignment="1">
      <alignment vertical="center"/>
    </xf>
    <xf numFmtId="0" fontId="8" fillId="0" borderId="1" xfId="0" applyFont="1" applyFill="1" applyBorder="1" applyAlignment="1" applyProtection="1">
      <alignment horizontal="center" vertical="center"/>
    </xf>
    <xf numFmtId="0" fontId="12" fillId="17" borderId="1" xfId="0" applyFont="1" applyFill="1" applyBorder="1" applyAlignment="1" applyProtection="1">
      <alignment horizontal="center" vertical="center" shrinkToFit="1"/>
      <protection locked="0"/>
    </xf>
    <xf numFmtId="14" fontId="1" fillId="0" borderId="0" xfId="0" applyNumberFormat="1" applyFont="1" applyFill="1" applyBorder="1">
      <alignment vertical="center"/>
    </xf>
    <xf numFmtId="0" fontId="12" fillId="17" borderId="1" xfId="0" applyFont="1" applyFill="1" applyBorder="1" applyAlignment="1" applyProtection="1">
      <alignment horizontal="center" vertical="center" shrinkToFit="1"/>
      <protection locked="0"/>
    </xf>
    <xf numFmtId="0" fontId="52" fillId="0" borderId="0" xfId="0" applyFont="1" applyAlignment="1">
      <alignment horizontal="center" vertical="center"/>
    </xf>
    <xf numFmtId="0" fontId="53" fillId="26" borderId="0" xfId="0" applyFont="1" applyFill="1" applyAlignment="1">
      <alignment horizontal="center" vertical="center" wrapText="1"/>
    </xf>
    <xf numFmtId="0" fontId="56" fillId="0" borderId="0" xfId="0" applyFont="1" applyAlignment="1">
      <alignment horizontal="left" vertical="center"/>
    </xf>
    <xf numFmtId="0" fontId="12" fillId="17" borderId="1" xfId="0" applyFont="1" applyFill="1" applyBorder="1" applyAlignment="1" applyProtection="1">
      <alignment horizontal="center" vertical="center" shrinkToFit="1"/>
      <protection locked="0"/>
    </xf>
    <xf numFmtId="0" fontId="54" fillId="0" borderId="0" xfId="0" applyFont="1" applyAlignment="1">
      <alignment vertical="center"/>
    </xf>
    <xf numFmtId="0" fontId="12" fillId="17" borderId="1" xfId="0" applyFont="1" applyFill="1" applyBorder="1" applyAlignment="1" applyProtection="1">
      <alignment horizontal="center" vertical="center" shrinkToFit="1"/>
      <protection locked="0"/>
    </xf>
    <xf numFmtId="0" fontId="57" fillId="0" borderId="0" xfId="0" applyFont="1" applyBorder="1" applyAlignment="1">
      <alignment horizontal="center" vertical="center"/>
    </xf>
    <xf numFmtId="0" fontId="12" fillId="17" borderId="1" xfId="0" applyFont="1" applyFill="1" applyBorder="1" applyAlignment="1" applyProtection="1">
      <alignment horizontal="center" vertical="center" shrinkToFit="1"/>
      <protection locked="0"/>
    </xf>
    <xf numFmtId="0" fontId="12" fillId="17" borderId="1" xfId="0" applyFont="1" applyFill="1" applyBorder="1" applyAlignment="1" applyProtection="1">
      <alignment horizontal="center" vertical="center" shrinkToFit="1"/>
      <protection locked="0"/>
    </xf>
    <xf numFmtId="0" fontId="48" fillId="0" borderId="0" xfId="79" applyNumberFormat="1" applyFont="1"/>
    <xf numFmtId="0" fontId="55" fillId="0" borderId="25" xfId="0" applyFont="1" applyBorder="1" applyAlignment="1">
      <alignment horizontal="center" vertical="center"/>
    </xf>
    <xf numFmtId="0" fontId="52" fillId="0" borderId="25" xfId="0" applyFont="1" applyBorder="1" applyAlignment="1">
      <alignment horizontal="center" vertical="center"/>
    </xf>
    <xf numFmtId="0" fontId="5" fillId="0" borderId="0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left" vertical="center"/>
    </xf>
    <xf numFmtId="0" fontId="1" fillId="0" borderId="0" xfId="0" applyNumberFormat="1" applyFont="1" applyFill="1" applyBorder="1" applyAlignment="1">
      <alignment vertical="center"/>
    </xf>
    <xf numFmtId="0" fontId="10" fillId="0" borderId="0" xfId="0" applyNumberFormat="1" applyFont="1" applyFill="1" applyAlignment="1">
      <alignment vertical="center"/>
    </xf>
    <xf numFmtId="0" fontId="10" fillId="0" borderId="0" xfId="0" applyNumberFormat="1" applyFont="1" applyFill="1" applyAlignment="1">
      <alignment horizontal="center" vertical="center"/>
    </xf>
    <xf numFmtId="0" fontId="12" fillId="17" borderId="1" xfId="0" applyFont="1" applyFill="1" applyBorder="1" applyAlignment="1" applyProtection="1">
      <alignment horizontal="center" vertical="center" shrinkToFit="1"/>
      <protection locked="0"/>
    </xf>
    <xf numFmtId="0" fontId="52" fillId="0" borderId="0" xfId="0" applyNumberFormat="1" applyFont="1" applyBorder="1" applyAlignment="1">
      <alignment horizontal="center" vertical="center"/>
    </xf>
    <xf numFmtId="49" fontId="55" fillId="0" borderId="25" xfId="0" applyNumberFormat="1" applyFont="1" applyBorder="1" applyAlignment="1">
      <alignment horizontal="center" vertical="center"/>
    </xf>
    <xf numFmtId="0" fontId="8" fillId="29" borderId="11" xfId="0" applyFont="1" applyFill="1" applyBorder="1" applyAlignment="1" applyProtection="1">
      <alignment horizontal="center" vertical="center"/>
      <protection locked="0"/>
    </xf>
    <xf numFmtId="0" fontId="8" fillId="29" borderId="1" xfId="0" applyFont="1" applyFill="1" applyBorder="1" applyAlignment="1" applyProtection="1">
      <alignment horizontal="center" vertical="center" shrinkToFit="1"/>
      <protection locked="0"/>
    </xf>
    <xf numFmtId="0" fontId="48" fillId="0" borderId="0" xfId="79" applyNumberFormat="1" applyFont="1" applyFill="1" applyBorder="1" applyAlignment="1">
      <alignment vertical="center"/>
    </xf>
    <xf numFmtId="0" fontId="48" fillId="0" borderId="0" xfId="79" applyNumberFormat="1" applyFont="1" applyFill="1" applyAlignment="1">
      <alignment horizontal="center" vertical="center"/>
    </xf>
    <xf numFmtId="0" fontId="48" fillId="0" borderId="0" xfId="79" applyNumberFormat="1" applyFont="1" applyFill="1" applyAlignment="1">
      <alignment vertical="center"/>
    </xf>
    <xf numFmtId="0" fontId="11" fillId="0" borderId="0" xfId="0" applyFont="1" applyFill="1" applyBorder="1">
      <alignment vertical="center"/>
    </xf>
    <xf numFmtId="0" fontId="12" fillId="17" borderId="1" xfId="0" applyFont="1" applyFill="1" applyBorder="1" applyAlignment="1" applyProtection="1">
      <alignment horizontal="center" vertical="center" shrinkToFit="1"/>
      <protection locked="0"/>
    </xf>
    <xf numFmtId="0" fontId="53" fillId="26" borderId="33" xfId="0" applyFont="1" applyFill="1" applyBorder="1" applyAlignment="1">
      <alignment horizontal="center" vertical="center" wrapText="1"/>
    </xf>
    <xf numFmtId="0" fontId="55" fillId="0" borderId="33" xfId="0" applyFont="1" applyBorder="1" applyAlignment="1">
      <alignment horizontal="center" vertical="center"/>
    </xf>
    <xf numFmtId="0" fontId="64" fillId="0" borderId="0" xfId="79" applyNumberFormat="1" applyFont="1" applyFill="1" applyAlignment="1">
      <alignment horizontal="left" vertical="center"/>
    </xf>
    <xf numFmtId="0" fontId="64" fillId="0" borderId="0" xfId="79" applyNumberFormat="1" applyFont="1" applyFill="1" applyAlignment="1">
      <alignment vertical="center"/>
    </xf>
    <xf numFmtId="0" fontId="9" fillId="0" borderId="0" xfId="0" applyNumberFormat="1" applyFont="1" applyFill="1">
      <alignment vertical="center"/>
    </xf>
    <xf numFmtId="0" fontId="61" fillId="0" borderId="0" xfId="0" applyNumberFormat="1" applyFont="1" applyFill="1" applyBorder="1" applyAlignment="1">
      <alignment vertical="center"/>
    </xf>
    <xf numFmtId="0" fontId="1" fillId="0" borderId="0" xfId="79" applyNumberFormat="1" applyFont="1" applyFill="1" applyAlignment="1">
      <alignment horizontal="left" vertical="center"/>
    </xf>
    <xf numFmtId="0" fontId="48" fillId="0" borderId="0" xfId="0" applyNumberFormat="1" applyFont="1">
      <alignment vertical="center"/>
    </xf>
    <xf numFmtId="0" fontId="1" fillId="0" borderId="0" xfId="79" applyNumberFormat="1" applyFont="1" applyFill="1" applyBorder="1" applyAlignment="1">
      <alignment horizontal="left" vertical="center"/>
    </xf>
    <xf numFmtId="0" fontId="48" fillId="0" borderId="0" xfId="79" applyNumberFormat="1" applyFont="1" applyFill="1" applyAlignment="1">
      <alignment horizontal="left" vertical="center"/>
    </xf>
    <xf numFmtId="0" fontId="48" fillId="0" borderId="0" xfId="79" applyNumberFormat="1" applyFont="1" applyFill="1" applyBorder="1" applyAlignment="1">
      <alignment horizontal="center" vertical="center"/>
    </xf>
    <xf numFmtId="3" fontId="48" fillId="0" borderId="0" xfId="79" applyNumberFormat="1" applyFont="1" applyFill="1" applyBorder="1" applyAlignment="1">
      <alignment horizontal="center" vertical="center"/>
    </xf>
    <xf numFmtId="0" fontId="48" fillId="0" borderId="0" xfId="0" applyNumberFormat="1" applyFont="1" applyBorder="1" applyAlignment="1">
      <alignment vertical="center"/>
    </xf>
    <xf numFmtId="0" fontId="55" fillId="0" borderId="35" xfId="0" applyFont="1" applyBorder="1" applyAlignment="1">
      <alignment horizontal="center" vertical="center"/>
    </xf>
    <xf numFmtId="0" fontId="67" fillId="0" borderId="0" xfId="0" applyFont="1">
      <alignment vertical="center"/>
    </xf>
    <xf numFmtId="0" fontId="67" fillId="0" borderId="0" xfId="0" applyFont="1" applyBorder="1">
      <alignment vertical="center"/>
    </xf>
    <xf numFmtId="0" fontId="68" fillId="0" borderId="0" xfId="0" applyFont="1" applyBorder="1" applyAlignment="1">
      <alignment vertical="center"/>
    </xf>
    <xf numFmtId="0" fontId="67" fillId="0" borderId="0" xfId="0" applyFont="1" applyAlignment="1">
      <alignment vertical="center"/>
    </xf>
    <xf numFmtId="0" fontId="65" fillId="0" borderId="0" xfId="0" applyFont="1" applyBorder="1" applyAlignment="1">
      <alignment vertical="center"/>
    </xf>
    <xf numFmtId="0" fontId="68" fillId="0" borderId="0" xfId="0" applyFont="1" applyBorder="1">
      <alignment vertical="center"/>
    </xf>
    <xf numFmtId="0" fontId="69" fillId="0" borderId="0" xfId="0" applyFont="1" applyBorder="1">
      <alignment vertical="center"/>
    </xf>
    <xf numFmtId="0" fontId="38" fillId="0" borderId="0" xfId="0" applyNumberFormat="1" applyFont="1" applyFill="1" applyAlignment="1">
      <alignment vertical="center"/>
    </xf>
    <xf numFmtId="49" fontId="1" fillId="0" borderId="0" xfId="0" applyNumberFormat="1" applyFont="1" applyFill="1" applyAlignment="1">
      <alignment horizontal="center" vertical="center"/>
    </xf>
    <xf numFmtId="190" fontId="1" fillId="0" borderId="0" xfId="0" applyNumberFormat="1" applyFont="1" applyFill="1" applyBorder="1" applyAlignment="1">
      <alignment horizontal="center" vertical="center"/>
    </xf>
    <xf numFmtId="0" fontId="0" fillId="0" borderId="0" xfId="0" applyFill="1">
      <alignment vertical="center"/>
    </xf>
    <xf numFmtId="49" fontId="1" fillId="0" borderId="0" xfId="0" applyNumberFormat="1" applyFont="1" applyFill="1" applyBorder="1" applyAlignment="1">
      <alignment vertical="center"/>
    </xf>
    <xf numFmtId="0" fontId="73" fillId="0" borderId="0" xfId="0" applyNumberFormat="1" applyFont="1" applyAlignment="1">
      <alignment vertical="center"/>
    </xf>
    <xf numFmtId="0" fontId="52" fillId="0" borderId="0" xfId="0" applyNumberFormat="1" applyFont="1" applyAlignment="1">
      <alignment vertical="center"/>
    </xf>
    <xf numFmtId="0" fontId="68" fillId="0" borderId="0" xfId="0" applyFont="1" applyBorder="1" applyAlignment="1">
      <alignment horizontal="left" vertical="center" indent="1"/>
    </xf>
    <xf numFmtId="0" fontId="52" fillId="0" borderId="0" xfId="0" applyNumberFormat="1" applyFont="1" applyFill="1" applyBorder="1" applyAlignment="1">
      <alignment vertical="center"/>
    </xf>
    <xf numFmtId="191" fontId="67" fillId="0" borderId="0" xfId="0" applyNumberFormat="1" applyFont="1" applyBorder="1" applyAlignment="1">
      <alignment horizontal="center" vertical="center"/>
    </xf>
    <xf numFmtId="0" fontId="48" fillId="31" borderId="0" xfId="79" applyNumberFormat="1" applyFont="1" applyFill="1" applyAlignment="1">
      <alignment horizontal="center" vertical="center"/>
    </xf>
    <xf numFmtId="0" fontId="60" fillId="31" borderId="0" xfId="0" applyNumberFormat="1" applyFont="1" applyFill="1" applyBorder="1" applyAlignment="1">
      <alignment horizontal="left" vertical="center"/>
    </xf>
    <xf numFmtId="49" fontId="1" fillId="0" borderId="0" xfId="79" applyNumberFormat="1" applyFont="1" applyFill="1" applyAlignment="1">
      <alignment horizontal="left" vertical="center"/>
    </xf>
    <xf numFmtId="0" fontId="48" fillId="0" borderId="0" xfId="0" applyFont="1">
      <alignment vertical="center"/>
    </xf>
    <xf numFmtId="49" fontId="1" fillId="0" borderId="0" xfId="79" applyNumberFormat="1" applyFont="1" applyFill="1" applyBorder="1" applyAlignment="1">
      <alignment horizontal="left" vertical="center"/>
    </xf>
    <xf numFmtId="49" fontId="48" fillId="0" borderId="0" xfId="79" applyNumberFormat="1" applyFont="1" applyFill="1" applyBorder="1" applyAlignment="1">
      <alignment vertical="center"/>
    </xf>
    <xf numFmtId="49" fontId="1" fillId="0" borderId="0" xfId="79" applyNumberFormat="1" applyFont="1" applyFill="1" applyBorder="1" applyAlignment="1">
      <alignment vertical="center"/>
    </xf>
    <xf numFmtId="49" fontId="1" fillId="0" borderId="0" xfId="79" applyNumberFormat="1" applyFont="1" applyFill="1" applyAlignment="1">
      <alignment horizontal="center" vertical="center"/>
    </xf>
    <xf numFmtId="0" fontId="46" fillId="17" borderId="1" xfId="0" applyNumberFormat="1" applyFont="1" applyFill="1" applyBorder="1" applyAlignment="1" applyProtection="1">
      <alignment horizontal="center" vertical="center" shrinkToFit="1"/>
      <protection locked="0"/>
    </xf>
    <xf numFmtId="185" fontId="8" fillId="17" borderId="1" xfId="0" applyNumberFormat="1" applyFont="1" applyFill="1" applyBorder="1" applyAlignment="1" applyProtection="1">
      <alignment horizontal="center" vertical="center" shrinkToFit="1"/>
    </xf>
    <xf numFmtId="186" fontId="8" fillId="17" borderId="1" xfId="0" applyNumberFormat="1" applyFont="1" applyFill="1" applyBorder="1" applyAlignment="1" applyProtection="1">
      <alignment horizontal="center" vertical="center" shrinkToFit="1"/>
    </xf>
    <xf numFmtId="187" fontId="8" fillId="0" borderId="1" xfId="0" applyNumberFormat="1" applyFont="1" applyFill="1" applyBorder="1" applyAlignment="1" applyProtection="1">
      <alignment horizontal="center" vertical="center" shrinkToFit="1"/>
    </xf>
    <xf numFmtId="0" fontId="48" fillId="0" borderId="37" xfId="79" applyNumberFormat="1" applyFont="1" applyFill="1" applyBorder="1" applyAlignment="1">
      <alignment vertical="center"/>
    </xf>
    <xf numFmtId="0" fontId="48" fillId="0" borderId="37" xfId="79" applyNumberFormat="1" applyFont="1" applyFill="1" applyBorder="1" applyAlignment="1">
      <alignment horizontal="left" vertical="center"/>
    </xf>
    <xf numFmtId="0" fontId="48" fillId="0" borderId="37" xfId="79" applyNumberFormat="1" applyFont="1" applyFill="1" applyBorder="1" applyAlignment="1">
      <alignment horizontal="right" vertical="center"/>
    </xf>
    <xf numFmtId="49" fontId="48" fillId="0" borderId="0" xfId="79" applyNumberFormat="1" applyFont="1" applyFill="1" applyAlignment="1">
      <alignment horizontal="center" vertical="center"/>
    </xf>
    <xf numFmtId="0" fontId="64" fillId="0" borderId="0" xfId="79" applyNumberFormat="1" applyFont="1" applyFill="1" applyAlignment="1">
      <alignment horizontal="center" vertical="center"/>
    </xf>
    <xf numFmtId="0" fontId="77" fillId="0" borderId="0" xfId="0" applyFont="1">
      <alignment vertical="center"/>
    </xf>
    <xf numFmtId="0" fontId="54" fillId="0" borderId="0" xfId="0" applyFont="1" applyAlignment="1">
      <alignment horizontal="center" vertical="center"/>
    </xf>
    <xf numFmtId="0" fontId="52" fillId="0" borderId="36" xfId="0" applyNumberFormat="1" applyFont="1" applyBorder="1" applyAlignment="1">
      <alignment horizontal="center" vertical="center"/>
    </xf>
    <xf numFmtId="0" fontId="78" fillId="0" borderId="0" xfId="0" applyFont="1" applyBorder="1">
      <alignment vertical="center"/>
    </xf>
    <xf numFmtId="0" fontId="48" fillId="0" borderId="37" xfId="79" applyNumberFormat="1" applyFont="1" applyFill="1" applyBorder="1" applyAlignment="1">
      <alignment horizontal="center" vertical="center"/>
    </xf>
    <xf numFmtId="0" fontId="50" fillId="0" borderId="37" xfId="80" applyNumberFormat="1" applyFont="1" applyFill="1" applyBorder="1" applyAlignment="1">
      <alignment horizontal="right" vertical="center"/>
    </xf>
    <xf numFmtId="0" fontId="48" fillId="0" borderId="38" xfId="79" applyNumberFormat="1" applyFont="1" applyFill="1" applyBorder="1" applyAlignment="1">
      <alignment horizontal="center" vertical="center"/>
    </xf>
    <xf numFmtId="0" fontId="61" fillId="0" borderId="0" xfId="0" applyNumberFormat="1" applyFont="1" applyFill="1" applyAlignment="1">
      <alignment vertical="center"/>
    </xf>
    <xf numFmtId="0" fontId="2" fillId="0" borderId="0" xfId="0" applyNumberFormat="1" applyFont="1" applyFill="1" applyAlignment="1">
      <alignment vertical="center"/>
    </xf>
    <xf numFmtId="0" fontId="48" fillId="0" borderId="0" xfId="0" applyFont="1" applyBorder="1">
      <alignment vertical="center"/>
    </xf>
    <xf numFmtId="49" fontId="48" fillId="0" borderId="0" xfId="79" applyNumberFormat="1" applyFont="1" applyFill="1" applyBorder="1" applyAlignment="1">
      <alignment horizontal="center" vertical="center"/>
    </xf>
    <xf numFmtId="0" fontId="48" fillId="31" borderId="39" xfId="79" applyNumberFormat="1" applyFont="1" applyFill="1" applyBorder="1" applyAlignment="1">
      <alignment horizontal="center" vertical="center"/>
    </xf>
    <xf numFmtId="0" fontId="60" fillId="31" borderId="39" xfId="0" applyNumberFormat="1" applyFont="1" applyFill="1" applyBorder="1" applyAlignment="1">
      <alignment horizontal="left" vertical="center"/>
    </xf>
    <xf numFmtId="0" fontId="69" fillId="0" borderId="0" xfId="0" applyFont="1" applyBorder="1" applyAlignment="1">
      <alignment vertical="center"/>
    </xf>
    <xf numFmtId="0" fontId="67" fillId="0" borderId="0" xfId="0" quotePrefix="1" applyFont="1" applyBorder="1" applyAlignment="1">
      <alignment vertical="center"/>
    </xf>
    <xf numFmtId="0" fontId="1" fillId="35" borderId="0" xfId="0" applyFont="1" applyFill="1" applyBorder="1" applyProtection="1">
      <alignment vertical="center"/>
      <protection locked="0"/>
    </xf>
    <xf numFmtId="49" fontId="55" fillId="0" borderId="40" xfId="0" applyNumberFormat="1" applyFont="1" applyBorder="1" applyAlignment="1">
      <alignment horizontal="center" vertical="center"/>
    </xf>
    <xf numFmtId="0" fontId="53" fillId="26" borderId="40" xfId="0" applyFont="1" applyFill="1" applyBorder="1" applyAlignment="1">
      <alignment horizontal="center" vertical="center" wrapText="1"/>
    </xf>
    <xf numFmtId="0" fontId="55" fillId="0" borderId="40" xfId="0" applyFont="1" applyBorder="1" applyAlignment="1">
      <alignment horizontal="center" vertical="center"/>
    </xf>
    <xf numFmtId="0" fontId="52" fillId="0" borderId="40" xfId="0" applyFont="1" applyBorder="1" applyAlignment="1">
      <alignment horizontal="center" vertical="center"/>
    </xf>
    <xf numFmtId="0" fontId="59" fillId="27" borderId="42" xfId="81" applyFont="1" applyFill="1" applyBorder="1" applyAlignment="1">
      <alignment horizontal="center" vertical="center"/>
    </xf>
    <xf numFmtId="0" fontId="52" fillId="0" borderId="40" xfId="0" applyNumberFormat="1" applyFont="1" applyBorder="1" applyAlignment="1">
      <alignment horizontal="center" vertical="center"/>
    </xf>
    <xf numFmtId="0" fontId="75" fillId="33" borderId="40" xfId="0" applyFont="1" applyFill="1" applyBorder="1">
      <alignment vertical="center"/>
    </xf>
    <xf numFmtId="0" fontId="79" fillId="0" borderId="0" xfId="0" applyNumberFormat="1" applyFont="1" applyFill="1" applyAlignment="1">
      <alignment horizontal="left" vertical="center" indent="1"/>
    </xf>
    <xf numFmtId="0" fontId="80" fillId="0" borderId="0" xfId="0" applyNumberFormat="1" applyFont="1" applyFill="1" applyBorder="1" applyAlignment="1">
      <alignment horizontal="center" vertical="center"/>
    </xf>
    <xf numFmtId="0" fontId="80" fillId="0" borderId="0" xfId="0" applyNumberFormat="1" applyFont="1" applyFill="1" applyBorder="1" applyAlignment="1">
      <alignment horizontal="left" vertical="center"/>
    </xf>
    <xf numFmtId="0" fontId="80" fillId="0" borderId="0" xfId="0" applyNumberFormat="1" applyFont="1">
      <alignment vertical="center"/>
    </xf>
    <xf numFmtId="0" fontId="80" fillId="0" borderId="0" xfId="0" applyNumberFormat="1" applyFont="1" applyFill="1" applyBorder="1" applyAlignment="1">
      <alignment vertical="center"/>
    </xf>
    <xf numFmtId="0" fontId="80" fillId="0" borderId="0" xfId="0" applyNumberFormat="1" applyFont="1" applyFill="1" applyAlignment="1">
      <alignment vertical="center"/>
    </xf>
    <xf numFmtId="0" fontId="79" fillId="0" borderId="0" xfId="0" applyNumberFormat="1" applyFont="1" applyFill="1" applyBorder="1" applyAlignment="1">
      <alignment vertical="center"/>
    </xf>
    <xf numFmtId="197" fontId="80" fillId="29" borderId="45" xfId="0" applyNumberFormat="1" applyFont="1" applyFill="1" applyBorder="1" applyAlignment="1">
      <alignment horizontal="center" vertical="center"/>
    </xf>
    <xf numFmtId="198" fontId="80" fillId="0" borderId="44" xfId="0" applyNumberFormat="1" applyFont="1" applyFill="1" applyBorder="1" applyAlignment="1">
      <alignment horizontal="center" vertical="center"/>
    </xf>
    <xf numFmtId="0" fontId="80" fillId="35" borderId="44" xfId="0" applyNumberFormat="1" applyFont="1" applyFill="1" applyBorder="1" applyAlignment="1">
      <alignment horizontal="center" vertical="center"/>
    </xf>
    <xf numFmtId="0" fontId="79" fillId="0" borderId="0" xfId="0" applyNumberFormat="1" applyFont="1" applyFill="1" applyAlignment="1">
      <alignment vertical="center"/>
    </xf>
    <xf numFmtId="0" fontId="79" fillId="0" borderId="0" xfId="0" applyNumberFormat="1" applyFont="1" applyFill="1" applyAlignment="1">
      <alignment horizontal="left" vertical="center"/>
    </xf>
    <xf numFmtId="199" fontId="80" fillId="0" borderId="46" xfId="0" applyNumberFormat="1" applyFont="1" applyFill="1" applyBorder="1" applyAlignment="1">
      <alignment horizontal="center" vertical="center"/>
    </xf>
    <xf numFmtId="0" fontId="80" fillId="35" borderId="46" xfId="0" applyNumberFormat="1" applyFont="1" applyFill="1" applyBorder="1" applyAlignment="1">
      <alignment horizontal="center" vertical="center"/>
    </xf>
    <xf numFmtId="0" fontId="48" fillId="0" borderId="40" xfId="79" applyNumberFormat="1" applyFont="1" applyFill="1" applyBorder="1" applyAlignment="1">
      <alignment horizontal="center" vertical="center"/>
    </xf>
    <xf numFmtId="204" fontId="67" fillId="0" borderId="0" xfId="0" applyNumberFormat="1" applyFont="1" applyBorder="1" applyAlignment="1">
      <alignment vertical="center"/>
    </xf>
    <xf numFmtId="0" fontId="67" fillId="0" borderId="0" xfId="0" applyFont="1" applyBorder="1" applyAlignment="1">
      <alignment horizontal="right" vertical="center"/>
    </xf>
    <xf numFmtId="205" fontId="67" fillId="0" borderId="0" xfId="0" applyNumberFormat="1" applyFont="1" applyBorder="1" applyAlignment="1">
      <alignment vertical="center"/>
    </xf>
    <xf numFmtId="207" fontId="67" fillId="0" borderId="0" xfId="0" applyNumberFormat="1" applyFont="1" applyBorder="1" applyAlignment="1">
      <alignment vertical="center"/>
    </xf>
    <xf numFmtId="0" fontId="54" fillId="0" borderId="0" xfId="0" applyNumberFormat="1" applyFont="1">
      <alignment vertical="center"/>
    </xf>
    <xf numFmtId="0" fontId="52" fillId="0" borderId="0" xfId="0" applyNumberFormat="1" applyFont="1">
      <alignment vertical="center"/>
    </xf>
    <xf numFmtId="0" fontId="52" fillId="0" borderId="48" xfId="0" applyNumberFormat="1" applyFont="1" applyBorder="1" applyAlignment="1">
      <alignment vertical="center"/>
    </xf>
    <xf numFmtId="0" fontId="52" fillId="0" borderId="49" xfId="0" applyNumberFormat="1" applyFont="1" applyBorder="1" applyAlignment="1">
      <alignment vertical="center"/>
    </xf>
    <xf numFmtId="0" fontId="52" fillId="0" borderId="0" xfId="78" applyNumberFormat="1" applyFont="1" applyFill="1" applyBorder="1" applyAlignment="1">
      <alignment horizontal="center" vertical="center"/>
    </xf>
    <xf numFmtId="0" fontId="86" fillId="0" borderId="0" xfId="0" applyNumberFormat="1" applyFont="1" applyAlignment="1">
      <alignment vertical="center"/>
    </xf>
    <xf numFmtId="0" fontId="86" fillId="0" borderId="0" xfId="0" applyNumberFormat="1" applyFont="1" applyAlignment="1">
      <alignment horizontal="left" vertical="center" indent="1"/>
    </xf>
    <xf numFmtId="0" fontId="52" fillId="0" borderId="49" xfId="0" applyNumberFormat="1" applyFont="1" applyBorder="1" applyAlignment="1">
      <alignment horizontal="left" vertical="center"/>
    </xf>
    <xf numFmtId="0" fontId="80" fillId="32" borderId="53" xfId="0" applyNumberFormat="1" applyFont="1" applyFill="1" applyBorder="1" applyAlignment="1">
      <alignment horizontal="center" vertical="center" wrapText="1"/>
    </xf>
    <xf numFmtId="0" fontId="80" fillId="0" borderId="46" xfId="0" applyNumberFormat="1" applyFont="1" applyFill="1" applyBorder="1" applyAlignment="1">
      <alignment horizontal="center" vertical="center"/>
    </xf>
    <xf numFmtId="0" fontId="5" fillId="28" borderId="53" xfId="0" applyNumberFormat="1" applyFont="1" applyFill="1" applyBorder="1" applyAlignment="1">
      <alignment horizontal="center" vertical="center"/>
    </xf>
    <xf numFmtId="189" fontId="80" fillId="0" borderId="46" xfId="0" applyNumberFormat="1" applyFont="1" applyFill="1" applyBorder="1" applyAlignment="1">
      <alignment horizontal="center" vertical="center"/>
    </xf>
    <xf numFmtId="0" fontId="52" fillId="0" borderId="40" xfId="0" applyNumberFormat="1" applyFont="1" applyBorder="1" applyAlignment="1">
      <alignment horizontal="center" vertical="center" shrinkToFit="1"/>
    </xf>
    <xf numFmtId="41" fontId="52" fillId="0" borderId="40" xfId="87" applyFont="1" applyBorder="1" applyAlignment="1">
      <alignment horizontal="center" vertical="center"/>
    </xf>
    <xf numFmtId="0" fontId="52" fillId="0" borderId="40" xfId="87" applyNumberFormat="1" applyFont="1" applyBorder="1" applyAlignment="1">
      <alignment horizontal="center" vertical="center"/>
    </xf>
    <xf numFmtId="41" fontId="52" fillId="0" borderId="40" xfId="0" applyNumberFormat="1" applyFont="1" applyBorder="1" applyAlignment="1">
      <alignment horizontal="center" vertical="center"/>
    </xf>
    <xf numFmtId="208" fontId="52" fillId="0" borderId="40" xfId="87" applyNumberFormat="1" applyFont="1" applyBorder="1" applyAlignment="1">
      <alignment horizontal="center" vertical="center"/>
    </xf>
    <xf numFmtId="41" fontId="52" fillId="0" borderId="40" xfId="87" applyNumberFormat="1" applyFont="1" applyBorder="1" applyAlignment="1">
      <alignment horizontal="center" vertical="center"/>
    </xf>
    <xf numFmtId="0" fontId="48" fillId="0" borderId="50" xfId="79" applyNumberFormat="1" applyFont="1" applyFill="1" applyBorder="1" applyAlignment="1">
      <alignment horizontal="center" vertical="center"/>
    </xf>
    <xf numFmtId="0" fontId="48" fillId="0" borderId="41" xfId="79" applyNumberFormat="1" applyFont="1" applyFill="1" applyBorder="1" applyAlignment="1">
      <alignment horizontal="center" vertical="center"/>
    </xf>
    <xf numFmtId="0" fontId="48" fillId="0" borderId="62" xfId="79" applyNumberFormat="1" applyFont="1" applyFill="1" applyBorder="1" applyAlignment="1">
      <alignment horizontal="center" vertical="center"/>
    </xf>
    <xf numFmtId="0" fontId="48" fillId="31" borderId="0" xfId="79" applyNumberFormat="1" applyFont="1" applyFill="1" applyBorder="1" applyAlignment="1">
      <alignment horizontal="center" vertical="center"/>
    </xf>
    <xf numFmtId="2" fontId="67" fillId="0" borderId="0" xfId="0" applyNumberFormat="1" applyFont="1" applyBorder="1" applyAlignment="1">
      <alignment vertical="center"/>
    </xf>
    <xf numFmtId="0" fontId="67" fillId="0" borderId="0" xfId="0" applyFont="1" applyBorder="1" applyAlignment="1">
      <alignment vertical="center" shrinkToFit="1"/>
    </xf>
    <xf numFmtId="0" fontId="7" fillId="28" borderId="53" xfId="0" applyNumberFormat="1" applyFont="1" applyFill="1" applyBorder="1" applyAlignment="1">
      <alignment horizontal="center" vertical="center"/>
    </xf>
    <xf numFmtId="0" fontId="1" fillId="0" borderId="52" xfId="78" applyNumberFormat="1" applyFont="1" applyFill="1" applyBorder="1" applyAlignment="1">
      <alignment horizontal="center" vertical="center"/>
    </xf>
    <xf numFmtId="196" fontId="1" fillId="0" borderId="52" xfId="78" applyNumberFormat="1" applyFont="1" applyFill="1" applyBorder="1" applyAlignment="1">
      <alignment horizontal="center" vertical="center"/>
    </xf>
    <xf numFmtId="49" fontId="1" fillId="0" borderId="52" xfId="78" applyNumberFormat="1" applyFont="1" applyFill="1" applyBorder="1" applyAlignment="1">
      <alignment horizontal="center" vertical="center"/>
    </xf>
    <xf numFmtId="0" fontId="52" fillId="0" borderId="0" xfId="0" applyFont="1" applyBorder="1" applyAlignment="1">
      <alignment vertical="center"/>
    </xf>
    <xf numFmtId="0" fontId="55" fillId="0" borderId="54" xfId="0" applyFont="1" applyBorder="1" applyAlignment="1">
      <alignment horizontal="center" vertical="center"/>
    </xf>
    <xf numFmtId="0" fontId="48" fillId="0" borderId="64" xfId="79" applyNumberFormat="1" applyFont="1" applyFill="1" applyBorder="1" applyAlignment="1">
      <alignment horizontal="right" vertical="center"/>
    </xf>
    <xf numFmtId="0" fontId="48" fillId="0" borderId="54" xfId="79" applyNumberFormat="1" applyFont="1" applyFill="1" applyBorder="1" applyAlignment="1">
      <alignment horizontal="center" vertical="center"/>
    </xf>
    <xf numFmtId="0" fontId="48" fillId="0" borderId="64" xfId="79" applyNumberFormat="1" applyFont="1" applyFill="1" applyBorder="1" applyAlignment="1">
      <alignment horizontal="left" vertical="center"/>
    </xf>
    <xf numFmtId="195" fontId="67" fillId="0" borderId="0" xfId="0" applyNumberFormat="1" applyFont="1" applyBorder="1" applyAlignment="1">
      <alignment horizontal="left" vertical="center"/>
    </xf>
    <xf numFmtId="0" fontId="67" fillId="0" borderId="0" xfId="0" applyNumberFormat="1" applyFont="1" applyBorder="1" applyAlignment="1">
      <alignment horizontal="center" vertical="center" shrinkToFit="1"/>
    </xf>
    <xf numFmtId="209" fontId="67" fillId="0" borderId="0" xfId="0" applyNumberFormat="1" applyFont="1" applyBorder="1" applyAlignment="1">
      <alignment vertical="center"/>
    </xf>
    <xf numFmtId="209" fontId="67" fillId="0" borderId="64" xfId="0" applyNumberFormat="1" applyFont="1" applyBorder="1" applyAlignment="1">
      <alignment vertical="center"/>
    </xf>
    <xf numFmtId="194" fontId="67" fillId="0" borderId="64" xfId="0" applyNumberFormat="1" applyFont="1" applyBorder="1" applyAlignment="1">
      <alignment vertical="center"/>
    </xf>
    <xf numFmtId="0" fontId="67" fillId="0" borderId="39" xfId="0" applyNumberFormat="1" applyFont="1" applyBorder="1" applyAlignment="1">
      <alignment vertical="center"/>
    </xf>
    <xf numFmtId="207" fontId="67" fillId="0" borderId="0" xfId="0" applyNumberFormat="1" applyFont="1" applyBorder="1" applyAlignment="1">
      <alignment vertical="center" shrinkToFit="1"/>
    </xf>
    <xf numFmtId="0" fontId="67" fillId="0" borderId="64" xfId="0" applyFont="1" applyBorder="1">
      <alignment vertical="center"/>
    </xf>
    <xf numFmtId="0" fontId="48" fillId="0" borderId="63" xfId="79" applyNumberFormat="1" applyFont="1" applyFill="1" applyBorder="1" applyAlignment="1">
      <alignment horizontal="center" vertical="center"/>
    </xf>
    <xf numFmtId="0" fontId="48" fillId="0" borderId="0" xfId="79" applyNumberFormat="1" applyFont="1" applyFill="1" applyAlignment="1">
      <alignment horizontal="right" vertical="center" indent="2"/>
    </xf>
    <xf numFmtId="0" fontId="83" fillId="35" borderId="67" xfId="78" applyNumberFormat="1" applyFont="1" applyFill="1" applyBorder="1" applyAlignment="1">
      <alignment horizontal="center" vertical="center"/>
    </xf>
    <xf numFmtId="0" fontId="65" fillId="0" borderId="0" xfId="0" applyFont="1" applyBorder="1" applyAlignment="1">
      <alignment horizontal="right" vertical="center"/>
    </xf>
    <xf numFmtId="0" fontId="54" fillId="0" borderId="0" xfId="0" applyNumberFormat="1" applyFont="1" applyBorder="1" applyAlignment="1">
      <alignment vertical="center"/>
    </xf>
    <xf numFmtId="0" fontId="84" fillId="0" borderId="0" xfId="0" applyFont="1" applyBorder="1">
      <alignment vertical="center"/>
    </xf>
    <xf numFmtId="0" fontId="72" fillId="0" borderId="0" xfId="0" applyFont="1" applyBorder="1" applyAlignment="1">
      <alignment vertical="center"/>
    </xf>
    <xf numFmtId="0" fontId="84" fillId="0" borderId="0" xfId="0" applyFont="1" applyBorder="1" applyAlignment="1">
      <alignment vertical="center"/>
    </xf>
    <xf numFmtId="0" fontId="65" fillId="0" borderId="0" xfId="0" quotePrefix="1" applyFont="1" applyBorder="1" applyAlignment="1">
      <alignment vertical="center"/>
    </xf>
    <xf numFmtId="211" fontId="67" fillId="0" borderId="0" xfId="0" applyNumberFormat="1" applyFont="1" applyBorder="1" applyAlignment="1">
      <alignment vertical="center"/>
    </xf>
    <xf numFmtId="214" fontId="67" fillId="0" borderId="0" xfId="0" applyNumberFormat="1" applyFont="1" applyBorder="1" applyAlignment="1"/>
    <xf numFmtId="0" fontId="67" fillId="0" borderId="0" xfId="0" applyNumberFormat="1" applyFont="1" applyBorder="1" applyAlignment="1"/>
    <xf numFmtId="0" fontId="97" fillId="0" borderId="0" xfId="0" applyFont="1" applyBorder="1" applyAlignment="1">
      <alignment vertical="center"/>
    </xf>
    <xf numFmtId="185" fontId="67" fillId="0" borderId="0" xfId="0" applyNumberFormat="1" applyFont="1" applyBorder="1" applyAlignment="1">
      <alignment vertical="center"/>
    </xf>
    <xf numFmtId="215" fontId="67" fillId="0" borderId="0" xfId="0" applyNumberFormat="1" applyFont="1" applyBorder="1" applyAlignment="1">
      <alignment vertical="center"/>
    </xf>
    <xf numFmtId="212" fontId="67" fillId="0" borderId="64" xfId="0" applyNumberFormat="1" applyFont="1" applyBorder="1" applyAlignment="1">
      <alignment horizontal="center" vertical="center"/>
    </xf>
    <xf numFmtId="41" fontId="52" fillId="0" borderId="50" xfId="87" applyFont="1" applyBorder="1" applyAlignment="1">
      <alignment horizontal="center" vertical="center" wrapText="1"/>
    </xf>
    <xf numFmtId="41" fontId="52" fillId="0" borderId="61" xfId="87" applyFont="1" applyBorder="1" applyAlignment="1">
      <alignment horizontal="center" vertical="center" wrapText="1"/>
    </xf>
    <xf numFmtId="0" fontId="52" fillId="29" borderId="61" xfId="87" applyNumberFormat="1" applyFont="1" applyFill="1" applyBorder="1" applyAlignment="1">
      <alignment horizontal="center" vertical="center" wrapText="1"/>
    </xf>
    <xf numFmtId="9" fontId="52" fillId="29" borderId="61" xfId="87" applyNumberFormat="1" applyFont="1" applyFill="1" applyBorder="1" applyAlignment="1">
      <alignment horizontal="center" vertical="center" wrapText="1"/>
    </xf>
    <xf numFmtId="9" fontId="52" fillId="0" borderId="61" xfId="87" applyNumberFormat="1" applyFont="1" applyBorder="1" applyAlignment="1">
      <alignment horizontal="center" vertical="center" wrapText="1"/>
    </xf>
    <xf numFmtId="9" fontId="52" fillId="0" borderId="51" xfId="87" applyNumberFormat="1" applyFont="1" applyBorder="1" applyAlignment="1">
      <alignment horizontal="center" vertical="center" wrapText="1"/>
    </xf>
    <xf numFmtId="0" fontId="80" fillId="0" borderId="47" xfId="0" applyNumberFormat="1" applyFont="1" applyFill="1" applyBorder="1" applyAlignment="1">
      <alignment horizontal="center" vertical="center"/>
    </xf>
    <xf numFmtId="0" fontId="48" fillId="0" borderId="66" xfId="79" applyNumberFormat="1" applyFont="1" applyFill="1" applyBorder="1" applyAlignment="1">
      <alignment horizontal="center" vertical="center"/>
    </xf>
    <xf numFmtId="0" fontId="48" fillId="0" borderId="51" xfId="79" applyNumberFormat="1" applyFont="1" applyFill="1" applyBorder="1" applyAlignment="1">
      <alignment horizontal="center" vertical="center"/>
    </xf>
    <xf numFmtId="0" fontId="48" fillId="0" borderId="66" xfId="79" applyNumberFormat="1" applyFont="1" applyFill="1" applyBorder="1" applyAlignment="1">
      <alignment horizontal="center" vertical="center"/>
    </xf>
    <xf numFmtId="0" fontId="48" fillId="0" borderId="51" xfId="79" applyNumberFormat="1" applyFont="1" applyFill="1" applyBorder="1" applyAlignment="1">
      <alignment horizontal="center" vertical="center"/>
    </xf>
    <xf numFmtId="0" fontId="48" fillId="0" borderId="72" xfId="79" applyNumberFormat="1" applyFont="1" applyFill="1" applyBorder="1" applyAlignment="1">
      <alignment horizontal="center" vertical="center"/>
    </xf>
    <xf numFmtId="0" fontId="48" fillId="0" borderId="63" xfId="79" applyNumberFormat="1" applyFont="1" applyFill="1" applyBorder="1" applyAlignment="1">
      <alignment horizontal="center" vertical="center"/>
    </xf>
    <xf numFmtId="0" fontId="48" fillId="0" borderId="72" xfId="79" applyNumberFormat="1" applyFont="1" applyFill="1" applyBorder="1" applyAlignment="1">
      <alignment horizontal="center" vertical="center"/>
    </xf>
    <xf numFmtId="0" fontId="48" fillId="0" borderId="0" xfId="79" applyNumberFormat="1" applyFont="1" applyFill="1" applyAlignment="1">
      <alignment horizontal="left" vertical="center" indent="2"/>
    </xf>
    <xf numFmtId="0" fontId="48" fillId="0" borderId="0" xfId="79" applyNumberFormat="1" applyFont="1" applyFill="1" applyAlignment="1">
      <alignment horizontal="right" vertical="center"/>
    </xf>
    <xf numFmtId="0" fontId="67" fillId="0" borderId="0" xfId="0" applyNumberFormat="1" applyFont="1" applyBorder="1" applyAlignment="1">
      <alignment vertical="center"/>
    </xf>
    <xf numFmtId="0" fontId="67" fillId="0" borderId="0" xfId="0" applyNumberFormat="1" applyFont="1" applyBorder="1" applyAlignment="1">
      <alignment horizontal="center" vertical="center"/>
    </xf>
    <xf numFmtId="0" fontId="67" fillId="0" borderId="0" xfId="0" applyNumberFormat="1" applyFont="1" applyBorder="1" applyAlignment="1">
      <alignment vertical="center" shrinkToFit="1"/>
    </xf>
    <xf numFmtId="0" fontId="67" fillId="0" borderId="0" xfId="0" applyFont="1" applyBorder="1" applyAlignment="1">
      <alignment horizontal="left" vertical="center"/>
    </xf>
    <xf numFmtId="0" fontId="67" fillId="0" borderId="0" xfId="0" applyFont="1" applyBorder="1" applyAlignment="1">
      <alignment vertical="center"/>
    </xf>
    <xf numFmtId="192" fontId="67" fillId="0" borderId="0" xfId="0" applyNumberFormat="1" applyFont="1" applyBorder="1" applyAlignment="1">
      <alignment vertical="center"/>
    </xf>
    <xf numFmtId="195" fontId="67" fillId="0" borderId="0" xfId="0" applyNumberFormat="1" applyFont="1" applyBorder="1" applyAlignment="1">
      <alignment vertical="center"/>
    </xf>
    <xf numFmtId="0" fontId="67" fillId="0" borderId="64" xfId="0" applyNumberFormat="1" applyFont="1" applyBorder="1" applyAlignment="1">
      <alignment horizontal="center" vertical="center"/>
    </xf>
    <xf numFmtId="0" fontId="67" fillId="0" borderId="64" xfId="0" applyNumberFormat="1" applyFont="1" applyBorder="1" applyAlignment="1">
      <alignment vertical="center"/>
    </xf>
    <xf numFmtId="0" fontId="67" fillId="0" borderId="0" xfId="0" applyFont="1" applyAlignment="1">
      <alignment horizontal="center" vertical="center"/>
    </xf>
    <xf numFmtId="195" fontId="67" fillId="0" borderId="0" xfId="0" applyNumberFormat="1" applyFont="1" applyBorder="1" applyAlignment="1">
      <alignment horizontal="center" vertical="center"/>
    </xf>
    <xf numFmtId="0" fontId="67" fillId="0" borderId="0" xfId="0" applyFont="1" applyBorder="1" applyAlignment="1">
      <alignment horizontal="center" vertical="center"/>
    </xf>
    <xf numFmtId="205" fontId="67" fillId="0" borderId="0" xfId="0" applyNumberFormat="1" applyFont="1" applyBorder="1" applyAlignment="1">
      <alignment horizontal="center" vertical="center"/>
    </xf>
    <xf numFmtId="204" fontId="67" fillId="0" borderId="0" xfId="0" applyNumberFormat="1" applyFont="1" applyBorder="1" applyAlignment="1">
      <alignment horizontal="center" vertical="center"/>
    </xf>
    <xf numFmtId="0" fontId="100" fillId="0" borderId="0" xfId="0" applyFont="1" applyAlignment="1">
      <alignment vertical="center"/>
    </xf>
    <xf numFmtId="195" fontId="80" fillId="0" borderId="76" xfId="0" applyNumberFormat="1" applyFont="1" applyFill="1" applyBorder="1" applyAlignment="1">
      <alignment horizontal="center" vertical="center"/>
    </xf>
    <xf numFmtId="2" fontId="80" fillId="32" borderId="76" xfId="86" applyNumberFormat="1" applyFont="1" applyFill="1" applyBorder="1" applyAlignment="1">
      <alignment horizontal="center" vertical="center" wrapText="1"/>
    </xf>
    <xf numFmtId="0" fontId="87" fillId="28" borderId="76" xfId="0" applyNumberFormat="1" applyFont="1" applyFill="1" applyBorder="1" applyAlignment="1">
      <alignment horizontal="center" vertical="center"/>
    </xf>
    <xf numFmtId="0" fontId="80" fillId="0" borderId="76" xfId="0" applyNumberFormat="1" applyFont="1" applyFill="1" applyBorder="1" applyAlignment="1">
      <alignment horizontal="center" vertical="center"/>
    </xf>
    <xf numFmtId="202" fontId="80" fillId="0" borderId="76" xfId="0" applyNumberFormat="1" applyFont="1" applyFill="1" applyBorder="1" applyAlignment="1">
      <alignment horizontal="center" vertical="center"/>
    </xf>
    <xf numFmtId="0" fontId="94" fillId="0" borderId="76" xfId="0" applyNumberFormat="1" applyFont="1" applyFill="1" applyBorder="1" applyAlignment="1">
      <alignment horizontal="center" vertical="center"/>
    </xf>
    <xf numFmtId="200" fontId="80" fillId="0" borderId="76" xfId="0" applyNumberFormat="1" applyFont="1" applyFill="1" applyBorder="1" applyAlignment="1">
      <alignment horizontal="center" vertical="center"/>
    </xf>
    <xf numFmtId="195" fontId="80" fillId="31" borderId="76" xfId="0" applyNumberFormat="1" applyFont="1" applyFill="1" applyBorder="1" applyAlignment="1">
      <alignment horizontal="center" vertical="center"/>
    </xf>
    <xf numFmtId="190" fontId="81" fillId="28" borderId="76" xfId="0" applyNumberFormat="1" applyFont="1" applyFill="1" applyBorder="1" applyAlignment="1">
      <alignment horizontal="center" vertical="center" wrapText="1"/>
    </xf>
    <xf numFmtId="0" fontId="48" fillId="0" borderId="64" xfId="79" applyNumberFormat="1" applyFont="1" applyFill="1" applyBorder="1" applyAlignment="1">
      <alignment vertical="center"/>
    </xf>
    <xf numFmtId="0" fontId="50" fillId="0" borderId="64" xfId="80" applyNumberFormat="1" applyFont="1" applyFill="1" applyBorder="1" applyAlignment="1">
      <alignment horizontal="right" vertical="center"/>
    </xf>
    <xf numFmtId="0" fontId="48" fillId="0" borderId="64" xfId="79" applyNumberFormat="1" applyFont="1" applyFill="1" applyBorder="1" applyAlignment="1">
      <alignment horizontal="center" vertical="center"/>
    </xf>
    <xf numFmtId="49" fontId="60" fillId="0" borderId="0" xfId="79" applyNumberFormat="1" applyFont="1" applyFill="1" applyBorder="1" applyAlignment="1">
      <alignment vertical="center"/>
    </xf>
    <xf numFmtId="49" fontId="60" fillId="0" borderId="0" xfId="79" applyNumberFormat="1" applyFont="1" applyFill="1" applyBorder="1" applyAlignment="1">
      <alignment horizontal="center" vertical="center"/>
    </xf>
    <xf numFmtId="0" fontId="81" fillId="28" borderId="76" xfId="0" applyNumberFormat="1" applyFont="1" applyFill="1" applyBorder="1" applyAlignment="1">
      <alignment horizontal="center" vertical="center"/>
    </xf>
    <xf numFmtId="216" fontId="101" fillId="38" borderId="64" xfId="139" applyNumberFormat="1" applyFont="1" applyFill="1" applyBorder="1" applyAlignment="1">
      <alignment horizontal="center" vertical="center" wrapText="1"/>
    </xf>
    <xf numFmtId="49" fontId="60" fillId="38" borderId="64" xfId="79" applyNumberFormat="1" applyFont="1" applyFill="1" applyBorder="1" applyAlignment="1">
      <alignment horizontal="center" vertical="center" wrapText="1"/>
    </xf>
    <xf numFmtId="0" fontId="1" fillId="0" borderId="0" xfId="0" applyFont="1" applyFill="1" applyBorder="1">
      <alignment vertical="center"/>
    </xf>
    <xf numFmtId="0" fontId="81" fillId="28" borderId="76" xfId="0" applyNumberFormat="1" applyFont="1" applyFill="1" applyBorder="1" applyAlignment="1">
      <alignment horizontal="center" vertical="center" wrapText="1"/>
    </xf>
    <xf numFmtId="0" fontId="81" fillId="28" borderId="53" xfId="0" applyNumberFormat="1" applyFont="1" applyFill="1" applyBorder="1" applyAlignment="1">
      <alignment horizontal="center" vertical="center" wrapText="1"/>
    </xf>
    <xf numFmtId="189" fontId="80" fillId="0" borderId="76" xfId="0" applyNumberFormat="1" applyFont="1" applyFill="1" applyBorder="1" applyAlignment="1">
      <alignment horizontal="center" vertical="center"/>
    </xf>
    <xf numFmtId="0" fontId="81" fillId="28" borderId="67" xfId="0" applyNumberFormat="1" applyFont="1" applyFill="1" applyBorder="1" applyAlignment="1">
      <alignment horizontal="center" vertical="center"/>
    </xf>
    <xf numFmtId="0" fontId="81" fillId="28" borderId="76" xfId="0" applyNumberFormat="1" applyFont="1" applyFill="1" applyBorder="1" applyAlignment="1">
      <alignment horizontal="center" vertical="center" shrinkToFit="1"/>
    </xf>
    <xf numFmtId="49" fontId="81" fillId="28" borderId="76" xfId="0" applyNumberFormat="1" applyFont="1" applyFill="1" applyBorder="1" applyAlignment="1">
      <alignment horizontal="center" vertical="center"/>
    </xf>
    <xf numFmtId="190" fontId="81" fillId="28" borderId="76" xfId="0" applyNumberFormat="1" applyFont="1" applyFill="1" applyBorder="1" applyAlignment="1">
      <alignment horizontal="center" vertical="center"/>
    </xf>
    <xf numFmtId="0" fontId="81" fillId="28" borderId="76" xfId="0" quotePrefix="1" applyNumberFormat="1" applyFont="1" applyFill="1" applyBorder="1" applyAlignment="1">
      <alignment horizontal="center" vertical="center" wrapText="1"/>
    </xf>
    <xf numFmtId="0" fontId="91" fillId="35" borderId="76" xfId="0" applyNumberFormat="1" applyFont="1" applyFill="1" applyBorder="1" applyAlignment="1">
      <alignment horizontal="center" vertical="center"/>
    </xf>
    <xf numFmtId="0" fontId="80" fillId="0" borderId="76" xfId="78" applyNumberFormat="1" applyFont="1" applyFill="1" applyBorder="1" applyAlignment="1">
      <alignment horizontal="center" vertical="center"/>
    </xf>
    <xf numFmtId="0" fontId="80" fillId="37" borderId="76" xfId="0" applyNumberFormat="1" applyFont="1" applyFill="1" applyBorder="1" applyAlignment="1">
      <alignment horizontal="center" vertical="center"/>
    </xf>
    <xf numFmtId="0" fontId="80" fillId="32" borderId="76" xfId="0" applyNumberFormat="1" applyFont="1" applyFill="1" applyBorder="1" applyAlignment="1">
      <alignment horizontal="center" vertical="center"/>
    </xf>
    <xf numFmtId="0" fontId="80" fillId="29" borderId="76" xfId="0" applyNumberFormat="1" applyFont="1" applyFill="1" applyBorder="1" applyAlignment="1">
      <alignment horizontal="center" vertical="center"/>
    </xf>
    <xf numFmtId="210" fontId="80" fillId="31" borderId="76" xfId="0" applyNumberFormat="1" applyFont="1" applyFill="1" applyBorder="1" applyAlignment="1">
      <alignment horizontal="center" vertical="center"/>
    </xf>
    <xf numFmtId="0" fontId="80" fillId="34" borderId="76" xfId="0" applyNumberFormat="1" applyFont="1" applyFill="1" applyBorder="1" applyAlignment="1">
      <alignment horizontal="center" vertical="center"/>
    </xf>
    <xf numFmtId="0" fontId="103" fillId="28" borderId="76" xfId="0" applyNumberFormat="1" applyFont="1" applyFill="1" applyBorder="1" applyAlignment="1">
      <alignment horizontal="center" vertical="center"/>
    </xf>
    <xf numFmtId="0" fontId="80" fillId="32" borderId="76" xfId="0" applyNumberFormat="1" applyFont="1" applyFill="1" applyBorder="1" applyAlignment="1">
      <alignment horizontal="center" vertical="center" wrapText="1"/>
    </xf>
    <xf numFmtId="0" fontId="80" fillId="0" borderId="76" xfId="0" applyNumberFormat="1" applyFont="1" applyFill="1" applyBorder="1" applyAlignment="1">
      <alignment horizontal="center" vertical="center" wrapText="1"/>
    </xf>
    <xf numFmtId="193" fontId="80" fillId="0" borderId="76" xfId="0" applyNumberFormat="1" applyFont="1" applyFill="1" applyBorder="1" applyAlignment="1">
      <alignment horizontal="center" vertical="center"/>
    </xf>
    <xf numFmtId="195" fontId="80" fillId="32" borderId="76" xfId="0" applyNumberFormat="1" applyFont="1" applyFill="1" applyBorder="1" applyAlignment="1">
      <alignment horizontal="center" vertical="center"/>
    </xf>
    <xf numFmtId="201" fontId="80" fillId="0" borderId="76" xfId="0" applyNumberFormat="1" applyFont="1" applyFill="1" applyBorder="1" applyAlignment="1">
      <alignment horizontal="center" vertical="center"/>
    </xf>
    <xf numFmtId="0" fontId="80" fillId="36" borderId="76" xfId="0" applyNumberFormat="1" applyFont="1" applyFill="1" applyBorder="1" applyAlignment="1">
      <alignment horizontal="center" vertical="center"/>
    </xf>
    <xf numFmtId="195" fontId="80" fillId="29" borderId="76" xfId="0" applyNumberFormat="1" applyFont="1" applyFill="1" applyBorder="1" applyAlignment="1">
      <alignment horizontal="center" vertical="center"/>
    </xf>
    <xf numFmtId="0" fontId="80" fillId="0" borderId="76" xfId="0" applyNumberFormat="1" applyFont="1" applyBorder="1" applyAlignment="1">
      <alignment horizontal="center" vertical="center"/>
    </xf>
    <xf numFmtId="217" fontId="80" fillId="31" borderId="76" xfId="0" applyNumberFormat="1" applyFont="1" applyFill="1" applyBorder="1" applyAlignment="1">
      <alignment horizontal="center" vertical="center"/>
    </xf>
    <xf numFmtId="203" fontId="80" fillId="0" borderId="76" xfId="0" applyNumberFormat="1" applyFont="1" applyFill="1" applyBorder="1" applyAlignment="1">
      <alignment horizontal="center" vertical="center"/>
    </xf>
    <xf numFmtId="0" fontId="80" fillId="35" borderId="76" xfId="0" applyNumberFormat="1" applyFont="1" applyFill="1" applyBorder="1" applyAlignment="1">
      <alignment horizontal="center" vertical="center"/>
    </xf>
    <xf numFmtId="2" fontId="80" fillId="29" borderId="76" xfId="0" applyNumberFormat="1" applyFont="1" applyFill="1" applyBorder="1" applyAlignment="1">
      <alignment horizontal="center" vertical="center"/>
    </xf>
    <xf numFmtId="0" fontId="80" fillId="0" borderId="76" xfId="0" applyNumberFormat="1" applyFont="1" applyFill="1" applyBorder="1" applyAlignment="1">
      <alignment horizontal="left" vertical="center"/>
    </xf>
    <xf numFmtId="49" fontId="80" fillId="0" borderId="76" xfId="0" applyNumberFormat="1" applyFont="1" applyFill="1" applyBorder="1" applyAlignment="1">
      <alignment horizontal="left" vertical="center"/>
    </xf>
    <xf numFmtId="0" fontId="81" fillId="28" borderId="76" xfId="0" applyNumberFormat="1" applyFont="1" applyFill="1" applyBorder="1" applyAlignment="1">
      <alignment horizontal="center" vertical="center" wrapText="1"/>
    </xf>
    <xf numFmtId="0" fontId="81" fillId="28" borderId="76" xfId="0" applyNumberFormat="1" applyFont="1" applyFill="1" applyBorder="1" applyAlignment="1">
      <alignment horizontal="center" vertical="center" wrapText="1"/>
    </xf>
    <xf numFmtId="0" fontId="81" fillId="28" borderId="76" xfId="0" applyNumberFormat="1" applyFont="1" applyFill="1" applyBorder="1" applyAlignment="1">
      <alignment horizontal="center" vertical="center" wrapText="1"/>
    </xf>
    <xf numFmtId="0" fontId="81" fillId="28" borderId="76" xfId="0" applyNumberFormat="1" applyFont="1" applyFill="1" applyBorder="1" applyAlignment="1">
      <alignment horizontal="center" vertical="center" wrapText="1"/>
    </xf>
    <xf numFmtId="0" fontId="52" fillId="0" borderId="48" xfId="0" applyNumberFormat="1" applyFont="1" applyBorder="1" applyAlignment="1">
      <alignment vertical="center" shrinkToFit="1"/>
    </xf>
    <xf numFmtId="0" fontId="52" fillId="0" borderId="49" xfId="0" applyNumberFormat="1" applyFont="1" applyBorder="1" applyAlignment="1">
      <alignment vertical="center" shrinkToFit="1"/>
    </xf>
    <xf numFmtId="0" fontId="52" fillId="29" borderId="48" xfId="0" applyNumberFormat="1" applyFont="1" applyFill="1" applyBorder="1" applyAlignment="1">
      <alignment vertical="center"/>
    </xf>
    <xf numFmtId="0" fontId="52" fillId="29" borderId="48" xfId="0" applyNumberFormat="1" applyFont="1" applyFill="1" applyBorder="1" applyAlignment="1">
      <alignment vertical="center" shrinkToFit="1"/>
    </xf>
    <xf numFmtId="0" fontId="52" fillId="29" borderId="40" xfId="87" applyNumberFormat="1" applyFont="1" applyFill="1" applyBorder="1" applyAlignment="1">
      <alignment horizontal="center" vertical="center"/>
    </xf>
    <xf numFmtId="0" fontId="52" fillId="29" borderId="40" xfId="0" applyNumberFormat="1" applyFont="1" applyFill="1" applyBorder="1" applyAlignment="1">
      <alignment horizontal="center" vertical="center"/>
    </xf>
    <xf numFmtId="0" fontId="52" fillId="32" borderId="40" xfId="0" applyNumberFormat="1" applyFont="1" applyFill="1" applyBorder="1" applyAlignment="1">
      <alignment horizontal="center" vertical="center"/>
    </xf>
    <xf numFmtId="41" fontId="52" fillId="32" borderId="40" xfId="87" applyFont="1" applyFill="1" applyBorder="1" applyAlignment="1">
      <alignment horizontal="center" vertical="center"/>
    </xf>
    <xf numFmtId="0" fontId="8" fillId="0" borderId="1" xfId="0" applyFont="1" applyFill="1" applyBorder="1" applyAlignment="1" applyProtection="1">
      <alignment horizontal="center" vertical="center" shrinkToFit="1"/>
    </xf>
    <xf numFmtId="0" fontId="4" fillId="0" borderId="1" xfId="0" applyFont="1" applyFill="1" applyBorder="1" applyAlignment="1" applyProtection="1">
      <alignment horizontal="center" vertical="center" shrinkToFit="1"/>
    </xf>
    <xf numFmtId="0" fontId="8" fillId="0" borderId="1" xfId="0" applyFont="1" applyFill="1" applyBorder="1" applyAlignment="1" applyProtection="1">
      <alignment vertical="center" shrinkToFit="1"/>
    </xf>
    <xf numFmtId="0" fontId="41" fillId="0" borderId="1" xfId="0" applyFont="1" applyFill="1" applyBorder="1" applyAlignment="1" applyProtection="1">
      <alignment horizontal="center" vertical="center" shrinkToFit="1"/>
    </xf>
    <xf numFmtId="0" fontId="8" fillId="29" borderId="1" xfId="0" applyFont="1" applyFill="1" applyBorder="1" applyAlignment="1" applyProtection="1">
      <alignment horizontal="center" vertical="center" shrinkToFit="1"/>
      <protection locked="0"/>
    </xf>
    <xf numFmtId="0" fontId="8" fillId="29" borderId="1" xfId="0" applyFont="1" applyFill="1" applyBorder="1" applyAlignment="1" applyProtection="1">
      <alignment vertical="center" shrinkToFit="1"/>
      <protection locked="0"/>
    </xf>
    <xf numFmtId="0" fontId="38" fillId="0" borderId="11" xfId="0" applyFont="1" applyFill="1" applyBorder="1" applyAlignment="1" applyProtection="1">
      <alignment horizontal="center" vertical="center"/>
    </xf>
    <xf numFmtId="0" fontId="38" fillId="0" borderId="14" xfId="0" applyFont="1" applyFill="1" applyBorder="1" applyAlignment="1" applyProtection="1">
      <alignment horizontal="center" vertical="center"/>
    </xf>
    <xf numFmtId="0" fontId="9" fillId="0" borderId="14" xfId="0" applyFont="1" applyFill="1" applyBorder="1" applyAlignment="1" applyProtection="1">
      <alignment vertical="center"/>
    </xf>
    <xf numFmtId="0" fontId="0" fillId="0" borderId="14" xfId="0" applyFill="1" applyBorder="1" applyAlignment="1" applyProtection="1">
      <alignment vertical="center"/>
    </xf>
    <xf numFmtId="0" fontId="0" fillId="0" borderId="16" xfId="0" applyFill="1" applyBorder="1" applyAlignment="1" applyProtection="1">
      <alignment vertical="center"/>
    </xf>
    <xf numFmtId="0" fontId="11" fillId="0" borderId="0" xfId="0" applyFont="1" applyFill="1" applyBorder="1" applyAlignment="1" applyProtection="1">
      <alignment horizontal="left" vertical="center" shrinkToFit="1"/>
    </xf>
    <xf numFmtId="0" fontId="11" fillId="0" borderId="1" xfId="0" applyFont="1" applyFill="1" applyBorder="1" applyAlignment="1" applyProtection="1">
      <alignment horizontal="center" vertical="center" shrinkToFit="1"/>
    </xf>
    <xf numFmtId="49" fontId="8" fillId="0" borderId="1" xfId="0" applyNumberFormat="1" applyFont="1" applyFill="1" applyBorder="1" applyAlignment="1" applyProtection="1">
      <alignment horizontal="center" vertical="center" shrinkToFit="1"/>
    </xf>
    <xf numFmtId="49" fontId="8" fillId="0" borderId="1" xfId="0" applyNumberFormat="1" applyFont="1" applyFill="1" applyBorder="1" applyAlignment="1" applyProtection="1">
      <alignment vertical="center" shrinkToFit="1"/>
    </xf>
    <xf numFmtId="184" fontId="8" fillId="0" borderId="1" xfId="0" applyNumberFormat="1" applyFont="1" applyFill="1" applyBorder="1" applyAlignment="1" applyProtection="1">
      <alignment horizontal="center" vertical="center" shrinkToFit="1"/>
    </xf>
    <xf numFmtId="0" fontId="45" fillId="0" borderId="1" xfId="0" applyFont="1" applyFill="1" applyBorder="1" applyAlignment="1" applyProtection="1">
      <alignment horizontal="center" vertical="center" shrinkToFit="1"/>
    </xf>
    <xf numFmtId="0" fontId="12" fillId="17" borderId="1" xfId="0" applyFont="1" applyFill="1" applyBorder="1" applyAlignment="1" applyProtection="1">
      <alignment horizontal="center" vertical="center" shrinkToFit="1"/>
      <protection locked="0"/>
    </xf>
    <xf numFmtId="0" fontId="8" fillId="17" borderId="1" xfId="0" applyFont="1" applyFill="1" applyBorder="1" applyAlignment="1" applyProtection="1">
      <alignment horizontal="center" vertical="center" shrinkToFit="1"/>
      <protection locked="0"/>
    </xf>
    <xf numFmtId="0" fontId="8" fillId="29" borderId="11" xfId="0" applyFont="1" applyFill="1" applyBorder="1" applyAlignment="1" applyProtection="1">
      <alignment horizontal="left" vertical="center" wrapText="1"/>
    </xf>
    <xf numFmtId="0" fontId="8" fillId="29" borderId="14" xfId="0" applyFont="1" applyFill="1" applyBorder="1" applyAlignment="1" applyProtection="1">
      <alignment horizontal="left" vertical="center" wrapText="1"/>
    </xf>
    <xf numFmtId="0" fontId="8" fillId="29" borderId="16" xfId="0" applyFont="1" applyFill="1" applyBorder="1" applyAlignment="1" applyProtection="1">
      <alignment horizontal="left" vertical="center" wrapText="1"/>
    </xf>
    <xf numFmtId="0" fontId="8" fillId="0" borderId="21" xfId="0" applyNumberFormat="1" applyFont="1" applyFill="1" applyBorder="1" applyAlignment="1" applyProtection="1">
      <alignment horizontal="center" vertical="center" shrinkToFit="1"/>
    </xf>
    <xf numFmtId="0" fontId="8" fillId="0" borderId="18" xfId="0" applyNumberFormat="1" applyFont="1" applyFill="1" applyBorder="1" applyAlignment="1" applyProtection="1">
      <alignment horizontal="center" vertical="center" shrinkToFit="1"/>
    </xf>
    <xf numFmtId="0" fontId="41" fillId="29" borderId="22" xfId="0" applyFont="1" applyFill="1" applyBorder="1" applyAlignment="1" applyProtection="1">
      <alignment horizontal="left" vertical="center" wrapText="1"/>
    </xf>
    <xf numFmtId="0" fontId="41" fillId="29" borderId="16" xfId="0" applyFont="1" applyFill="1" applyBorder="1" applyAlignment="1" applyProtection="1">
      <alignment horizontal="left" vertical="center"/>
    </xf>
    <xf numFmtId="0" fontId="41" fillId="0" borderId="12" xfId="0" applyFont="1" applyFill="1" applyBorder="1" applyAlignment="1" applyProtection="1">
      <alignment horizontal="center" vertical="center"/>
    </xf>
    <xf numFmtId="0" fontId="41" fillId="0" borderId="13" xfId="0" applyFont="1" applyFill="1" applyBorder="1" applyAlignment="1" applyProtection="1">
      <alignment horizontal="center" vertical="center"/>
    </xf>
    <xf numFmtId="0" fontId="41" fillId="0" borderId="23" xfId="0" applyFont="1" applyFill="1" applyBorder="1" applyAlignment="1" applyProtection="1">
      <alignment horizontal="left" vertical="center" wrapText="1"/>
    </xf>
    <xf numFmtId="0" fontId="41" fillId="0" borderId="15" xfId="0" applyFont="1" applyFill="1" applyBorder="1" applyAlignment="1" applyProtection="1">
      <alignment horizontal="left" vertical="center"/>
    </xf>
    <xf numFmtId="0" fontId="41" fillId="0" borderId="24" xfId="0" applyFont="1" applyFill="1" applyBorder="1" applyAlignment="1" applyProtection="1">
      <alignment horizontal="left" vertical="center"/>
    </xf>
    <xf numFmtId="0" fontId="41" fillId="0" borderId="20" xfId="0" applyFont="1" applyFill="1" applyBorder="1" applyAlignment="1" applyProtection="1">
      <alignment horizontal="left" vertical="center"/>
    </xf>
    <xf numFmtId="0" fontId="63" fillId="0" borderId="28" xfId="0" applyFont="1" applyFill="1" applyBorder="1" applyAlignment="1" applyProtection="1">
      <alignment horizontal="left" vertical="center" wrapText="1"/>
      <protection locked="0"/>
    </xf>
    <xf numFmtId="0" fontId="63" fillId="0" borderId="29" xfId="0" applyFont="1" applyFill="1" applyBorder="1" applyAlignment="1" applyProtection="1">
      <alignment horizontal="left" vertical="center" wrapText="1"/>
      <protection locked="0"/>
    </xf>
    <xf numFmtId="0" fontId="63" fillId="0" borderId="30" xfId="0" applyFont="1" applyFill="1" applyBorder="1" applyAlignment="1" applyProtection="1">
      <alignment horizontal="left" vertical="center" wrapText="1"/>
      <protection locked="0"/>
    </xf>
    <xf numFmtId="0" fontId="63" fillId="0" borderId="31" xfId="0" applyFont="1" applyFill="1" applyBorder="1" applyAlignment="1" applyProtection="1">
      <alignment horizontal="left" vertical="center" wrapText="1"/>
      <protection locked="0"/>
    </xf>
    <xf numFmtId="0" fontId="63" fillId="0" borderId="0" xfId="0" applyFont="1" applyFill="1" applyBorder="1" applyAlignment="1" applyProtection="1">
      <alignment horizontal="left" vertical="center" wrapText="1"/>
      <protection locked="0"/>
    </xf>
    <xf numFmtId="0" fontId="63" fillId="0" borderId="32" xfId="0" applyFont="1" applyFill="1" applyBorder="1" applyAlignment="1" applyProtection="1">
      <alignment horizontal="left" vertical="center" wrapText="1"/>
      <protection locked="0"/>
    </xf>
    <xf numFmtId="0" fontId="63" fillId="0" borderId="18" xfId="0" applyFont="1" applyFill="1" applyBorder="1" applyAlignment="1" applyProtection="1">
      <alignment horizontal="left" vertical="center" wrapText="1"/>
      <protection locked="0"/>
    </xf>
    <xf numFmtId="0" fontId="63" fillId="0" borderId="19" xfId="0" applyFont="1" applyFill="1" applyBorder="1" applyAlignment="1" applyProtection="1">
      <alignment horizontal="left" vertical="center" wrapText="1"/>
      <protection locked="0"/>
    </xf>
    <xf numFmtId="0" fontId="63" fillId="0" borderId="20" xfId="0" applyFont="1" applyFill="1" applyBorder="1" applyAlignment="1" applyProtection="1">
      <alignment horizontal="left" vertical="center" wrapText="1"/>
      <protection locked="0"/>
    </xf>
    <xf numFmtId="0" fontId="63" fillId="0" borderId="26" xfId="0" applyFont="1" applyFill="1" applyBorder="1" applyAlignment="1">
      <alignment horizontal="center" vertical="center"/>
    </xf>
    <xf numFmtId="0" fontId="63" fillId="30" borderId="34" xfId="0" applyFont="1" applyFill="1" applyBorder="1" applyAlignment="1" applyProtection="1">
      <alignment horizontal="center" vertical="center"/>
      <protection locked="0"/>
    </xf>
    <xf numFmtId="0" fontId="63" fillId="0" borderId="35" xfId="0" applyFont="1" applyFill="1" applyBorder="1" applyAlignment="1">
      <alignment horizontal="center" vertical="center"/>
    </xf>
    <xf numFmtId="0" fontId="63" fillId="0" borderId="27" xfId="0" applyFont="1" applyFill="1" applyBorder="1" applyAlignment="1">
      <alignment horizontal="center" vertical="center" wrapText="1"/>
    </xf>
    <xf numFmtId="0" fontId="63" fillId="0" borderId="17" xfId="0" applyFont="1" applyFill="1" applyBorder="1" applyAlignment="1">
      <alignment horizontal="center" vertical="center" wrapText="1"/>
    </xf>
    <xf numFmtId="0" fontId="63" fillId="0" borderId="13" xfId="0" applyFont="1" applyFill="1" applyBorder="1" applyAlignment="1">
      <alignment horizontal="center" vertical="center" wrapText="1"/>
    </xf>
    <xf numFmtId="0" fontId="47" fillId="0" borderId="0" xfId="79" applyNumberFormat="1" applyFont="1" applyAlignment="1">
      <alignment horizontal="center" wrapText="1"/>
    </xf>
    <xf numFmtId="0" fontId="48" fillId="0" borderId="71" xfId="79" applyNumberFormat="1" applyFont="1" applyFill="1" applyBorder="1" applyAlignment="1">
      <alignment horizontal="center" vertical="center"/>
    </xf>
    <xf numFmtId="0" fontId="48" fillId="0" borderId="73" xfId="79" applyNumberFormat="1" applyFont="1" applyFill="1" applyBorder="1" applyAlignment="1">
      <alignment horizontal="center" vertical="center"/>
    </xf>
    <xf numFmtId="0" fontId="48" fillId="0" borderId="63" xfId="79" applyNumberFormat="1" applyFont="1" applyFill="1" applyBorder="1" applyAlignment="1">
      <alignment horizontal="center" vertical="center"/>
    </xf>
    <xf numFmtId="0" fontId="48" fillId="0" borderId="65" xfId="79" applyNumberFormat="1" applyFont="1" applyFill="1" applyBorder="1" applyAlignment="1">
      <alignment horizontal="center" vertical="center"/>
    </xf>
    <xf numFmtId="0" fontId="48" fillId="0" borderId="72" xfId="79" applyNumberFormat="1" applyFont="1" applyFill="1" applyBorder="1" applyAlignment="1">
      <alignment horizontal="center" vertical="center"/>
    </xf>
    <xf numFmtId="0" fontId="48" fillId="0" borderId="74" xfId="79" applyNumberFormat="1" applyFont="1" applyFill="1" applyBorder="1" applyAlignment="1">
      <alignment horizontal="center" vertical="center"/>
    </xf>
    <xf numFmtId="0" fontId="48" fillId="0" borderId="50" xfId="79" applyNumberFormat="1" applyFont="1" applyFill="1" applyBorder="1" applyAlignment="1">
      <alignment horizontal="center" vertical="center"/>
    </xf>
    <xf numFmtId="0" fontId="48" fillId="0" borderId="61" xfId="79" applyNumberFormat="1" applyFont="1" applyFill="1" applyBorder="1" applyAlignment="1">
      <alignment horizontal="center" vertical="center"/>
    </xf>
    <xf numFmtId="0" fontId="48" fillId="0" borderId="75" xfId="79" applyNumberFormat="1" applyFont="1" applyFill="1" applyBorder="1" applyAlignment="1">
      <alignment horizontal="center" vertical="center"/>
    </xf>
    <xf numFmtId="49" fontId="74" fillId="0" borderId="0" xfId="82" applyNumberFormat="1" applyFont="1" applyFill="1" applyBorder="1" applyAlignment="1">
      <alignment horizontal="center" vertical="center" wrapText="1"/>
    </xf>
    <xf numFmtId="0" fontId="60" fillId="38" borderId="0" xfId="0" applyNumberFormat="1" applyFont="1" applyFill="1" applyAlignment="1">
      <alignment horizontal="center" vertical="center"/>
    </xf>
    <xf numFmtId="49" fontId="60" fillId="38" borderId="0" xfId="79" applyNumberFormat="1" applyFont="1" applyFill="1" applyBorder="1" applyAlignment="1">
      <alignment horizontal="center" vertical="center"/>
    </xf>
    <xf numFmtId="49" fontId="60" fillId="38" borderId="64" xfId="79" applyNumberFormat="1" applyFont="1" applyFill="1" applyBorder="1" applyAlignment="1">
      <alignment horizontal="center" vertical="center"/>
    </xf>
    <xf numFmtId="216" fontId="60" fillId="38" borderId="0" xfId="0" applyNumberFormat="1" applyFont="1" applyFill="1" applyBorder="1" applyAlignment="1">
      <alignment horizontal="center" vertical="center" wrapText="1"/>
    </xf>
    <xf numFmtId="216" fontId="60" fillId="38" borderId="64" xfId="0" applyNumberFormat="1" applyFont="1" applyFill="1" applyBorder="1" applyAlignment="1">
      <alignment horizontal="center" vertical="center" wrapText="1"/>
    </xf>
    <xf numFmtId="49" fontId="60" fillId="38" borderId="0" xfId="0" applyNumberFormat="1" applyFont="1" applyFill="1" applyBorder="1" applyAlignment="1">
      <alignment horizontal="center" vertical="center"/>
    </xf>
    <xf numFmtId="49" fontId="60" fillId="38" borderId="64" xfId="0" applyNumberFormat="1" applyFont="1" applyFill="1" applyBorder="1" applyAlignment="1">
      <alignment horizontal="center" vertical="center"/>
    </xf>
    <xf numFmtId="216" fontId="48" fillId="38" borderId="0" xfId="0" applyNumberFormat="1" applyFont="1" applyFill="1" applyAlignment="1">
      <alignment horizontal="center" vertical="center"/>
    </xf>
    <xf numFmtId="216" fontId="48" fillId="38" borderId="64" xfId="0" applyNumberFormat="1" applyFont="1" applyFill="1" applyBorder="1" applyAlignment="1">
      <alignment horizontal="center" vertical="center"/>
    </xf>
    <xf numFmtId="216" fontId="101" fillId="38" borderId="0" xfId="139" applyNumberFormat="1" applyFont="1" applyFill="1" applyBorder="1" applyAlignment="1">
      <alignment horizontal="center" vertical="center" wrapText="1"/>
    </xf>
    <xf numFmtId="216" fontId="101" fillId="38" borderId="64" xfId="139" applyNumberFormat="1" applyFont="1" applyFill="1" applyBorder="1" applyAlignment="1">
      <alignment horizontal="center" vertical="center" wrapText="1"/>
    </xf>
    <xf numFmtId="216" fontId="101" fillId="38" borderId="0" xfId="139" applyNumberFormat="1" applyFont="1" applyFill="1" applyBorder="1" applyAlignment="1">
      <alignment horizontal="center" vertical="center"/>
    </xf>
    <xf numFmtId="216" fontId="101" fillId="38" borderId="64" xfId="139" applyNumberFormat="1" applyFont="1" applyFill="1" applyBorder="1" applyAlignment="1">
      <alignment horizontal="center" vertical="center"/>
    </xf>
    <xf numFmtId="0" fontId="60" fillId="38" borderId="0" xfId="0" applyNumberFormat="1" applyFont="1" applyFill="1" applyBorder="1" applyAlignment="1">
      <alignment horizontal="center" vertical="center"/>
    </xf>
    <xf numFmtId="0" fontId="60" fillId="38" borderId="64" xfId="0" applyNumberFormat="1" applyFont="1" applyFill="1" applyBorder="1" applyAlignment="1">
      <alignment horizontal="center" vertical="center"/>
    </xf>
    <xf numFmtId="216" fontId="48" fillId="38" borderId="0" xfId="0" applyNumberFormat="1" applyFont="1" applyFill="1" applyBorder="1" applyAlignment="1">
      <alignment horizontal="center" vertical="center"/>
    </xf>
    <xf numFmtId="216" fontId="60" fillId="38" borderId="0" xfId="0" applyNumberFormat="1" applyFont="1" applyFill="1" applyBorder="1" applyAlignment="1">
      <alignment horizontal="center" vertical="center"/>
    </xf>
    <xf numFmtId="0" fontId="48" fillId="0" borderId="51" xfId="79" applyNumberFormat="1" applyFont="1" applyFill="1" applyBorder="1" applyAlignment="1">
      <alignment horizontal="center" vertical="center"/>
    </xf>
    <xf numFmtId="0" fontId="47" fillId="0" borderId="0" xfId="79" applyFont="1" applyAlignment="1">
      <alignment horizontal="center" wrapText="1"/>
    </xf>
    <xf numFmtId="0" fontId="7" fillId="28" borderId="58" xfId="0" applyNumberFormat="1" applyFont="1" applyFill="1" applyBorder="1" applyAlignment="1">
      <alignment horizontal="center" vertical="center"/>
    </xf>
    <xf numFmtId="0" fontId="7" fillId="28" borderId="59" xfId="0" applyNumberFormat="1" applyFont="1" applyFill="1" applyBorder="1" applyAlignment="1">
      <alignment horizontal="center" vertical="center"/>
    </xf>
    <xf numFmtId="0" fontId="7" fillId="28" borderId="60" xfId="0" applyNumberFormat="1" applyFont="1" applyFill="1" applyBorder="1" applyAlignment="1">
      <alignment horizontal="center" vertical="center"/>
    </xf>
    <xf numFmtId="0" fontId="7" fillId="28" borderId="53" xfId="0" applyNumberFormat="1" applyFont="1" applyFill="1" applyBorder="1" applyAlignment="1">
      <alignment horizontal="center" vertical="center" wrapText="1"/>
    </xf>
    <xf numFmtId="0" fontId="7" fillId="28" borderId="67" xfId="0" applyNumberFormat="1" applyFont="1" applyFill="1" applyBorder="1" applyAlignment="1">
      <alignment horizontal="center" vertical="center" wrapText="1"/>
    </xf>
    <xf numFmtId="196" fontId="1" fillId="0" borderId="58" xfId="78" applyNumberFormat="1" applyFont="1" applyFill="1" applyBorder="1" applyAlignment="1">
      <alignment horizontal="center" vertical="center"/>
    </xf>
    <xf numFmtId="196" fontId="1" fillId="0" borderId="60" xfId="78" applyNumberFormat="1" applyFont="1" applyFill="1" applyBorder="1" applyAlignment="1">
      <alignment horizontal="center" vertical="center"/>
    </xf>
    <xf numFmtId="49" fontId="1" fillId="0" borderId="58" xfId="78" applyNumberFormat="1" applyFont="1" applyFill="1" applyBorder="1" applyAlignment="1">
      <alignment horizontal="center" vertical="center"/>
    </xf>
    <xf numFmtId="49" fontId="1" fillId="0" borderId="60" xfId="78" applyNumberFormat="1" applyFont="1" applyFill="1" applyBorder="1" applyAlignment="1">
      <alignment horizontal="center" vertical="center"/>
    </xf>
    <xf numFmtId="207" fontId="67" fillId="0" borderId="0" xfId="0" applyNumberFormat="1" applyFont="1" applyBorder="1" applyAlignment="1">
      <alignment horizontal="center" vertical="center"/>
    </xf>
    <xf numFmtId="204" fontId="67" fillId="0" borderId="0" xfId="0" applyNumberFormat="1" applyFont="1" applyBorder="1" applyAlignment="1">
      <alignment horizontal="center" vertical="center"/>
    </xf>
    <xf numFmtId="206" fontId="67" fillId="0" borderId="0" xfId="0" applyNumberFormat="1" applyFont="1" applyBorder="1" applyAlignment="1">
      <alignment horizontal="center" vertical="center"/>
    </xf>
    <xf numFmtId="0" fontId="67" fillId="0" borderId="0" xfId="0" applyFont="1" applyBorder="1" applyAlignment="1">
      <alignment horizontal="center" vertical="center"/>
    </xf>
    <xf numFmtId="0" fontId="67" fillId="0" borderId="0" xfId="0" applyFont="1" applyBorder="1" applyAlignment="1">
      <alignment vertical="center"/>
    </xf>
    <xf numFmtId="0" fontId="65" fillId="0" borderId="0" xfId="0" applyFont="1" applyBorder="1" applyAlignment="1">
      <alignment horizontal="center" vertical="center"/>
    </xf>
    <xf numFmtId="201" fontId="67" fillId="0" borderId="0" xfId="0" applyNumberFormat="1" applyFont="1" applyBorder="1" applyAlignment="1">
      <alignment horizontal="center" vertical="center"/>
    </xf>
    <xf numFmtId="0" fontId="67" fillId="0" borderId="64" xfId="0" applyNumberFormat="1" applyFont="1" applyBorder="1" applyAlignment="1">
      <alignment vertical="center"/>
    </xf>
    <xf numFmtId="195" fontId="67" fillId="0" borderId="0" xfId="0" applyNumberFormat="1" applyFont="1" applyBorder="1" applyAlignment="1">
      <alignment vertical="center"/>
    </xf>
    <xf numFmtId="195" fontId="67" fillId="0" borderId="0" xfId="0" applyNumberFormat="1" applyFont="1" applyBorder="1" applyAlignment="1">
      <alignment horizontal="right" vertical="center"/>
    </xf>
    <xf numFmtId="195" fontId="67" fillId="0" borderId="64" xfId="0" applyNumberFormat="1" applyFont="1" applyBorder="1" applyAlignment="1">
      <alignment horizontal="center" vertical="center"/>
    </xf>
    <xf numFmtId="205" fontId="67" fillId="0" borderId="0" xfId="0" applyNumberFormat="1" applyFont="1" applyBorder="1" applyAlignment="1">
      <alignment horizontal="center" vertical="center"/>
    </xf>
    <xf numFmtId="195" fontId="67" fillId="0" borderId="64" xfId="0" applyNumberFormat="1" applyFont="1" applyBorder="1" applyAlignment="1">
      <alignment vertical="center"/>
    </xf>
    <xf numFmtId="0" fontId="67" fillId="0" borderId="39" xfId="0" applyFont="1" applyBorder="1" applyAlignment="1">
      <alignment horizontal="center" vertical="center"/>
    </xf>
    <xf numFmtId="0" fontId="67" fillId="0" borderId="0" xfId="0" applyFont="1" applyBorder="1" applyAlignment="1">
      <alignment horizontal="left" vertical="center"/>
    </xf>
    <xf numFmtId="0" fontId="67" fillId="0" borderId="0" xfId="0" applyNumberFormat="1" applyFont="1" applyBorder="1" applyAlignment="1">
      <alignment horizontal="right" vertical="center"/>
    </xf>
    <xf numFmtId="0" fontId="67" fillId="0" borderId="0" xfId="0" applyFont="1" applyBorder="1" applyAlignment="1">
      <alignment horizontal="center" vertical="center" shrinkToFit="1"/>
    </xf>
    <xf numFmtId="0" fontId="67" fillId="0" borderId="0" xfId="0" applyNumberFormat="1" applyFont="1" applyBorder="1" applyAlignment="1">
      <alignment vertical="center" shrinkToFit="1"/>
    </xf>
    <xf numFmtId="0" fontId="67" fillId="0" borderId="0" xfId="0" applyFont="1" applyAlignment="1">
      <alignment horizontal="center" vertical="center"/>
    </xf>
    <xf numFmtId="0" fontId="67" fillId="0" borderId="0" xfId="0" applyNumberFormat="1" applyFont="1" applyBorder="1" applyAlignment="1">
      <alignment horizontal="center" vertical="center"/>
    </xf>
    <xf numFmtId="0" fontId="67" fillId="0" borderId="0" xfId="0" applyNumberFormat="1" applyFont="1" applyBorder="1" applyAlignment="1">
      <alignment vertical="center"/>
    </xf>
    <xf numFmtId="192" fontId="67" fillId="0" borderId="0" xfId="0" applyNumberFormat="1" applyFont="1" applyBorder="1" applyAlignment="1">
      <alignment vertical="center"/>
    </xf>
    <xf numFmtId="185" fontId="67" fillId="0" borderId="0" xfId="0" applyNumberFormat="1" applyFont="1" applyBorder="1" applyAlignment="1">
      <alignment horizontal="left" vertical="center"/>
    </xf>
    <xf numFmtId="0" fontId="65" fillId="0" borderId="39" xfId="0" applyFont="1" applyBorder="1" applyAlignment="1">
      <alignment horizontal="center" vertical="center"/>
    </xf>
    <xf numFmtId="0" fontId="67" fillId="0" borderId="54" xfId="0" applyFont="1" applyBorder="1" applyAlignment="1">
      <alignment horizontal="center" vertical="center"/>
    </xf>
    <xf numFmtId="0" fontId="65" fillId="0" borderId="72" xfId="0" applyFont="1" applyBorder="1" applyAlignment="1">
      <alignment horizontal="center" vertical="center"/>
    </xf>
    <xf numFmtId="0" fontId="65" fillId="0" borderId="75" xfId="0" applyFont="1" applyBorder="1" applyAlignment="1">
      <alignment horizontal="center" vertical="center"/>
    </xf>
    <xf numFmtId="0" fontId="65" fillId="0" borderId="74" xfId="0" applyFont="1" applyBorder="1" applyAlignment="1">
      <alignment horizontal="center" vertical="center"/>
    </xf>
    <xf numFmtId="0" fontId="67" fillId="0" borderId="72" xfId="0" applyNumberFormat="1" applyFont="1" applyBorder="1" applyAlignment="1">
      <alignment horizontal="right" vertical="center"/>
    </xf>
    <xf numFmtId="0" fontId="67" fillId="0" borderId="75" xfId="0" applyNumberFormat="1" applyFont="1" applyBorder="1" applyAlignment="1">
      <alignment horizontal="right" vertical="center"/>
    </xf>
    <xf numFmtId="0" fontId="67" fillId="0" borderId="75" xfId="0" applyNumberFormat="1" applyFont="1" applyBorder="1" applyAlignment="1">
      <alignment vertical="center"/>
    </xf>
    <xf numFmtId="0" fontId="67" fillId="0" borderId="74" xfId="0" applyNumberFormat="1" applyFont="1" applyBorder="1" applyAlignment="1">
      <alignment vertical="center"/>
    </xf>
    <xf numFmtId="0" fontId="67" fillId="0" borderId="72" xfId="0" applyFont="1" applyBorder="1" applyAlignment="1">
      <alignment horizontal="center" vertical="center"/>
    </xf>
    <xf numFmtId="0" fontId="67" fillId="0" borderId="75" xfId="0" applyFont="1" applyBorder="1" applyAlignment="1">
      <alignment horizontal="center" vertical="center"/>
    </xf>
    <xf numFmtId="0" fontId="67" fillId="0" borderId="74" xfId="0" applyFont="1" applyBorder="1" applyAlignment="1">
      <alignment horizontal="center" vertical="center"/>
    </xf>
    <xf numFmtId="195" fontId="67" fillId="0" borderId="72" xfId="0" applyNumberFormat="1" applyFont="1" applyBorder="1" applyAlignment="1">
      <alignment vertical="center"/>
    </xf>
    <xf numFmtId="195" fontId="67" fillId="0" borderId="75" xfId="0" applyNumberFormat="1" applyFont="1" applyBorder="1" applyAlignment="1">
      <alignment vertical="center"/>
    </xf>
    <xf numFmtId="192" fontId="67" fillId="0" borderId="75" xfId="0" applyNumberFormat="1" applyFont="1" applyBorder="1" applyAlignment="1">
      <alignment vertical="center"/>
    </xf>
    <xf numFmtId="192" fontId="67" fillId="0" borderId="74" xfId="0" applyNumberFormat="1" applyFont="1" applyBorder="1" applyAlignment="1">
      <alignment vertical="center"/>
    </xf>
    <xf numFmtId="0" fontId="67" fillId="0" borderId="72" xfId="0" applyNumberFormat="1" applyFont="1" applyBorder="1" applyAlignment="1">
      <alignment horizontal="center" vertical="center"/>
    </xf>
    <xf numFmtId="0" fontId="67" fillId="0" borderId="75" xfId="0" applyNumberFormat="1" applyFont="1" applyBorder="1" applyAlignment="1">
      <alignment horizontal="center" vertical="center"/>
    </xf>
    <xf numFmtId="0" fontId="67" fillId="0" borderId="74" xfId="0" applyNumberFormat="1" applyFont="1" applyBorder="1" applyAlignment="1">
      <alignment horizontal="center" vertical="center"/>
    </xf>
    <xf numFmtId="0" fontId="67" fillId="0" borderId="72" xfId="0" applyNumberFormat="1" applyFont="1" applyBorder="1" applyAlignment="1">
      <alignment vertical="center"/>
    </xf>
    <xf numFmtId="0" fontId="67" fillId="0" borderId="75" xfId="0" applyFont="1" applyBorder="1" applyAlignment="1">
      <alignment horizontal="left" vertical="center"/>
    </xf>
    <xf numFmtId="0" fontId="67" fillId="0" borderId="74" xfId="0" applyFont="1" applyBorder="1" applyAlignment="1">
      <alignment horizontal="left" vertical="center"/>
    </xf>
    <xf numFmtId="0" fontId="67" fillId="0" borderId="72" xfId="0" applyNumberFormat="1" applyFont="1" applyBorder="1" applyAlignment="1">
      <alignment horizontal="center" vertical="center" shrinkToFit="1"/>
    </xf>
    <xf numFmtId="0" fontId="67" fillId="0" borderId="75" xfId="0" applyNumberFormat="1" applyFont="1" applyBorder="1" applyAlignment="1">
      <alignment horizontal="center" vertical="center" shrinkToFit="1"/>
    </xf>
    <xf numFmtId="0" fontId="67" fillId="0" borderId="74" xfId="0" applyNumberFormat="1" applyFont="1" applyBorder="1" applyAlignment="1">
      <alignment horizontal="center" vertical="center" shrinkToFit="1"/>
    </xf>
    <xf numFmtId="195" fontId="67" fillId="0" borderId="72" xfId="0" applyNumberFormat="1" applyFont="1" applyBorder="1" applyAlignment="1">
      <alignment horizontal="center" vertical="center"/>
    </xf>
    <xf numFmtId="195" fontId="67" fillId="0" borderId="75" xfId="0" applyNumberFormat="1" applyFont="1" applyBorder="1" applyAlignment="1">
      <alignment horizontal="center" vertical="center"/>
    </xf>
    <xf numFmtId="195" fontId="67" fillId="0" borderId="74" xfId="0" applyNumberFormat="1" applyFont="1" applyBorder="1" applyAlignment="1">
      <alignment horizontal="center" vertical="center"/>
    </xf>
    <xf numFmtId="0" fontId="67" fillId="32" borderId="71" xfId="0" applyFont="1" applyFill="1" applyBorder="1" applyAlignment="1">
      <alignment horizontal="center" vertical="center" wrapText="1"/>
    </xf>
    <xf numFmtId="0" fontId="67" fillId="32" borderId="39" xfId="0" applyFont="1" applyFill="1" applyBorder="1" applyAlignment="1">
      <alignment horizontal="center" vertical="center" wrapText="1"/>
    </xf>
    <xf numFmtId="0" fontId="67" fillId="32" borderId="42" xfId="0" applyFont="1" applyFill="1" applyBorder="1" applyAlignment="1">
      <alignment horizontal="center" vertical="center" wrapText="1"/>
    </xf>
    <xf numFmtId="0" fontId="67" fillId="32" borderId="63" xfId="0" applyFont="1" applyFill="1" applyBorder="1" applyAlignment="1">
      <alignment horizontal="center" vertical="center" wrapText="1"/>
    </xf>
    <xf numFmtId="0" fontId="67" fillId="32" borderId="64" xfId="0" applyFont="1" applyFill="1" applyBorder="1" applyAlignment="1">
      <alignment horizontal="center" vertical="center" wrapText="1"/>
    </xf>
    <xf numFmtId="0" fontId="67" fillId="32" borderId="65" xfId="0" applyFont="1" applyFill="1" applyBorder="1" applyAlignment="1">
      <alignment horizontal="center" vertical="center" wrapText="1"/>
    </xf>
    <xf numFmtId="0" fontId="52" fillId="32" borderId="54" xfId="0" applyNumberFormat="1" applyFont="1" applyFill="1" applyBorder="1" applyAlignment="1">
      <alignment horizontal="center" vertical="center" shrinkToFit="1"/>
    </xf>
    <xf numFmtId="0" fontId="67" fillId="0" borderId="54" xfId="0" applyNumberFormat="1" applyFont="1" applyBorder="1" applyAlignment="1">
      <alignment horizontal="center" vertical="center" shrinkToFit="1"/>
    </xf>
    <xf numFmtId="0" fontId="67" fillId="32" borderId="72" xfId="0" applyFont="1" applyFill="1" applyBorder="1" applyAlignment="1">
      <alignment horizontal="center" vertical="center" wrapText="1"/>
    </xf>
    <xf numFmtId="0" fontId="67" fillId="32" borderId="75" xfId="0" applyFont="1" applyFill="1" applyBorder="1" applyAlignment="1">
      <alignment horizontal="center" vertical="center" wrapText="1"/>
    </xf>
    <xf numFmtId="0" fontId="67" fillId="32" borderId="74" xfId="0" applyFont="1" applyFill="1" applyBorder="1" applyAlignment="1">
      <alignment horizontal="center" vertical="center" wrapText="1"/>
    </xf>
    <xf numFmtId="0" fontId="67" fillId="0" borderId="71" xfId="0" applyFont="1" applyBorder="1" applyAlignment="1">
      <alignment horizontal="center" vertical="center"/>
    </xf>
    <xf numFmtId="0" fontId="67" fillId="0" borderId="42" xfId="0" applyFont="1" applyBorder="1" applyAlignment="1">
      <alignment horizontal="center" vertical="center"/>
    </xf>
    <xf numFmtId="0" fontId="67" fillId="0" borderId="62" xfId="0" applyFont="1" applyBorder="1" applyAlignment="1">
      <alignment horizontal="center" vertical="center"/>
    </xf>
    <xf numFmtId="0" fontId="67" fillId="0" borderId="32" xfId="0" applyFont="1" applyBorder="1" applyAlignment="1">
      <alignment horizontal="center" vertical="center"/>
    </xf>
    <xf numFmtId="0" fontId="67" fillId="0" borderId="63" xfId="0" applyFont="1" applyBorder="1" applyAlignment="1">
      <alignment horizontal="center" vertical="center"/>
    </xf>
    <xf numFmtId="0" fontId="67" fillId="0" borderId="65" xfId="0" applyFont="1" applyBorder="1" applyAlignment="1">
      <alignment horizontal="center" vertical="center"/>
    </xf>
    <xf numFmtId="0" fontId="67" fillId="0" borderId="66" xfId="0" applyFont="1" applyBorder="1" applyAlignment="1">
      <alignment horizontal="center" vertical="center"/>
    </xf>
    <xf numFmtId="0" fontId="65" fillId="0" borderId="63" xfId="0" applyFont="1" applyBorder="1" applyAlignment="1">
      <alignment horizontal="center" vertical="center"/>
    </xf>
    <xf numFmtId="0" fontId="65" fillId="0" borderId="64" xfId="0" applyFont="1" applyBorder="1" applyAlignment="1">
      <alignment horizontal="center" vertical="center"/>
    </xf>
    <xf numFmtId="0" fontId="65" fillId="0" borderId="65" xfId="0" applyFont="1" applyBorder="1" applyAlignment="1">
      <alignment horizontal="center" vertical="center"/>
    </xf>
    <xf numFmtId="0" fontId="69" fillId="0" borderId="51" xfId="0" applyFont="1" applyBorder="1" applyAlignment="1">
      <alignment horizontal="center" vertical="center"/>
    </xf>
    <xf numFmtId="0" fontId="69" fillId="0" borderId="63" xfId="0" applyFont="1" applyBorder="1" applyAlignment="1">
      <alignment horizontal="center" vertical="center"/>
    </xf>
    <xf numFmtId="0" fontId="69" fillId="0" borderId="64" xfId="0" applyFont="1" applyBorder="1" applyAlignment="1">
      <alignment horizontal="center" vertical="center"/>
    </xf>
    <xf numFmtId="0" fontId="69" fillId="0" borderId="65" xfId="0" applyFont="1" applyBorder="1" applyAlignment="1">
      <alignment horizontal="center" vertical="center"/>
    </xf>
    <xf numFmtId="0" fontId="52" fillId="0" borderId="39" xfId="0" applyFont="1" applyBorder="1" applyAlignment="1">
      <alignment horizontal="center" vertical="center"/>
    </xf>
    <xf numFmtId="0" fontId="67" fillId="0" borderId="64" xfId="0" applyNumberFormat="1" applyFont="1" applyBorder="1" applyAlignment="1">
      <alignment horizontal="center" vertical="center"/>
    </xf>
    <xf numFmtId="195" fontId="67" fillId="0" borderId="0" xfId="0" applyNumberFormat="1" applyFont="1" applyBorder="1" applyAlignment="1">
      <alignment horizontal="center" vertical="center"/>
    </xf>
    <xf numFmtId="0" fontId="69" fillId="0" borderId="0" xfId="0" applyFont="1" applyBorder="1" applyAlignment="1">
      <alignment horizontal="center" vertical="center"/>
    </xf>
    <xf numFmtId="0" fontId="67" fillId="0" borderId="64" xfId="0" applyFont="1" applyBorder="1" applyAlignment="1">
      <alignment horizontal="center"/>
    </xf>
    <xf numFmtId="213" fontId="67" fillId="0" borderId="0" xfId="0" applyNumberFormat="1" applyFont="1" applyBorder="1" applyAlignment="1">
      <alignment horizontal="center" vertical="center"/>
    </xf>
    <xf numFmtId="0" fontId="67" fillId="0" borderId="0" xfId="0" applyFont="1" applyAlignment="1">
      <alignment horizontal="center" vertical="center" shrinkToFit="1"/>
    </xf>
    <xf numFmtId="209" fontId="67" fillId="0" borderId="0" xfId="0" applyNumberFormat="1" applyFont="1" applyBorder="1" applyAlignment="1">
      <alignment vertical="center"/>
    </xf>
    <xf numFmtId="0" fontId="81" fillId="28" borderId="58" xfId="0" applyNumberFormat="1" applyFont="1" applyFill="1" applyBorder="1" applyAlignment="1">
      <alignment horizontal="center" vertical="center" wrapText="1"/>
    </xf>
    <xf numFmtId="0" fontId="81" fillId="28" borderId="60" xfId="0" applyNumberFormat="1" applyFont="1" applyFill="1" applyBorder="1" applyAlignment="1">
      <alignment horizontal="center" vertical="center" wrapText="1"/>
    </xf>
    <xf numFmtId="0" fontId="81" fillId="28" borderId="76" xfId="0" applyNumberFormat="1" applyFont="1" applyFill="1" applyBorder="1" applyAlignment="1">
      <alignment horizontal="center" vertical="center" wrapText="1"/>
    </xf>
    <xf numFmtId="0" fontId="81" fillId="28" borderId="59" xfId="0" applyNumberFormat="1" applyFont="1" applyFill="1" applyBorder="1" applyAlignment="1">
      <alignment horizontal="center" vertical="center" wrapText="1"/>
    </xf>
    <xf numFmtId="0" fontId="81" fillId="28" borderId="53" xfId="0" applyNumberFormat="1" applyFont="1" applyFill="1" applyBorder="1" applyAlignment="1">
      <alignment horizontal="center" vertical="center" wrapText="1"/>
    </xf>
    <xf numFmtId="0" fontId="81" fillId="28" borderId="80" xfId="0" applyNumberFormat="1" applyFont="1" applyFill="1" applyBorder="1" applyAlignment="1">
      <alignment horizontal="center" vertical="center" wrapText="1"/>
    </xf>
    <xf numFmtId="0" fontId="81" fillId="28" borderId="58" xfId="0" applyNumberFormat="1" applyFont="1" applyFill="1" applyBorder="1" applyAlignment="1">
      <alignment horizontal="center" vertical="center"/>
    </xf>
    <xf numFmtId="0" fontId="81" fillId="28" borderId="60" xfId="0" applyNumberFormat="1" applyFont="1" applyFill="1" applyBorder="1" applyAlignment="1">
      <alignment horizontal="center" vertical="center"/>
    </xf>
    <xf numFmtId="0" fontId="81" fillId="28" borderId="53" xfId="0" applyNumberFormat="1" applyFont="1" applyFill="1" applyBorder="1" applyAlignment="1">
      <alignment horizontal="center" vertical="center"/>
    </xf>
    <xf numFmtId="0" fontId="81" fillId="28" borderId="43" xfId="0" applyNumberFormat="1" applyFont="1" applyFill="1" applyBorder="1" applyAlignment="1">
      <alignment horizontal="center" vertical="center"/>
    </xf>
    <xf numFmtId="0" fontId="81" fillId="28" borderId="67" xfId="0" applyNumberFormat="1" applyFont="1" applyFill="1" applyBorder="1" applyAlignment="1">
      <alignment horizontal="center" vertical="center"/>
    </xf>
    <xf numFmtId="0" fontId="81" fillId="28" borderId="67" xfId="0" applyNumberFormat="1" applyFont="1" applyFill="1" applyBorder="1" applyAlignment="1">
      <alignment horizontal="center" vertical="center" wrapText="1"/>
    </xf>
    <xf numFmtId="190" fontId="81" fillId="28" borderId="53" xfId="0" applyNumberFormat="1" applyFont="1" applyFill="1" applyBorder="1" applyAlignment="1">
      <alignment horizontal="center" vertical="center" wrapText="1"/>
    </xf>
    <xf numFmtId="190" fontId="81" fillId="28" borderId="43" xfId="0" applyNumberFormat="1" applyFont="1" applyFill="1" applyBorder="1" applyAlignment="1">
      <alignment horizontal="center" vertical="center" wrapText="1"/>
    </xf>
    <xf numFmtId="189" fontId="80" fillId="0" borderId="58" xfId="0" applyNumberFormat="1" applyFont="1" applyFill="1" applyBorder="1" applyAlignment="1">
      <alignment horizontal="center" vertical="center"/>
    </xf>
    <xf numFmtId="189" fontId="80" fillId="0" borderId="60" xfId="0" applyNumberFormat="1" applyFont="1" applyFill="1" applyBorder="1" applyAlignment="1">
      <alignment horizontal="center" vertical="center"/>
    </xf>
    <xf numFmtId="190" fontId="81" fillId="28" borderId="58" xfId="0" applyNumberFormat="1" applyFont="1" applyFill="1" applyBorder="1" applyAlignment="1">
      <alignment horizontal="center" vertical="center" wrapText="1"/>
    </xf>
    <xf numFmtId="190" fontId="81" fillId="28" borderId="60" xfId="0" applyNumberFormat="1" applyFont="1" applyFill="1" applyBorder="1" applyAlignment="1">
      <alignment horizontal="center" vertical="center" wrapText="1"/>
    </xf>
    <xf numFmtId="0" fontId="81" fillId="28" borderId="59" xfId="0" applyNumberFormat="1" applyFont="1" applyFill="1" applyBorder="1" applyAlignment="1">
      <alignment horizontal="center" vertical="center"/>
    </xf>
    <xf numFmtId="0" fontId="81" fillId="28" borderId="68" xfId="0" applyNumberFormat="1" applyFont="1" applyFill="1" applyBorder="1" applyAlignment="1">
      <alignment horizontal="center" vertical="center" wrapText="1"/>
    </xf>
    <xf numFmtId="0" fontId="81" fillId="28" borderId="69" xfId="0" applyNumberFormat="1" applyFont="1" applyFill="1" applyBorder="1" applyAlignment="1">
      <alignment horizontal="center" vertical="center" wrapText="1"/>
    </xf>
    <xf numFmtId="0" fontId="81" fillId="28" borderId="70" xfId="0" applyNumberFormat="1" applyFont="1" applyFill="1" applyBorder="1" applyAlignment="1">
      <alignment horizontal="center" vertical="center" wrapText="1"/>
    </xf>
    <xf numFmtId="188" fontId="80" fillId="32" borderId="53" xfId="86" applyNumberFormat="1" applyFont="1" applyFill="1" applyBorder="1" applyAlignment="1">
      <alignment horizontal="center" vertical="center" wrapText="1"/>
    </xf>
    <xf numFmtId="188" fontId="80" fillId="32" borderId="67" xfId="86" applyNumberFormat="1" applyFont="1" applyFill="1" applyBorder="1" applyAlignment="1">
      <alignment horizontal="center" vertical="center" wrapText="1"/>
    </xf>
    <xf numFmtId="193" fontId="80" fillId="0" borderId="58" xfId="0" applyNumberFormat="1" applyFont="1" applyFill="1" applyBorder="1" applyAlignment="1">
      <alignment horizontal="center" vertical="center"/>
    </xf>
    <xf numFmtId="193" fontId="80" fillId="0" borderId="59" xfId="0" applyNumberFormat="1" applyFont="1" applyFill="1" applyBorder="1" applyAlignment="1">
      <alignment horizontal="center" vertical="center"/>
    </xf>
    <xf numFmtId="193" fontId="80" fillId="0" borderId="60" xfId="0" applyNumberFormat="1" applyFont="1" applyFill="1" applyBorder="1" applyAlignment="1">
      <alignment horizontal="center" vertical="center"/>
    </xf>
    <xf numFmtId="0" fontId="52" fillId="0" borderId="48" xfId="0" applyNumberFormat="1" applyFont="1" applyBorder="1" applyAlignment="1">
      <alignment horizontal="center" vertical="center"/>
    </xf>
    <xf numFmtId="0" fontId="52" fillId="0" borderId="49" xfId="0" applyNumberFormat="1" applyFont="1" applyBorder="1" applyAlignment="1">
      <alignment horizontal="center" vertical="center"/>
    </xf>
    <xf numFmtId="208" fontId="52" fillId="0" borderId="50" xfId="87" applyNumberFormat="1" applyFont="1" applyBorder="1" applyAlignment="1">
      <alignment horizontal="center" vertical="center"/>
    </xf>
    <xf numFmtId="208" fontId="52" fillId="0" borderId="61" xfId="87" applyNumberFormat="1" applyFont="1" applyBorder="1" applyAlignment="1">
      <alignment horizontal="center" vertical="center"/>
    </xf>
    <xf numFmtId="208" fontId="52" fillId="0" borderId="51" xfId="87" applyNumberFormat="1" applyFont="1" applyBorder="1" applyAlignment="1">
      <alignment horizontal="center" vertical="center"/>
    </xf>
  </cellXfs>
  <cellStyles count="173">
    <cellStyle name="??&amp;O?&amp;H?_x0008__x000f__x0007_?_x0007__x0001__x0001_" xfId="1"/>
    <cellStyle name="??&amp;O?&amp;H?_x0008_??_x0007__x0001__x0001_" xfId="2"/>
    <cellStyle name="æØè [0.00]_PRODUCT DETAIL Q1" xfId="3"/>
    <cellStyle name="æØè_PRODUCT DETAIL Q1" xfId="4"/>
    <cellStyle name="ÊÝ [0.00]_PRODUCT DETAIL Q1" xfId="5"/>
    <cellStyle name="ÊÝ_PRODUCT DETAIL Q1" xfId="6"/>
    <cellStyle name="W?_BOOKSHIP" xfId="7"/>
    <cellStyle name="W_BOOKSHIP" xfId="8"/>
    <cellStyle name="20% - 강조색1" xfId="9" builtinId="30" customBuiltin="1"/>
    <cellStyle name="20% - 강조색2" xfId="10" builtinId="34" customBuiltin="1"/>
    <cellStyle name="20% - 강조색3" xfId="11" builtinId="38" customBuiltin="1"/>
    <cellStyle name="20% - 강조색4" xfId="12" builtinId="42" customBuiltin="1"/>
    <cellStyle name="20% - 강조색5" xfId="13" builtinId="46" customBuiltin="1"/>
    <cellStyle name="20% - 강조색6" xfId="14" builtinId="50" customBuiltin="1"/>
    <cellStyle name="40% - 강조색1" xfId="15" builtinId="31" customBuiltin="1"/>
    <cellStyle name="40% - 강조색2" xfId="16" builtinId="35" customBuiltin="1"/>
    <cellStyle name="40% - 강조색3" xfId="17" builtinId="39" customBuiltin="1"/>
    <cellStyle name="40% - 강조색4" xfId="18" builtinId="43" customBuiltin="1"/>
    <cellStyle name="40% - 강조색5" xfId="19" builtinId="47" customBuiltin="1"/>
    <cellStyle name="40% - 강조색6" xfId="20" builtinId="51" customBuiltin="1"/>
    <cellStyle name="60% - 강조색1" xfId="21" builtinId="32" customBuiltin="1"/>
    <cellStyle name="60% - 강조색2" xfId="22" builtinId="36" customBuiltin="1"/>
    <cellStyle name="60% - 강조색3" xfId="23" builtinId="40" customBuiltin="1"/>
    <cellStyle name="60% - 강조색4" xfId="24" builtinId="44" customBuiltin="1"/>
    <cellStyle name="60% - 강조색5" xfId="25" builtinId="48" customBuiltin="1"/>
    <cellStyle name="60% - 강조색6" xfId="26" builtinId="52" customBuiltin="1"/>
    <cellStyle name="ÅëÈ­ [0]_¸ÅÃâ" xfId="27"/>
    <cellStyle name="ÅëÈ­_¸ÅÃâ" xfId="28"/>
    <cellStyle name="ÄÞ¸¶ [0]_¸ÅÃâ" xfId="29"/>
    <cellStyle name="ÄÞ¸¶_¸ÅÃâ" xfId="30"/>
    <cellStyle name="Ç¥ÁØ_(Á¤º¸ºÎ¹®)¿ùº°ÀÎ¿ø°èÈ¹" xfId="31"/>
    <cellStyle name="Comma [0]_ SG&amp;A Bridge " xfId="32"/>
    <cellStyle name="Comma_ SG&amp;A Bridge " xfId="33"/>
    <cellStyle name="Currency [0]_ SG&amp;A Bridge " xfId="34"/>
    <cellStyle name="Currency_ SG&amp;A Bridge " xfId="35"/>
    <cellStyle name="Grey" xfId="36"/>
    <cellStyle name="Input [yellow]" xfId="37"/>
    <cellStyle name="Input [yellow] 2" xfId="88"/>
    <cellStyle name="Input [yellow] 2 2" xfId="122"/>
    <cellStyle name="Input [yellow] 2 3" xfId="147"/>
    <cellStyle name="Input [yellow] 2 3 2" xfId="163"/>
    <cellStyle name="Input [yellow] 3" xfId="97"/>
    <cellStyle name="Input [yellow] 3 2" xfId="151"/>
    <cellStyle name="Input [yellow] 4" xfId="144"/>
    <cellStyle name="Normal - Style1" xfId="38"/>
    <cellStyle name="Normal_ SG&amp;A Bridge " xfId="39"/>
    <cellStyle name="Percent [2]" xfId="40"/>
    <cellStyle name="강조색1" xfId="41" builtinId="29" customBuiltin="1"/>
    <cellStyle name="강조색2" xfId="42" builtinId="33" customBuiltin="1"/>
    <cellStyle name="강조색3" xfId="43" builtinId="37" customBuiltin="1"/>
    <cellStyle name="강조색4" xfId="44" builtinId="41" customBuiltin="1"/>
    <cellStyle name="강조색5" xfId="45" builtinId="45" customBuiltin="1"/>
    <cellStyle name="강조색6" xfId="46" builtinId="49" customBuiltin="1"/>
    <cellStyle name="경고문" xfId="47" builtinId="11" customBuiltin="1"/>
    <cellStyle name="계산" xfId="48" builtinId="22" customBuiltin="1"/>
    <cellStyle name="계산 2" xfId="89"/>
    <cellStyle name="계산 2 2" xfId="123"/>
    <cellStyle name="계산 2 3" xfId="108"/>
    <cellStyle name="계산 3" xfId="98"/>
    <cellStyle name="계산 3 2" xfId="116"/>
    <cellStyle name="나쁨" xfId="49" builtinId="27" customBuiltin="1"/>
    <cellStyle name="뒤에 오는 하이퍼링크_불확도(OPM)" xfId="50"/>
    <cellStyle name="메모" xfId="51" builtinId="10" customBuiltin="1"/>
    <cellStyle name="메모 2" xfId="90"/>
    <cellStyle name="메모 2 2" xfId="124"/>
    <cellStyle name="메모 2 2 2" xfId="169"/>
    <cellStyle name="메모 2 3" xfId="109"/>
    <cellStyle name="메모 3" xfId="99"/>
    <cellStyle name="메모 3 2" xfId="117"/>
    <cellStyle name="메모 3 2 2" xfId="167"/>
    <cellStyle name="메모 3 3" xfId="160"/>
    <cellStyle name="메모 4" xfId="145"/>
    <cellStyle name="메모 4 2" xfId="161"/>
    <cellStyle name="백분율" xfId="86" builtinId="5"/>
    <cellStyle name="백분율 2" xfId="83"/>
    <cellStyle name="보통" xfId="52" builtinId="28" customBuiltin="1"/>
    <cellStyle name="뷭?_BOOKSHIP" xfId="53"/>
    <cellStyle name="설명 텍스트" xfId="54" builtinId="53" customBuiltin="1"/>
    <cellStyle name="셀 확인" xfId="55" builtinId="23" customBuiltin="1"/>
    <cellStyle name="쉼표 [0]" xfId="87" builtinId="6"/>
    <cellStyle name="쉼표 [0] 2" xfId="94"/>
    <cellStyle name="쉼표 [0] 2 2" xfId="96"/>
    <cellStyle name="쉼표 [0] 2 2 2" xfId="106"/>
    <cellStyle name="쉼표 [0] 2 2 2 2" xfId="138"/>
    <cellStyle name="쉼표 [0] 2 2 2 2 2" xfId="172"/>
    <cellStyle name="쉼표 [0] 2 2 2 3" xfId="130"/>
    <cellStyle name="쉼표 [0] 2 2 2 4" xfId="155"/>
    <cellStyle name="쉼표 [0] 2 2 3" xfId="134"/>
    <cellStyle name="쉼표 [0] 2 2 3 2" xfId="166"/>
    <cellStyle name="쉼표 [0] 2 2 3 3" xfId="150"/>
    <cellStyle name="쉼표 [0] 2 2 4" xfId="115"/>
    <cellStyle name="쉼표 [0] 2 2 4 2" xfId="159"/>
    <cellStyle name="쉼표 [0] 2 2 5" xfId="143"/>
    <cellStyle name="쉼표 [0] 2 3" xfId="104"/>
    <cellStyle name="쉼표 [0] 2 3 2" xfId="136"/>
    <cellStyle name="쉼표 [0] 2 3 2 2" xfId="170"/>
    <cellStyle name="쉼표 [0] 2 3 3" xfId="128"/>
    <cellStyle name="쉼표 [0] 2 3 4" xfId="153"/>
    <cellStyle name="쉼표 [0] 2 4" xfId="132"/>
    <cellStyle name="쉼표 [0] 2 4 2" xfId="164"/>
    <cellStyle name="쉼표 [0] 2 4 3" xfId="148"/>
    <cellStyle name="쉼표 [0] 2 5" xfId="113"/>
    <cellStyle name="쉼표 [0] 2 5 2" xfId="157"/>
    <cellStyle name="쉼표 [0] 2 6" xfId="141"/>
    <cellStyle name="쉼표 [0] 3" xfId="95"/>
    <cellStyle name="쉼표 [0] 3 2" xfId="105"/>
    <cellStyle name="쉼표 [0] 3 2 2" xfId="137"/>
    <cellStyle name="쉼표 [0] 3 2 2 2" xfId="171"/>
    <cellStyle name="쉼표 [0] 3 2 3" xfId="129"/>
    <cellStyle name="쉼표 [0] 3 2 4" xfId="154"/>
    <cellStyle name="쉼표 [0] 3 3" xfId="133"/>
    <cellStyle name="쉼표 [0] 3 3 2" xfId="165"/>
    <cellStyle name="쉼표 [0] 3 3 3" xfId="149"/>
    <cellStyle name="쉼표 [0] 3 4" xfId="114"/>
    <cellStyle name="쉼표 [0] 3 4 2" xfId="158"/>
    <cellStyle name="쉼표 [0] 3 5" xfId="142"/>
    <cellStyle name="쉼표 [0] 4" xfId="103"/>
    <cellStyle name="쉼표 [0] 4 2" xfId="135"/>
    <cellStyle name="쉼표 [0] 4 2 2" xfId="168"/>
    <cellStyle name="쉼표 [0] 4 3" xfId="121"/>
    <cellStyle name="쉼표 [0] 4 4" xfId="152"/>
    <cellStyle name="쉼표 [0] 5" xfId="131"/>
    <cellStyle name="쉼표 [0] 5 2" xfId="162"/>
    <cellStyle name="쉼표 [0] 5 3" xfId="146"/>
    <cellStyle name="쉼표 [0] 6" xfId="107"/>
    <cellStyle name="쉼표 [0] 6 2" xfId="156"/>
    <cellStyle name="쉼표 [0] 7" xfId="140"/>
    <cellStyle name="스타일 1" xfId="56"/>
    <cellStyle name="연결된 셀" xfId="57" builtinId="24" customBuiltin="1"/>
    <cellStyle name="요약" xfId="58" builtinId="25" customBuiltin="1"/>
    <cellStyle name="요약 2" xfId="91"/>
    <cellStyle name="요약 2 2" xfId="125"/>
    <cellStyle name="요약 2 3" xfId="110"/>
    <cellStyle name="요약 3" xfId="100"/>
    <cellStyle name="요약 3 2" xfId="118"/>
    <cellStyle name="입력" xfId="59" builtinId="20" customBuiltin="1"/>
    <cellStyle name="입력 2" xfId="92"/>
    <cellStyle name="입력 2 2" xfId="126"/>
    <cellStyle name="입력 2 3" xfId="111"/>
    <cellStyle name="입력 3" xfId="101"/>
    <cellStyle name="입력 3 2" xfId="119"/>
    <cellStyle name="제목" xfId="60" builtinId="15" customBuiltin="1"/>
    <cellStyle name="제목 1" xfId="61" builtinId="16" customBuiltin="1"/>
    <cellStyle name="제목 2" xfId="62" builtinId="17" customBuiltin="1"/>
    <cellStyle name="제목 3" xfId="63" builtinId="18" customBuiltin="1"/>
    <cellStyle name="제목 4" xfId="64" builtinId="19" customBuiltin="1"/>
    <cellStyle name="좋음" xfId="65" builtinId="26" customBuiltin="1"/>
    <cellStyle name="출력" xfId="66" builtinId="21" customBuiltin="1"/>
    <cellStyle name="출력 2" xfId="93"/>
    <cellStyle name="출력 2 2" xfId="127"/>
    <cellStyle name="출력 2 3" xfId="112"/>
    <cellStyle name="출력 3" xfId="102"/>
    <cellStyle name="출력 3 2" xfId="120"/>
    <cellStyle name="콤마 [0]_  갑 지  " xfId="67"/>
    <cellStyle name="콤마_  갑 지  " xfId="68"/>
    <cellStyle name="표준" xfId="0" builtinId="0" customBuiltin="1"/>
    <cellStyle name="표준 2" xfId="69"/>
    <cellStyle name="표준 2 2" xfId="70"/>
    <cellStyle name="표준 2 3" xfId="84"/>
    <cellStyle name="표준 2 3 2" xfId="85"/>
    <cellStyle name="표준 3" xfId="71"/>
    <cellStyle name="표준 3 2" xfId="72"/>
    <cellStyle name="표준 3 3" xfId="73"/>
    <cellStyle name="표준 4" xfId="74"/>
    <cellStyle name="표준 5" xfId="75"/>
    <cellStyle name="표준 6" xfId="76"/>
    <cellStyle name="표준 7" xfId="77"/>
    <cellStyle name="표준_AGLIENT 34401A(12.22)" xfId="78"/>
    <cellStyle name="표준_ESS-2000" xfId="79"/>
    <cellStyle name="표준_Sheet1" xfId="81"/>
    <cellStyle name="표준_교정결과" xfId="139"/>
    <cellStyle name="표준_영문Reg004-X" xfId="82"/>
    <cellStyle name="표준_최신샘플" xfId="8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9525</xdr:colOff>
      <xdr:row>34</xdr:row>
      <xdr:rowOff>4762</xdr:rowOff>
    </xdr:from>
    <xdr:ext cx="25840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4086225" y="6891337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4086225" y="6891337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𝑘=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7</xdr:col>
      <xdr:colOff>9525</xdr:colOff>
      <xdr:row>61</xdr:row>
      <xdr:rowOff>4762</xdr:rowOff>
    </xdr:from>
    <xdr:ext cx="25840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4086225" y="12034837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4086225" y="12034837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𝑘=</a:t>
              </a:r>
              <a:endParaRPr lang="ko-KR" altLang="en-US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457200</xdr:colOff>
      <xdr:row>36</xdr:row>
      <xdr:rowOff>4762</xdr:rowOff>
    </xdr:from>
    <xdr:ext cx="25840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3819525" y="7081837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3819525" y="7081837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𝑘=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6</xdr:col>
      <xdr:colOff>457200</xdr:colOff>
      <xdr:row>64</xdr:row>
      <xdr:rowOff>4762</xdr:rowOff>
    </xdr:from>
    <xdr:ext cx="25840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/>
            <xdr:cNvSpPr txBox="1"/>
          </xdr:nvSpPr>
          <xdr:spPr>
            <a:xfrm>
              <a:off x="3819525" y="12225337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3819525" y="12225337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𝑘=</a:t>
              </a:r>
              <a:endParaRPr lang="ko-KR" altLang="en-US" sz="11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77</xdr:row>
      <xdr:rowOff>9525</xdr:rowOff>
    </xdr:from>
    <xdr:to>
      <xdr:col>7</xdr:col>
      <xdr:colOff>267929</xdr:colOff>
      <xdr:row>77</xdr:row>
      <xdr:rowOff>181752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1733550" y="11468100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1733550" y="11468100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𝑘=</a:t>
              </a:r>
              <a:endParaRPr lang="ko-KR" altLang="en-US" sz="1100"/>
            </a:p>
          </xdr:txBody>
        </xdr:sp>
      </mc:Fallback>
    </mc:AlternateContent>
    <xdr:clientData/>
  </xdr:twoCellAnchor>
  <xdr:twoCellAnchor>
    <xdr:from>
      <xdr:col>7</xdr:col>
      <xdr:colOff>9525</xdr:colOff>
      <xdr:row>55</xdr:row>
      <xdr:rowOff>9525</xdr:rowOff>
    </xdr:from>
    <xdr:to>
      <xdr:col>7</xdr:col>
      <xdr:colOff>267929</xdr:colOff>
      <xdr:row>55</xdr:row>
      <xdr:rowOff>181752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2686050" y="14706600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2686050" y="14706600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𝑘=</a:t>
              </a:r>
              <a:endParaRPr lang="ko-KR" altLang="en-US" sz="1100"/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9525</xdr:colOff>
      <xdr:row>96</xdr:row>
      <xdr:rowOff>61912</xdr:rowOff>
    </xdr:from>
    <xdr:ext cx="706027" cy="35048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2" name="TextBox 61"/>
            <xdr:cNvSpPr txBox="1"/>
          </xdr:nvSpPr>
          <xdr:spPr>
            <a:xfrm>
              <a:off x="1228725" y="23245762"/>
              <a:ext cx="706027" cy="3504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ko-KR" altLang="en-US" sz="1100" b="0" i="1">
                            <a:latin typeface="Cambria Math" panose="02040503050406030204" pitchFamily="18" charset="0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en-US" sz="1100" b="0" i="1">
                            <a:latin typeface="Cambria Math" panose="02040503050406030204" pitchFamily="18" charset="0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62" name="TextBox 61"/>
            <xdr:cNvSpPr txBox="1"/>
          </xdr:nvSpPr>
          <xdr:spPr>
            <a:xfrm>
              <a:off x="1228725" y="23245762"/>
              <a:ext cx="706027" cy="3504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𝑐_(𝑙_𝑠 )=(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𝜕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𝑙_𝑥)/(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𝜕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𝑙_𝑠 )=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14</xdr:col>
      <xdr:colOff>38100</xdr:colOff>
      <xdr:row>107</xdr:row>
      <xdr:rowOff>23812</xdr:rowOff>
    </xdr:from>
    <xdr:ext cx="207877" cy="17767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5" name="TextBox 64"/>
            <xdr:cNvSpPr txBox="1"/>
          </xdr:nvSpPr>
          <xdr:spPr>
            <a:xfrm>
              <a:off x="2171700" y="25827037"/>
              <a:ext cx="207877" cy="1776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65" name="TextBox 64"/>
            <xdr:cNvSpPr txBox="1"/>
          </xdr:nvSpPr>
          <xdr:spPr>
            <a:xfrm>
              <a:off x="2171700" y="25827037"/>
              <a:ext cx="207877" cy="1776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√𝑛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18</xdr:col>
      <xdr:colOff>123825</xdr:colOff>
      <xdr:row>107</xdr:row>
      <xdr:rowOff>23812</xdr:rowOff>
    </xdr:from>
    <xdr:ext cx="202620" cy="19922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3" name="TextBox 72"/>
            <xdr:cNvSpPr txBox="1"/>
          </xdr:nvSpPr>
          <xdr:spPr>
            <a:xfrm>
              <a:off x="2867025" y="25827037"/>
              <a:ext cx="202620" cy="19922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5</m:t>
                        </m:r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73" name="TextBox 72"/>
            <xdr:cNvSpPr txBox="1"/>
          </xdr:nvSpPr>
          <xdr:spPr>
            <a:xfrm>
              <a:off x="2867025" y="25827037"/>
              <a:ext cx="202620" cy="19922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√5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4</xdr:col>
      <xdr:colOff>133350</xdr:colOff>
      <xdr:row>204</xdr:row>
      <xdr:rowOff>33337</xdr:rowOff>
    </xdr:from>
    <xdr:ext cx="866070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9" name="TextBox 78"/>
            <xdr:cNvSpPr txBox="1"/>
          </xdr:nvSpPr>
          <xdr:spPr>
            <a:xfrm>
              <a:off x="742950" y="48934687"/>
              <a:ext cx="866070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79" name="TextBox 78"/>
            <xdr:cNvSpPr txBox="1"/>
          </xdr:nvSpPr>
          <xdr:spPr>
            <a:xfrm>
              <a:off x="742950" y="48934687"/>
              <a:ext cx="866070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    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4</xdr:col>
      <xdr:colOff>123825</xdr:colOff>
      <xdr:row>206</xdr:row>
      <xdr:rowOff>33337</xdr:rowOff>
    </xdr:from>
    <xdr:ext cx="866070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0" name="TextBox 79"/>
            <xdr:cNvSpPr txBox="1"/>
          </xdr:nvSpPr>
          <xdr:spPr>
            <a:xfrm>
              <a:off x="733425" y="49410937"/>
              <a:ext cx="866070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80" name="TextBox 79"/>
            <xdr:cNvSpPr txBox="1"/>
          </xdr:nvSpPr>
          <xdr:spPr>
            <a:xfrm>
              <a:off x="733425" y="49410937"/>
              <a:ext cx="866070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    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12</xdr:col>
      <xdr:colOff>9525</xdr:colOff>
      <xdr:row>212</xdr:row>
      <xdr:rowOff>33337</xdr:rowOff>
    </xdr:from>
    <xdr:ext cx="617798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1" name="TextBox 80"/>
            <xdr:cNvSpPr txBox="1"/>
          </xdr:nvSpPr>
          <xdr:spPr>
            <a:xfrm>
              <a:off x="1838325" y="50839687"/>
              <a:ext cx="617798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81" name="TextBox 80"/>
            <xdr:cNvSpPr txBox="1"/>
          </xdr:nvSpPr>
          <xdr:spPr>
            <a:xfrm>
              <a:off x="1838325" y="50839687"/>
              <a:ext cx="617798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             )^4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22</xdr:col>
      <xdr:colOff>19050</xdr:colOff>
      <xdr:row>211</xdr:row>
      <xdr:rowOff>33337</xdr:rowOff>
    </xdr:from>
    <xdr:ext cx="648831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3" name="TextBox 82"/>
            <xdr:cNvSpPr txBox="1"/>
          </xdr:nvSpPr>
          <xdr:spPr>
            <a:xfrm>
              <a:off x="3371850" y="50601562"/>
              <a:ext cx="648831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83" name="TextBox 82"/>
            <xdr:cNvSpPr txBox="1"/>
          </xdr:nvSpPr>
          <xdr:spPr>
            <a:xfrm>
              <a:off x="3371850" y="50601562"/>
              <a:ext cx="648831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              )^4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8</xdr:col>
      <xdr:colOff>9525</xdr:colOff>
      <xdr:row>109</xdr:row>
      <xdr:rowOff>61912</xdr:rowOff>
    </xdr:from>
    <xdr:ext cx="692626" cy="35048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0" name="TextBox 89"/>
            <xdr:cNvSpPr txBox="1"/>
          </xdr:nvSpPr>
          <xdr:spPr>
            <a:xfrm>
              <a:off x="1228725" y="26341387"/>
              <a:ext cx="692626" cy="3504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ko-KR" altLang="en-US" sz="1100" b="0" i="1">
                            <a:latin typeface="Cambria Math" panose="02040503050406030204" pitchFamily="18" charset="0"/>
                          </a:rPr>
                          <m:t>𝜕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num>
                      <m:den>
                        <m:r>
                          <a:rPr lang="ko-KR" altLang="en-US" sz="1100" b="0" i="1">
                            <a:latin typeface="Cambria Math" panose="02040503050406030204" pitchFamily="18" charset="0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90" name="TextBox 89"/>
            <xdr:cNvSpPr txBox="1"/>
          </xdr:nvSpPr>
          <xdr:spPr>
            <a:xfrm>
              <a:off x="1228725" y="26341387"/>
              <a:ext cx="692626" cy="3504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𝑐_𝑑=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𝜕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𝑑/(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𝜕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𝑙_𝑥 )=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22</xdr:col>
      <xdr:colOff>66675</xdr:colOff>
      <xdr:row>91</xdr:row>
      <xdr:rowOff>4762</xdr:rowOff>
    </xdr:from>
    <xdr:ext cx="1602426" cy="20499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8" name="TextBox 97"/>
            <xdr:cNvSpPr txBox="1"/>
          </xdr:nvSpPr>
          <xdr:spPr>
            <a:xfrm>
              <a:off x="3419475" y="21997987"/>
              <a:ext cx="1602426" cy="2049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US" altLang="ko-KR" sz="110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sSup>
                        <m:sSupPr>
                          <m:ctrlPr>
                            <a:rPr lang="en-US" altLang="ko-KR" sz="1100" i="1">
                              <a:latin typeface="Cambria Math" panose="02040503050406030204" pitchFamily="18" charset="0"/>
                            </a:rPr>
                          </m:ctrlPr>
                        </m:sSupPr>
                        <m:e>
                          <m:r>
                            <a:rPr lang="en-US" altLang="ko-KR" sz="1100" b="0" i="1">
                              <a:latin typeface="Cambria Math" panose="02040503050406030204" pitchFamily="18" charset="0"/>
                            </a:rPr>
                            <m:t>         </m:t>
                          </m:r>
                        </m:e>
                        <m:sup>
                          <m:r>
                            <a:rPr lang="en-US" altLang="ko-KR" sz="1100" i="1">
                              <a:latin typeface="Cambria Math" panose="02040503050406030204" pitchFamily="18" charset="0"/>
                            </a:rPr>
                            <m:t>2</m:t>
                          </m:r>
                        </m:sup>
                      </m:sSup>
                      <m:r>
                        <a:rPr lang="en-US" altLang="ko-KR" sz="1100" i="1">
                          <a:latin typeface="Cambria Math" panose="02040503050406030204" pitchFamily="18" charset="0"/>
                        </a:rPr>
                        <m:t>+</m:t>
                      </m:r>
                      <m:sSup>
                        <m:sSupPr>
                          <m:ctrlPr>
                            <a:rPr lang="en-US" altLang="ko-KR" sz="1100" i="1">
                              <a:latin typeface="Cambria Math" panose="02040503050406030204" pitchFamily="18" charset="0"/>
                            </a:rPr>
                          </m:ctrlPr>
                        </m:sSupPr>
                        <m:e>
                          <m:r>
                            <a:rPr lang="en-US" altLang="ko-KR" sz="1100" b="0" i="1">
                              <a:latin typeface="Cambria Math" panose="02040503050406030204" pitchFamily="18" charset="0"/>
                            </a:rPr>
                            <m:t>(            </m:t>
                          </m:r>
                          <m:r>
                            <a:rPr lang="en-US" altLang="ko-KR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×</m:t>
                          </m:r>
                          <m:sSub>
                            <m:sSubPr>
                              <m:ctrlPr>
                                <a:rPr lang="en-US" altLang="ko-KR" sz="1100" b="0" i="1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en-US" altLang="ko-KR" sz="1100" b="0" i="1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  <m:t>𝑙</m:t>
                              </m:r>
                            </m:e>
                            <m:sub>
                              <m:r>
                                <a:rPr lang="en-US" altLang="ko-KR" sz="1100" b="0" i="1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  <m:t>0</m:t>
                              </m:r>
                            </m:sub>
                          </m:sSub>
                          <m:r>
                            <a:rPr lang="en-US" altLang="ko-KR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)</m:t>
                          </m:r>
                        </m:e>
                        <m:sup>
                          <m:r>
                            <a:rPr lang="en-US" altLang="ko-KR" sz="1100" i="1">
                              <a:latin typeface="Cambria Math" panose="02040503050406030204" pitchFamily="18" charset="0"/>
                            </a:rPr>
                            <m:t>2</m:t>
                          </m:r>
                        </m:sup>
                      </m:sSup>
                    </m:e>
                  </m:rad>
                </m:oMath>
              </a14:m>
              <a:r>
                <a:rPr lang="ko-KR" altLang="en-US" sz="1100"/>
                <a:t>  </a:t>
              </a:r>
              <a:r>
                <a:rPr lang="en-US" altLang="ko-KR" sz="1100"/>
                <a:t>nm</a:t>
              </a:r>
              <a:endParaRPr lang="ko-KR" altLang="en-US" sz="1100"/>
            </a:p>
          </xdr:txBody>
        </xdr:sp>
      </mc:Choice>
      <mc:Fallback xmlns="">
        <xdr:sp macro="" textlink="">
          <xdr:nvSpPr>
            <xdr:cNvPr id="98" name="TextBox 97"/>
            <xdr:cNvSpPr txBox="1"/>
          </xdr:nvSpPr>
          <xdr:spPr>
            <a:xfrm>
              <a:off x="3419475" y="21997987"/>
              <a:ext cx="1602426" cy="2049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ko-KR" sz="1100" i="0">
                  <a:latin typeface="Cambria Math" panose="02040503050406030204" pitchFamily="18" charset="0"/>
                </a:rPr>
                <a:t>√(〖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         〗^</a:t>
              </a:r>
              <a:r>
                <a:rPr lang="en-US" altLang="ko-KR" sz="1100" i="0">
                  <a:latin typeface="Cambria Math" panose="02040503050406030204" pitchFamily="18" charset="0"/>
                </a:rPr>
                <a:t>2+〖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(            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×𝑙_0)〗^</a:t>
              </a:r>
              <a:r>
                <a:rPr lang="en-US" altLang="ko-KR" sz="1100" i="0">
                  <a:latin typeface="Cambria Math" panose="02040503050406030204" pitchFamily="18" charset="0"/>
                </a:rPr>
                <a:t>2 )</a:t>
              </a:r>
              <a:r>
                <a:rPr lang="ko-KR" altLang="en-US" sz="1100"/>
                <a:t>  </a:t>
              </a:r>
              <a:r>
                <a:rPr lang="en-US" altLang="ko-KR" sz="1100"/>
                <a:t>nm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16</xdr:col>
      <xdr:colOff>66675</xdr:colOff>
      <xdr:row>93</xdr:row>
      <xdr:rowOff>4762</xdr:rowOff>
    </xdr:from>
    <xdr:ext cx="2345579" cy="20499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9" name="TextBox 98"/>
            <xdr:cNvSpPr txBox="1"/>
          </xdr:nvSpPr>
          <xdr:spPr>
            <a:xfrm>
              <a:off x="2505075" y="22474237"/>
              <a:ext cx="2345579" cy="2049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US" altLang="ko-KR" sz="110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sSup>
                        <m:sSupPr>
                          <m:ctrlPr>
                            <a:rPr lang="en-US" altLang="ko-KR" sz="1100" i="1">
                              <a:latin typeface="Cambria Math" panose="02040503050406030204" pitchFamily="18" charset="0"/>
                            </a:rPr>
                          </m:ctrlPr>
                        </m:sSupPr>
                        <m:e>
                          <m:r>
                            <a:rPr lang="en-US" altLang="ko-KR" sz="1100" b="0" i="1">
                              <a:latin typeface="Cambria Math" panose="02040503050406030204" pitchFamily="18" charset="0"/>
                            </a:rPr>
                            <m:t>         </m:t>
                          </m:r>
                        </m:e>
                        <m:sup>
                          <m:r>
                            <a:rPr lang="en-US" altLang="ko-KR" sz="1100" i="1">
                              <a:latin typeface="Cambria Math" panose="02040503050406030204" pitchFamily="18" charset="0"/>
                            </a:rPr>
                            <m:t>2</m:t>
                          </m:r>
                        </m:sup>
                      </m:sSup>
                      <m:r>
                        <a:rPr lang="en-US" altLang="ko-KR" sz="1100" i="1">
                          <a:latin typeface="Cambria Math" panose="02040503050406030204" pitchFamily="18" charset="0"/>
                        </a:rPr>
                        <m:t>+</m:t>
                      </m:r>
                      <m:sSup>
                        <m:sSupPr>
                          <m:ctrlPr>
                            <a:rPr lang="en-US" altLang="ko-KR" sz="1100" i="1">
                              <a:latin typeface="Cambria Math" panose="02040503050406030204" pitchFamily="18" charset="0"/>
                            </a:rPr>
                          </m:ctrlPr>
                        </m:sSupPr>
                        <m:e>
                          <m:r>
                            <a:rPr lang="en-US" altLang="ko-KR" sz="1100" b="0" i="1">
                              <a:latin typeface="Cambria Math" panose="02040503050406030204" pitchFamily="18" charset="0"/>
                            </a:rPr>
                            <m:t>(              </m:t>
                          </m:r>
                          <m:r>
                            <a:rPr lang="en-US" altLang="ko-KR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×                        )</m:t>
                          </m:r>
                        </m:e>
                        <m:sup>
                          <m:r>
                            <a:rPr lang="en-US" altLang="ko-KR" sz="1100" i="1">
                              <a:latin typeface="Cambria Math" panose="02040503050406030204" pitchFamily="18" charset="0"/>
                            </a:rPr>
                            <m:t>2</m:t>
                          </m:r>
                        </m:sup>
                      </m:sSup>
                    </m:e>
                  </m:rad>
                </m:oMath>
              </a14:m>
              <a:r>
                <a:rPr lang="ko-KR" altLang="en-US" sz="1100"/>
                <a:t>  </a:t>
              </a:r>
              <a:r>
                <a:rPr lang="en-US" altLang="ko-KR" sz="1100"/>
                <a:t>nm</a:t>
              </a:r>
              <a:endParaRPr lang="ko-KR" altLang="en-US" sz="1100"/>
            </a:p>
          </xdr:txBody>
        </xdr:sp>
      </mc:Choice>
      <mc:Fallback xmlns="">
        <xdr:sp macro="" textlink="">
          <xdr:nvSpPr>
            <xdr:cNvPr id="99" name="TextBox 98"/>
            <xdr:cNvSpPr txBox="1"/>
          </xdr:nvSpPr>
          <xdr:spPr>
            <a:xfrm>
              <a:off x="2505075" y="22474237"/>
              <a:ext cx="2345579" cy="2049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ko-KR" sz="1100" i="0">
                  <a:latin typeface="Cambria Math" panose="02040503050406030204" pitchFamily="18" charset="0"/>
                </a:rPr>
                <a:t>√(〖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         〗^</a:t>
              </a:r>
              <a:r>
                <a:rPr lang="en-US" altLang="ko-KR" sz="1100" i="0">
                  <a:latin typeface="Cambria Math" panose="02040503050406030204" pitchFamily="18" charset="0"/>
                </a:rPr>
                <a:t>2+〖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(              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                        )〗^</a:t>
              </a:r>
              <a:r>
                <a:rPr lang="en-US" altLang="ko-KR" sz="1100" i="0">
                  <a:latin typeface="Cambria Math" panose="02040503050406030204" pitchFamily="18" charset="0"/>
                </a:rPr>
                <a:t>2 )</a:t>
              </a:r>
              <a:r>
                <a:rPr lang="ko-KR" altLang="en-US" sz="1100"/>
                <a:t>  </a:t>
              </a:r>
              <a:r>
                <a:rPr lang="en-US" altLang="ko-KR" sz="1100"/>
                <a:t>nm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14</xdr:col>
      <xdr:colOff>19050</xdr:colOff>
      <xdr:row>194</xdr:row>
      <xdr:rowOff>23812</xdr:rowOff>
    </xdr:from>
    <xdr:ext cx="242246" cy="19171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4" name="TextBox 103"/>
            <xdr:cNvSpPr txBox="1"/>
          </xdr:nvSpPr>
          <xdr:spPr>
            <a:xfrm>
              <a:off x="2152650" y="46543912"/>
              <a:ext cx="242246" cy="1917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ko-KR" sz="1100" b="0">
                  <a:solidFill>
                    <a:schemeClr val="tx1"/>
                  </a:solidFill>
                  <a:effectLst/>
                  <a:ea typeface="+mn-ea"/>
                  <a:cs typeface="+mn-cs"/>
                </a:rPr>
                <a:t>5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US" altLang="ko-KR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r>
                        <a:rPr lang="en-US" altLang="ko-KR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3</m:t>
                      </m:r>
                    </m:e>
                  </m:rad>
                </m:oMath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04" name="TextBox 103"/>
            <xdr:cNvSpPr txBox="1"/>
          </xdr:nvSpPr>
          <xdr:spPr>
            <a:xfrm>
              <a:off x="2152650" y="46543912"/>
              <a:ext cx="242246" cy="1917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1100" b="0">
                  <a:solidFill>
                    <a:schemeClr val="tx1"/>
                  </a:solidFill>
                  <a:effectLst/>
                  <a:ea typeface="+mn-ea"/>
                  <a:cs typeface="+mn-cs"/>
                </a:rPr>
                <a:t>5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√3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8</xdr:col>
      <xdr:colOff>9525</xdr:colOff>
      <xdr:row>196</xdr:row>
      <xdr:rowOff>61912</xdr:rowOff>
    </xdr:from>
    <xdr:ext cx="981551" cy="39528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7" name="TextBox 106"/>
            <xdr:cNvSpPr txBox="1"/>
          </xdr:nvSpPr>
          <xdr:spPr>
            <a:xfrm>
              <a:off x="1228725" y="47058262"/>
              <a:ext cx="981551" cy="39528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ko-KR" altLang="en-US" sz="1100" b="0" i="1">
                                <a:latin typeface="Cambria Math" panose="02040503050406030204" pitchFamily="18" charset="0"/>
                              </a:rPr>
                              <m:t>𝛿</m:t>
                            </m:r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𝐹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ko-KR" altLang="en-US" sz="1100" b="0" i="1">
                            <a:latin typeface="Cambria Math" panose="02040503050406030204" pitchFamily="18" charset="0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en-US" sz="1100" b="0" i="1">
                            <a:latin typeface="Cambria Math" panose="02040503050406030204" pitchFamily="18" charset="0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ko-KR" altLang="en-US" sz="1100" b="0" i="1">
                                <a:latin typeface="Cambria Math" panose="02040503050406030204" pitchFamily="18" charset="0"/>
                              </a:rPr>
                              <m:t>𝛿</m:t>
                            </m:r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𝐹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07" name="TextBox 106"/>
            <xdr:cNvSpPr txBox="1"/>
          </xdr:nvSpPr>
          <xdr:spPr>
            <a:xfrm>
              <a:off x="1228725" y="47058262"/>
              <a:ext cx="981551" cy="39528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𝑐_(〖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𝛿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𝑙〗_𝐹 )=(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𝑙_𝑥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𝜕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〖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𝛿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𝑙〗_𝐹 )=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11</xdr:col>
      <xdr:colOff>133350</xdr:colOff>
      <xdr:row>204</xdr:row>
      <xdr:rowOff>33337</xdr:rowOff>
    </xdr:from>
    <xdr:ext cx="866070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8" name="TextBox 107"/>
            <xdr:cNvSpPr txBox="1"/>
          </xdr:nvSpPr>
          <xdr:spPr>
            <a:xfrm>
              <a:off x="1809750" y="48934687"/>
              <a:ext cx="866070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08" name="TextBox 107"/>
            <xdr:cNvSpPr txBox="1"/>
          </xdr:nvSpPr>
          <xdr:spPr>
            <a:xfrm>
              <a:off x="1809750" y="48934687"/>
              <a:ext cx="866070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    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18</xdr:col>
      <xdr:colOff>133350</xdr:colOff>
      <xdr:row>204</xdr:row>
      <xdr:rowOff>33337</xdr:rowOff>
    </xdr:from>
    <xdr:ext cx="866070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9" name="TextBox 108"/>
            <xdr:cNvSpPr txBox="1"/>
          </xdr:nvSpPr>
          <xdr:spPr>
            <a:xfrm>
              <a:off x="2876550" y="48934687"/>
              <a:ext cx="866070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09" name="TextBox 108"/>
            <xdr:cNvSpPr txBox="1"/>
          </xdr:nvSpPr>
          <xdr:spPr>
            <a:xfrm>
              <a:off x="2876550" y="48934687"/>
              <a:ext cx="866070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    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25</xdr:col>
      <xdr:colOff>133350</xdr:colOff>
      <xdr:row>204</xdr:row>
      <xdr:rowOff>33337</xdr:rowOff>
    </xdr:from>
    <xdr:ext cx="866070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0" name="TextBox 109"/>
            <xdr:cNvSpPr txBox="1"/>
          </xdr:nvSpPr>
          <xdr:spPr>
            <a:xfrm>
              <a:off x="3943350" y="48934687"/>
              <a:ext cx="866070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10" name="TextBox 109"/>
            <xdr:cNvSpPr txBox="1"/>
          </xdr:nvSpPr>
          <xdr:spPr>
            <a:xfrm>
              <a:off x="3943350" y="48934687"/>
              <a:ext cx="866070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    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32</xdr:col>
      <xdr:colOff>133350</xdr:colOff>
      <xdr:row>204</xdr:row>
      <xdr:rowOff>33337</xdr:rowOff>
    </xdr:from>
    <xdr:ext cx="866070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1" name="TextBox 110"/>
            <xdr:cNvSpPr txBox="1"/>
          </xdr:nvSpPr>
          <xdr:spPr>
            <a:xfrm>
              <a:off x="5010150" y="48934687"/>
              <a:ext cx="866070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11" name="TextBox 110"/>
            <xdr:cNvSpPr txBox="1"/>
          </xdr:nvSpPr>
          <xdr:spPr>
            <a:xfrm>
              <a:off x="5010150" y="48934687"/>
              <a:ext cx="866070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    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17</xdr:col>
      <xdr:colOff>9525</xdr:colOff>
      <xdr:row>212</xdr:row>
      <xdr:rowOff>33337</xdr:rowOff>
    </xdr:from>
    <xdr:ext cx="617798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2" name="TextBox 111"/>
            <xdr:cNvSpPr txBox="1"/>
          </xdr:nvSpPr>
          <xdr:spPr>
            <a:xfrm>
              <a:off x="2600325" y="50839687"/>
              <a:ext cx="617798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12" name="TextBox 111"/>
            <xdr:cNvSpPr txBox="1"/>
          </xdr:nvSpPr>
          <xdr:spPr>
            <a:xfrm>
              <a:off x="2600325" y="50839687"/>
              <a:ext cx="617798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             )^4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22</xdr:col>
      <xdr:colOff>9525</xdr:colOff>
      <xdr:row>212</xdr:row>
      <xdr:rowOff>33337</xdr:rowOff>
    </xdr:from>
    <xdr:ext cx="617798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3" name="TextBox 112"/>
            <xdr:cNvSpPr txBox="1"/>
          </xdr:nvSpPr>
          <xdr:spPr>
            <a:xfrm>
              <a:off x="3362325" y="50839687"/>
              <a:ext cx="617798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13" name="TextBox 112"/>
            <xdr:cNvSpPr txBox="1"/>
          </xdr:nvSpPr>
          <xdr:spPr>
            <a:xfrm>
              <a:off x="3362325" y="50839687"/>
              <a:ext cx="617798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             )^4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27</xdr:col>
      <xdr:colOff>9525</xdr:colOff>
      <xdr:row>212</xdr:row>
      <xdr:rowOff>33337</xdr:rowOff>
    </xdr:from>
    <xdr:ext cx="617798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4" name="TextBox 113"/>
            <xdr:cNvSpPr txBox="1"/>
          </xdr:nvSpPr>
          <xdr:spPr>
            <a:xfrm>
              <a:off x="4124325" y="50839687"/>
              <a:ext cx="617798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14" name="TextBox 113"/>
            <xdr:cNvSpPr txBox="1"/>
          </xdr:nvSpPr>
          <xdr:spPr>
            <a:xfrm>
              <a:off x="4124325" y="50839687"/>
              <a:ext cx="617798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             )^4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32</xdr:col>
      <xdr:colOff>9525</xdr:colOff>
      <xdr:row>212</xdr:row>
      <xdr:rowOff>33337</xdr:rowOff>
    </xdr:from>
    <xdr:ext cx="617798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5" name="TextBox 114"/>
            <xdr:cNvSpPr txBox="1"/>
          </xdr:nvSpPr>
          <xdr:spPr>
            <a:xfrm>
              <a:off x="4886325" y="50839687"/>
              <a:ext cx="617798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15" name="TextBox 114"/>
            <xdr:cNvSpPr txBox="1"/>
          </xdr:nvSpPr>
          <xdr:spPr>
            <a:xfrm>
              <a:off x="4886325" y="50839687"/>
              <a:ext cx="617798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             )^4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7</xdr:col>
      <xdr:colOff>9525</xdr:colOff>
      <xdr:row>199</xdr:row>
      <xdr:rowOff>9524</xdr:rowOff>
    </xdr:from>
    <xdr:ext cx="2266950" cy="44767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6" name="TextBox 115"/>
            <xdr:cNvSpPr txBox="1"/>
          </xdr:nvSpPr>
          <xdr:spPr>
            <a:xfrm>
              <a:off x="1076325" y="47720249"/>
              <a:ext cx="2266950" cy="4476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ko-KR" altLang="en-US" sz="1100" i="1">
                            <a:latin typeface="Cambria Math" panose="02040503050406030204" pitchFamily="18" charset="0"/>
                          </a:rPr>
                          <m:t>𝜈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ko-KR" altLang="en-US" sz="1100" b="0" i="1">
                            <a:latin typeface="Cambria Math" panose="02040503050406030204" pitchFamily="18" charset="0"/>
                          </a:rPr>
                          <m:t>𝛿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𝐹</m:t>
                        </m:r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)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𝑅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20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=12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16" name="TextBox 115"/>
            <xdr:cNvSpPr txBox="1"/>
          </xdr:nvSpPr>
          <xdr:spPr>
            <a:xfrm>
              <a:off x="1076325" y="47720249"/>
              <a:ext cx="2266950" cy="4476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altLang="ko-KR" sz="1100" i="0">
                  <a:latin typeface="Cambria Math" panose="02040503050406030204" pitchFamily="18" charset="0"/>
                </a:rPr>
                <a:t>〖</a:t>
              </a:r>
              <a:r>
                <a:rPr lang="ko-KR" altLang="en-US" sz="1100" i="0">
                  <a:latin typeface="Cambria Math" panose="02040503050406030204" pitchFamily="18" charset="0"/>
                </a:rPr>
                <a:t>𝜈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(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𝛿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𝑙〗_𝐹)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=1/2 (100/𝑅)^2=1/2 (100/20)^2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=12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</xdr:col>
      <xdr:colOff>9525</xdr:colOff>
      <xdr:row>55</xdr:row>
      <xdr:rowOff>76200</xdr:rowOff>
    </xdr:from>
    <xdr:ext cx="5137304" cy="3130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7" name="TextBox 116"/>
            <xdr:cNvSpPr txBox="1"/>
          </xdr:nvSpPr>
          <xdr:spPr>
            <a:xfrm>
              <a:off x="161925" y="13496925"/>
              <a:ext cx="5137304" cy="313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20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𝑙</m:t>
                        </m:r>
                      </m:e>
                      <m:sub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𝑥</m:t>
                        </m:r>
                      </m:sub>
                    </m:sSub>
                    <m:r>
                      <a:rPr lang="en-US" altLang="ko-KR" sz="20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altLang="ko-KR" sz="20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𝑙</m:t>
                        </m:r>
                      </m:e>
                      <m:sub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𝑠</m:t>
                        </m:r>
                      </m:sub>
                    </m:sSub>
                    <m:r>
                      <a:rPr lang="en-US" altLang="ko-KR" sz="20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n-US" altLang="ko-KR" sz="2000" b="0" i="1">
                        <a:latin typeface="Cambria Math" panose="02040503050406030204" pitchFamily="18" charset="0"/>
                      </a:rPr>
                      <m:t>𝑑</m:t>
                    </m:r>
                    <m:r>
                      <a:rPr lang="en-US" altLang="ko-KR" sz="2000" b="0" i="1">
                        <a:latin typeface="Cambria Math" panose="02040503050406030204" pitchFamily="18" charset="0"/>
                      </a:rPr>
                      <m:t>−</m:t>
                    </m:r>
                    <m:d>
                      <m:dPr>
                        <m:ctrlPr>
                          <a:rPr lang="en-US" altLang="ko-KR" sz="2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bar>
                          <m:barPr>
                            <m:pos m:val="top"/>
                            <m:ctrlPr>
                              <a:rPr lang="en-US" altLang="ko-KR" sz="20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barPr>
                          <m:e>
                            <m:r>
                              <a:rPr lang="ko-KR" altLang="en-US" sz="20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𝛼</m:t>
                            </m:r>
                          </m:e>
                        </m:bar>
                        <m:r>
                          <a:rPr lang="en-US" altLang="ko-KR" sz="2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∙∆</m:t>
                        </m:r>
                        <m:r>
                          <a:rPr lang="en-US" altLang="ko-KR" sz="2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𝑡</m:t>
                        </m:r>
                        <m:r>
                          <a:rPr lang="en-US" altLang="ko-KR" sz="2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+∆</m:t>
                        </m:r>
                        <m:r>
                          <a:rPr lang="ko-KR" altLang="en-US" sz="2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𝛼</m:t>
                        </m:r>
                        <m:r>
                          <a:rPr lang="ko-KR" altLang="en-US" sz="2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∙</m:t>
                        </m:r>
                        <m:r>
                          <a:rPr lang="ko-KR" altLang="en-US" sz="2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𝛿</m:t>
                        </m:r>
                        <m:r>
                          <a:rPr lang="en-US" altLang="ko-KR" sz="2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𝑡</m:t>
                        </m:r>
                      </m:e>
                    </m:d>
                    <m:sSub>
                      <m:sSubPr>
                        <m:ctrlPr>
                          <a:rPr lang="en-US" altLang="ko-KR" sz="2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2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𝑙</m:t>
                        </m:r>
                      </m:e>
                      <m:sub>
                        <m:r>
                          <a:rPr lang="en-US" altLang="ko-KR" sz="2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</m:t>
                        </m:r>
                      </m:sub>
                    </m:sSub>
                    <m:r>
                      <a:rPr lang="en-US" altLang="ko-KR" sz="20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en-US" altLang="ko-KR" sz="2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ko-KR" altLang="ko-KR" sz="2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  <m:r>
                          <a:rPr lang="en-US" altLang="ko-KR" sz="2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𝑙</m:t>
                        </m:r>
                      </m:e>
                      <m:sub>
                        <m:r>
                          <a:rPr lang="en-US" altLang="ko-KR" sz="2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𝑑</m:t>
                        </m:r>
                      </m:sub>
                    </m:sSub>
                    <m:r>
                      <a:rPr lang="en-US" altLang="ko-KR" sz="20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en-US" altLang="ko-KR" sz="2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ko-KR" altLang="ko-KR" sz="2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  <m:r>
                          <a:rPr lang="en-US" altLang="ko-KR" sz="2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𝑙</m:t>
                        </m:r>
                      </m:e>
                      <m:sub>
                        <m:r>
                          <a:rPr lang="en-US" altLang="ko-KR" sz="2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𝐹</m:t>
                        </m:r>
                      </m:sub>
                    </m:sSub>
                  </m:oMath>
                </m:oMathPara>
              </a14:m>
              <a:endParaRPr lang="ko-KR" altLang="en-US" sz="2000"/>
            </a:p>
          </xdr:txBody>
        </xdr:sp>
      </mc:Choice>
      <mc:Fallback xmlns="">
        <xdr:sp macro="" textlink="">
          <xdr:nvSpPr>
            <xdr:cNvPr id="117" name="TextBox 116"/>
            <xdr:cNvSpPr txBox="1"/>
          </xdr:nvSpPr>
          <xdr:spPr>
            <a:xfrm>
              <a:off x="161925" y="13496925"/>
              <a:ext cx="5137304" cy="313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2000" b="0" i="0">
                  <a:latin typeface="Cambria Math" panose="02040503050406030204" pitchFamily="18" charset="0"/>
                </a:rPr>
                <a:t>𝑙_𝑥=𝑙_𝑠+𝑑−</a:t>
              </a:r>
              <a:r>
                <a:rPr lang="en-US" altLang="ko-KR" sz="2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(¯</a:t>
              </a:r>
              <a:r>
                <a:rPr lang="ko-KR" altLang="en-US" sz="2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r>
                <a:rPr lang="en-US" altLang="ko-KR" sz="2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∙∆𝑡+∆</a:t>
              </a:r>
              <a:r>
                <a:rPr lang="ko-KR" altLang="en-US" sz="2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𝛼∙𝛿</a:t>
              </a:r>
              <a:r>
                <a:rPr lang="en-US" altLang="ko-KR" sz="2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𝑡)</a:t>
              </a:r>
              <a:r>
                <a:rPr lang="en-US" altLang="ko-KR" sz="2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𝑙_0+〖</a:t>
              </a:r>
              <a:r>
                <a:rPr lang="ko-KR" altLang="ko-KR" sz="2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2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𝑙〗_𝑑+〖</a:t>
              </a:r>
              <a:r>
                <a:rPr lang="ko-KR" altLang="ko-KR" sz="2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2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𝑙〗_𝐹</a:t>
              </a:r>
              <a:endParaRPr lang="ko-KR" altLang="en-US" sz="2000"/>
            </a:p>
          </xdr:txBody>
        </xdr:sp>
      </mc:Fallback>
    </mc:AlternateContent>
    <xdr:clientData/>
  </xdr:oneCellAnchor>
  <xdr:oneCellAnchor>
    <xdr:from>
      <xdr:col>3</xdr:col>
      <xdr:colOff>28575</xdr:colOff>
      <xdr:row>61</xdr:row>
      <xdr:rowOff>38100</xdr:rowOff>
    </xdr:from>
    <xdr:ext cx="12073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8" name="TextBox 117"/>
            <xdr:cNvSpPr txBox="1"/>
          </xdr:nvSpPr>
          <xdr:spPr>
            <a:xfrm>
              <a:off x="485775" y="14887575"/>
              <a:ext cx="12073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bar>
                      <m:barPr>
                        <m:pos m:val="top"/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barPr>
                      <m:e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</m:e>
                    </m:ba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18" name="TextBox 117"/>
            <xdr:cNvSpPr txBox="1"/>
          </xdr:nvSpPr>
          <xdr:spPr>
            <a:xfrm>
              <a:off x="485775" y="14887575"/>
              <a:ext cx="12073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¯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</xdr:col>
      <xdr:colOff>4762</xdr:colOff>
      <xdr:row>69</xdr:row>
      <xdr:rowOff>19050</xdr:rowOff>
    </xdr:from>
    <xdr:ext cx="7272504" cy="20576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9" name="TextBox 118"/>
            <xdr:cNvSpPr txBox="1"/>
          </xdr:nvSpPr>
          <xdr:spPr>
            <a:xfrm>
              <a:off x="309562" y="16773525"/>
              <a:ext cx="7272504" cy="2057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sub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b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bSup>
                      <m:sSub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𝑠</m:t>
                            </m:r>
                          </m:sub>
                        </m:sSub>
                      </m:sub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b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∙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𝑠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+</m:t>
                    </m:r>
                    <m:sSubSup>
                      <m:sSub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𝑑</m:t>
                        </m:r>
                      </m:sub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b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𝑑</m:t>
                        </m:r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Sup>
                      <m:sSub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bar>
                          <m:barPr>
                            <m:pos m:val="top"/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barPr>
                          <m:e>
                            <m:r>
                              <a:rPr lang="ko-KR" alt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𝛼</m:t>
                            </m:r>
                          </m:e>
                        </m:bar>
                      </m:sub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b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bar>
                          <m:barPr>
                            <m:pos m:val="top"/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barPr>
                          <m:e>
                            <m:r>
                              <a:rPr lang="ko-KR" alt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𝛼</m:t>
                            </m:r>
                          </m:e>
                        </m:bar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Sup>
                      <m:sSub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∆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𝑡</m:t>
                        </m:r>
                      </m:sub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b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∆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Sup>
                      <m:sSub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∆</m:t>
                        </m:r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𝛼</m:t>
                        </m:r>
                      </m:sub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b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∆</m:t>
                        </m:r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Sup>
                      <m:sSub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sub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b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Sup>
                      <m:sSub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𝛿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𝑑</m:t>
                            </m:r>
                          </m:sub>
                        </m:sSub>
                      </m:sub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b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𝛿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𝑑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Sup>
                      <m:sSub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𝛿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𝐹</m:t>
                            </m:r>
                          </m:sub>
                        </m:sSub>
                      </m:sub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b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𝛿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𝐹</m:t>
                            </m:r>
                          </m:sub>
                        </m:sSub>
                      </m:e>
                    </m: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19" name="TextBox 118"/>
            <xdr:cNvSpPr txBox="1"/>
          </xdr:nvSpPr>
          <xdr:spPr>
            <a:xfrm>
              <a:off x="309562" y="16773525"/>
              <a:ext cx="7272504" cy="2057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𝑢_𝑐^2 (𝑙_𝑥 )=𝑐_(𝑙_𝑠)^2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∙𝑢^2 (𝑙_𝑠 )+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𝑐_𝑑^2∙𝑢^2 (𝑑)+𝑐_¯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𝛼^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2∙𝑢^2 (¯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+𝑐_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∆𝑡^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2∙𝑢^2 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∆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𝑡)+𝑐_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∆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𝛼^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2∙𝑢^2 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∆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+𝑐_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𝑡^2∙𝑢^2 (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𝑡)+𝑐_(〖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𝑙〗_𝑑)^2∙𝑢^2 (〖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𝑙〗_𝑑 )+𝑐_(〖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𝑙〗_𝐹)^2∙𝑢^2 (〖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𝑙〗_𝐹 )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3</xdr:col>
      <xdr:colOff>4762</xdr:colOff>
      <xdr:row>71</xdr:row>
      <xdr:rowOff>52394</xdr:rowOff>
    </xdr:from>
    <xdr:ext cx="6605976" cy="71167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0" name="TextBox 119"/>
            <xdr:cNvSpPr txBox="1"/>
          </xdr:nvSpPr>
          <xdr:spPr>
            <a:xfrm>
              <a:off x="461962" y="17283119"/>
              <a:ext cx="6605976" cy="7116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𝑠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𝜕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𝑠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=1,  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𝑑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𝑑</m:t>
                        </m:r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=1,  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bar>
                          <m:barPr>
                            <m:pos m:val="top"/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barPr>
                          <m:e>
                            <m:r>
                              <a:rPr lang="ko-KR" alt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𝛼</m:t>
                            </m:r>
                          </m:e>
                        </m:ba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bar>
                          <m:barPr>
                            <m:pos m:val="top"/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barPr>
                          <m:e>
                            <m:r>
                              <a:rPr lang="ko-KR" alt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𝛼</m:t>
                            </m:r>
                          </m:e>
                        </m:bar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=−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∆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𝑡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∙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0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,  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∆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𝑡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=−</m:t>
                    </m:r>
                    <m:bar>
                      <m:barPr>
                        <m:pos m:val="top"/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barPr>
                      <m:e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</m:e>
                    </m:ba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,  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∆</m:t>
                        </m:r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𝛼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=−</m:t>
                    </m:r>
                    <m:r>
                      <a:rPr lang="ko-KR" alt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𝛿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𝑡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,</m:t>
                    </m:r>
                  </m:oMath>
                </m:oMathPara>
              </a14:m>
              <a:endParaRPr lang="en-US" altLang="ko-KR" sz="1100" b="0" i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=−∆</m:t>
                    </m:r>
                    <m:r>
                      <a:rPr lang="ko-KR" alt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𝛼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,  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𝛿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𝑑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𝜕</m:t>
                            </m:r>
                            <m:r>
                              <a:rPr lang="ko-KR" alt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𝛿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𝑑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=1,  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𝐹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𝜕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𝐹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=1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20" name="TextBox 119"/>
            <xdr:cNvSpPr txBox="1"/>
          </xdr:nvSpPr>
          <xdr:spPr>
            <a:xfrm>
              <a:off x="461962" y="17283119"/>
              <a:ext cx="6605976" cy="7116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𝑐_(𝑙_𝑠 )=(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𝑙_𝑥)/〖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𝑙〗_𝑠 =1,  𝑐_𝑑=(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𝑙_𝑥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𝑑=1,  𝑐_¯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=(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𝑙_𝑥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¯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)=−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∆𝑡∙𝑙_0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,  𝑐_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∆𝑡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=(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𝑙_𝑥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𝑡=−¯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∙𝑙_0,  𝑐_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∆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=(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𝑙_𝑥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=−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𝑡∙𝑙_0,</a:t>
              </a:r>
              <a:endParaRPr lang="en-US" altLang="ko-KR" sz="1100" b="0" i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𝑐_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𝑡=(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𝑙_𝑥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𝑡=−∆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∙𝑙_0,  𝑐_(〖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𝑙〗_𝑑 )=(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𝑙_𝑥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)/〖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𝑙〗_𝑑 =1,  𝑐_(𝑙_𝐹 )=(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𝑙_𝑥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)/〖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𝑙〗_𝐹 =1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4</xdr:col>
      <xdr:colOff>95250</xdr:colOff>
      <xdr:row>81</xdr:row>
      <xdr:rowOff>28575</xdr:rowOff>
    </xdr:from>
    <xdr:ext cx="12073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1" name="TextBox 4"/>
            <xdr:cNvSpPr txBox="1"/>
          </xdr:nvSpPr>
          <xdr:spPr>
            <a:xfrm>
              <a:off x="704850" y="19640550"/>
              <a:ext cx="1207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ko-KR" altLang="en-US" sz="1100" i="1">
                            <a:latin typeface="Cambria Math" panose="02040503050406030204" pitchFamily="18" charset="0"/>
                          </a:rPr>
                          <m:t>𝛼</m:t>
                        </m:r>
                      </m:e>
                    </m:acc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21" name="TextBox 4"/>
            <xdr:cNvSpPr txBox="1"/>
          </xdr:nvSpPr>
          <xdr:spPr>
            <a:xfrm>
              <a:off x="704850" y="19640550"/>
              <a:ext cx="1207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ko-KR" altLang="en-US" sz="1100" i="0">
                  <a:latin typeface="Cambria Math" panose="02040503050406030204" pitchFamily="18" charset="0"/>
                </a:rPr>
                <a:t>𝛼</a:t>
              </a:r>
              <a:r>
                <a:rPr lang="en-US" altLang="ko-KR" sz="1100" i="0">
                  <a:latin typeface="Cambria Math" panose="02040503050406030204" pitchFamily="18" charset="0"/>
                </a:rPr>
                <a:t> ̅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30</xdr:col>
      <xdr:colOff>9525</xdr:colOff>
      <xdr:row>114</xdr:row>
      <xdr:rowOff>28575</xdr:rowOff>
    </xdr:from>
    <xdr:ext cx="32233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2" name="TextBox 4"/>
            <xdr:cNvSpPr txBox="1"/>
          </xdr:nvSpPr>
          <xdr:spPr>
            <a:xfrm>
              <a:off x="4581525" y="27498675"/>
              <a:ext cx="32233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𝑢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(</m:t>
                    </m:r>
                    <m:acc>
                      <m:accPr>
                        <m:chr m:val="̅"/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ko-KR" altLang="en-US" sz="1100" i="1">
                            <a:latin typeface="Cambria Math" panose="02040503050406030204" pitchFamily="18" charset="0"/>
                          </a:rPr>
                          <m:t>𝛼</m:t>
                        </m:r>
                      </m:e>
                    </m:acc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22" name="TextBox 4"/>
            <xdr:cNvSpPr txBox="1"/>
          </xdr:nvSpPr>
          <xdr:spPr>
            <a:xfrm>
              <a:off x="4581525" y="27498675"/>
              <a:ext cx="32233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𝑢(</a:t>
              </a:r>
              <a:r>
                <a:rPr lang="ko-KR" altLang="en-US" sz="1100" i="0">
                  <a:latin typeface="Cambria Math" panose="02040503050406030204" pitchFamily="18" charset="0"/>
                </a:rPr>
                <a:t>𝛼</a:t>
              </a:r>
              <a:r>
                <a:rPr lang="en-US" altLang="ko-KR" sz="1100" i="0">
                  <a:latin typeface="Cambria Math" panose="02040503050406030204" pitchFamily="18" charset="0"/>
                </a:rPr>
                <a:t> ̅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)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25</xdr:col>
      <xdr:colOff>9525</xdr:colOff>
      <xdr:row>115</xdr:row>
      <xdr:rowOff>38100</xdr:rowOff>
    </xdr:from>
    <xdr:ext cx="116205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3" name="TextBox 4"/>
            <xdr:cNvSpPr txBox="1"/>
          </xdr:nvSpPr>
          <xdr:spPr>
            <a:xfrm>
              <a:off x="3819525" y="27746325"/>
              <a:ext cx="116205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ko-KR" altLang="en-US" sz="1100" i="1">
                            <a:latin typeface="Cambria Math" panose="02040503050406030204" pitchFamily="18" charset="0"/>
                          </a:rPr>
                          <m:t>𝛼</m:t>
                        </m:r>
                      </m:e>
                    </m:acc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=(</m:t>
                    </m:r>
                    <m:sSub>
                      <m:sSub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ko-KR" altLang="en-US" sz="1100" b="0" i="1">
                            <a:latin typeface="Cambria Math" panose="02040503050406030204" pitchFamily="18" charset="0"/>
                          </a:rPr>
                          <m:t>𝛼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𝑠</m:t>
                        </m:r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ko-KR" altLang="en-US" sz="1100" b="0" i="1">
                            <a:latin typeface="Cambria Math" panose="02040503050406030204" pitchFamily="18" charset="0"/>
                          </a:rPr>
                          <m:t>𝛼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)/2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23" name="TextBox 4"/>
            <xdr:cNvSpPr txBox="1"/>
          </xdr:nvSpPr>
          <xdr:spPr>
            <a:xfrm>
              <a:off x="3819525" y="27746325"/>
              <a:ext cx="116205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ko-KR" altLang="en-US" sz="1100" i="0">
                  <a:latin typeface="Cambria Math" panose="02040503050406030204" pitchFamily="18" charset="0"/>
                </a:rPr>
                <a:t>𝛼</a:t>
              </a:r>
              <a:r>
                <a:rPr lang="en-US" altLang="ko-KR" sz="1100" i="0">
                  <a:latin typeface="Cambria Math" panose="02040503050406030204" pitchFamily="18" charset="0"/>
                </a:rPr>
                <a:t> ̅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=(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𝛼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_𝑠+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𝛼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_𝑥)/2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23</xdr:col>
      <xdr:colOff>9525</xdr:colOff>
      <xdr:row>117</xdr:row>
      <xdr:rowOff>69881</xdr:rowOff>
    </xdr:from>
    <xdr:ext cx="2209799" cy="34857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4" name="TextBox 4"/>
            <xdr:cNvSpPr txBox="1"/>
          </xdr:nvSpPr>
          <xdr:spPr>
            <a:xfrm>
              <a:off x="3514725" y="28254356"/>
              <a:ext cx="2209799" cy="3485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acc>
                          <m:accPr>
                            <m:chr m:val="̅"/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ko-KR" altLang="en-US" sz="1100" i="1">
                                <a:latin typeface="Cambria Math" panose="02040503050406030204" pitchFamily="18" charset="0"/>
                              </a:rPr>
                              <m:t>𝛼</m:t>
                            </m:r>
                          </m:e>
                        </m:acc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den>
                    </m:f>
                    <m:sSup>
                      <m:sSup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ko-KR" altLang="en-US" sz="1100" b="0" i="1">
                                <a:latin typeface="Cambria Math" panose="02040503050406030204" pitchFamily="18" charset="0"/>
                              </a:rPr>
                              <m:t>𝛼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den>
                    </m:f>
                    <m:sSup>
                      <m:sSup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sSub>
                      <m:sSub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ko-KR" altLang="en-US" sz="1100" b="0" i="1">
                            <a:latin typeface="Cambria Math" panose="02040503050406030204" pitchFamily="18" charset="0"/>
                          </a:rPr>
                          <m:t>𝛼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24" name="TextBox 4"/>
            <xdr:cNvSpPr txBox="1"/>
          </xdr:nvSpPr>
          <xdr:spPr>
            <a:xfrm>
              <a:off x="3514725" y="28254356"/>
              <a:ext cx="2209799" cy="3485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𝑢^2 (</a:t>
              </a:r>
              <a:r>
                <a:rPr lang="ko-KR" altLang="en-US" sz="1100" i="0">
                  <a:latin typeface="Cambria Math" panose="02040503050406030204" pitchFamily="18" charset="0"/>
                </a:rPr>
                <a:t>𝛼</a:t>
              </a:r>
              <a:r>
                <a:rPr lang="en-US" altLang="ko-KR" sz="1100" i="0">
                  <a:latin typeface="Cambria Math" panose="02040503050406030204" pitchFamily="18" charset="0"/>
                </a:rPr>
                <a:t> ̅</a:t>
              </a:r>
              <a:r>
                <a:rPr lang="ko-KR" altLang="en-US" sz="1100" i="0">
                  <a:latin typeface="Cambria Math" panose="02040503050406030204" pitchFamily="18" charset="0"/>
                </a:rPr>
                <a:t> )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=1/4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𝑢^2 (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𝛼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_𝑠 )+1/4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𝑢^2 (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𝛼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_𝑥)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27</xdr:col>
      <xdr:colOff>66674</xdr:colOff>
      <xdr:row>120</xdr:row>
      <xdr:rowOff>19051</xdr:rowOff>
    </xdr:from>
    <xdr:ext cx="333375" cy="1957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5" name="TextBox 5"/>
            <xdr:cNvSpPr txBox="1"/>
          </xdr:nvSpPr>
          <xdr:spPr>
            <a:xfrm>
              <a:off x="4181474" y="28917901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3</m:t>
                        </m:r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25" name="TextBox 5"/>
            <xdr:cNvSpPr txBox="1"/>
          </xdr:nvSpPr>
          <xdr:spPr>
            <a:xfrm>
              <a:off x="4181474" y="28917901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√3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10</xdr:col>
      <xdr:colOff>9524</xdr:colOff>
      <xdr:row>121</xdr:row>
      <xdr:rowOff>203231</xdr:rowOff>
    </xdr:from>
    <xdr:ext cx="3419475" cy="5001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6" name="TextBox 4"/>
            <xdr:cNvSpPr txBox="1"/>
          </xdr:nvSpPr>
          <xdr:spPr>
            <a:xfrm>
              <a:off x="1533524" y="29340206"/>
              <a:ext cx="3419475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acc>
                          <m:accPr>
                            <m:chr m:val="̅"/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ko-KR" altLang="en-US" sz="1100" i="1">
                                <a:latin typeface="Cambria Math" panose="02040503050406030204" pitchFamily="18" charset="0"/>
                              </a:rPr>
                              <m:t>𝛼</m:t>
                            </m:r>
                          </m:e>
                        </m:acc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4</m:t>
                            </m:r>
                          </m:den>
                        </m:f>
                        <m:sSup>
                          <m:sSup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0.58</m:t>
                                </m:r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×</m:t>
                                </m:r>
                                <m:sSup>
                                  <m:sSup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  <a:cs typeface="+mn-cs"/>
                                      </a:rPr>
                                      <m:t>10</m:t>
                                    </m:r>
                                  </m:e>
                                  <m:sup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  <a:cs typeface="+mn-cs"/>
                                      </a:rPr>
                                      <m:t>−6</m:t>
                                    </m:r>
                                  </m:sup>
                                </m:sSup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/</m:t>
                                </m:r>
                                <m:r>
                                  <a:rPr lang="ko-KR" alt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℃</m:t>
                                </m:r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f>
                          <m:f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4</m:t>
                            </m:r>
                          </m:den>
                        </m:f>
                        <m:sSup>
                          <m:sSup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0.58×</m:t>
                                </m:r>
                                <m:sSup>
                                  <m:sSup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10</m:t>
                                    </m:r>
                                  </m:e>
                                  <m:sup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−6</m:t>
                                    </m:r>
                                  </m:sup>
                                </m:sSup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/</m:t>
                                </m:r>
                                <m:r>
                                  <a:rPr lang="ko-KR" alt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℃</m:t>
                                </m:r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e>
                    </m:ra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26" name="TextBox 4"/>
            <xdr:cNvSpPr txBox="1"/>
          </xdr:nvSpPr>
          <xdr:spPr>
            <a:xfrm>
              <a:off x="1533524" y="29340206"/>
              <a:ext cx="3419475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𝑢^2 (</a:t>
              </a:r>
              <a:r>
                <a:rPr lang="ko-KR" altLang="en-US" sz="1100" i="0">
                  <a:latin typeface="Cambria Math" panose="02040503050406030204" pitchFamily="18" charset="0"/>
                </a:rPr>
                <a:t>𝛼</a:t>
              </a:r>
              <a:r>
                <a:rPr lang="en-US" altLang="ko-KR" sz="1100" i="0">
                  <a:latin typeface="Cambria Math" panose="02040503050406030204" pitchFamily="18" charset="0"/>
                </a:rPr>
                <a:t> ̅</a:t>
              </a:r>
              <a:r>
                <a:rPr lang="ko-KR" altLang="en-US" sz="1100" i="0">
                  <a:latin typeface="Cambria Math" panose="02040503050406030204" pitchFamily="18" charset="0"/>
                </a:rPr>
                <a:t> )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=√(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1/4 (0.58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×〖10〗^(−6)/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℃)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^2+1/4 (0.58×〖10〗^(−6)/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℃)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^2 )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8</xdr:col>
      <xdr:colOff>9525</xdr:colOff>
      <xdr:row>125</xdr:row>
      <xdr:rowOff>57150</xdr:rowOff>
    </xdr:from>
    <xdr:ext cx="1334340" cy="32188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7" name="TextBox 126"/>
            <xdr:cNvSpPr txBox="1"/>
          </xdr:nvSpPr>
          <xdr:spPr>
            <a:xfrm>
              <a:off x="1228725" y="30146625"/>
              <a:ext cx="1334340" cy="3218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acc>
                          <m:accPr>
                            <m:chr m:val="̅"/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a:rPr lang="ko-KR" alt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𝛼</m:t>
                            </m:r>
                          </m:e>
                        </m:acc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acc>
                          <m:accPr>
                            <m:chr m:val="̅"/>
                            <m:ctrlPr>
                              <a:rPr lang="ko-KR" alt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a:rPr lang="ko-KR" alt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𝛼</m:t>
                            </m:r>
                          </m:e>
                        </m:acc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=−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∆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𝑡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∙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0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27" name="TextBox 126"/>
            <xdr:cNvSpPr txBox="1"/>
          </xdr:nvSpPr>
          <xdr:spPr>
            <a:xfrm>
              <a:off x="1228725" y="30146625"/>
              <a:ext cx="1334340" cy="3218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𝑐_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 ̅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𝑙_𝑥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ko-KR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 ̅ 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=−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∆𝑡∙𝑙_0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7</xdr:col>
      <xdr:colOff>9524</xdr:colOff>
      <xdr:row>128</xdr:row>
      <xdr:rowOff>9525</xdr:rowOff>
    </xdr:from>
    <xdr:ext cx="2743201" cy="41812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8" name="TextBox 5"/>
            <xdr:cNvSpPr txBox="1"/>
          </xdr:nvSpPr>
          <xdr:spPr>
            <a:xfrm>
              <a:off x="1076324" y="30813375"/>
              <a:ext cx="2743201" cy="4181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altLang="ko-KR" sz="1100" b="0" i="1">
                        <a:latin typeface="Cambria Math" panose="02040503050406030204" pitchFamily="18" charset="0"/>
                      </a:rPr>
                      <m:t>ν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ko-KR" altLang="en-US" sz="1100" b="0" i="1">
                                <a:latin typeface="Cambria Math" panose="02040503050406030204" pitchFamily="18" charset="0"/>
                              </a:rPr>
                              <m:t>𝛼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m:rPr>
                        <m:sty m:val="p"/>
                      </m:rP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ν</m:t>
                    </m:r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𝛼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𝑅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10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=50</m:t>
                    </m:r>
                  </m:oMath>
                </m:oMathPara>
              </a14:m>
              <a:endParaRPr lang="en-US" altLang="ko-KR" sz="1100" b="0" i="1">
                <a:solidFill>
                  <a:schemeClr val="tx1"/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128" name="TextBox 5"/>
            <xdr:cNvSpPr txBox="1"/>
          </xdr:nvSpPr>
          <xdr:spPr>
            <a:xfrm>
              <a:off x="1076324" y="30813375"/>
              <a:ext cx="2743201" cy="4181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ν(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𝛼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_𝑠 )=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ν(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_𝑥 )=1/2 (100/𝑅)^2=1/2 (100/10)^2=50</a:t>
              </a:r>
              <a:endParaRPr lang="en-US" altLang="ko-KR" sz="1100" b="0" i="1">
                <a:solidFill>
                  <a:schemeClr val="tx1"/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8</xdr:col>
      <xdr:colOff>104775</xdr:colOff>
      <xdr:row>155</xdr:row>
      <xdr:rowOff>57150</xdr:rowOff>
    </xdr:from>
    <xdr:ext cx="1483611" cy="32188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9" name="TextBox 128"/>
            <xdr:cNvSpPr txBox="1"/>
          </xdr:nvSpPr>
          <xdr:spPr>
            <a:xfrm>
              <a:off x="1323975" y="37290375"/>
              <a:ext cx="1483611" cy="3218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∆</m:t>
                        </m:r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𝛼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ko-KR" alt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ko-KR" alt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=−</m:t>
                    </m:r>
                    <m:r>
                      <a:rPr lang="ko-KR" alt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𝛿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𝑡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29" name="TextBox 128"/>
            <xdr:cNvSpPr txBox="1"/>
          </xdr:nvSpPr>
          <xdr:spPr>
            <a:xfrm>
              <a:off x="1323975" y="37290375"/>
              <a:ext cx="1483611" cy="3218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𝑐_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∆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𝑙_𝑥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ko-KR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=−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𝑡∙𝑙_0=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8</xdr:col>
      <xdr:colOff>9525</xdr:colOff>
      <xdr:row>141</xdr:row>
      <xdr:rowOff>57150</xdr:rowOff>
    </xdr:from>
    <xdr:ext cx="1352743" cy="32188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0" name="TextBox 129"/>
            <xdr:cNvSpPr txBox="1"/>
          </xdr:nvSpPr>
          <xdr:spPr>
            <a:xfrm>
              <a:off x="1228725" y="33956625"/>
              <a:ext cx="1352743" cy="3218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∆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𝑡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ko-KR" alt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=−</m:t>
                    </m:r>
                    <m:acc>
                      <m:accPr>
                        <m:chr m:val="̅"/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accPr>
                      <m:e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</m:e>
                    </m:acc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30" name="TextBox 129"/>
            <xdr:cNvSpPr txBox="1"/>
          </xdr:nvSpPr>
          <xdr:spPr>
            <a:xfrm>
              <a:off x="1228725" y="33956625"/>
              <a:ext cx="1352743" cy="3218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𝑐_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∆𝑡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𝑙_𝑥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ko-KR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𝑡=−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 ̅∙𝑙_0=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8</xdr:col>
      <xdr:colOff>114300</xdr:colOff>
      <xdr:row>171</xdr:row>
      <xdr:rowOff>57150</xdr:rowOff>
    </xdr:from>
    <xdr:ext cx="1425070" cy="32188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1" name="TextBox 130"/>
            <xdr:cNvSpPr txBox="1"/>
          </xdr:nvSpPr>
          <xdr:spPr>
            <a:xfrm>
              <a:off x="1333500" y="41100375"/>
              <a:ext cx="1425070" cy="3218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ko-KR" alt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=−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∆</m:t>
                    </m:r>
                    <m:r>
                      <a:rPr lang="ko-KR" alt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𝛼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31" name="TextBox 130"/>
            <xdr:cNvSpPr txBox="1"/>
          </xdr:nvSpPr>
          <xdr:spPr>
            <a:xfrm>
              <a:off x="1333500" y="41100375"/>
              <a:ext cx="1425070" cy="3218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𝑐_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𝑙_𝑥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ko-KR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𝑡=−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∆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∙𝑙_0=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7</xdr:col>
      <xdr:colOff>9524</xdr:colOff>
      <xdr:row>130</xdr:row>
      <xdr:rowOff>47625</xdr:rowOff>
    </xdr:from>
    <xdr:ext cx="3124201" cy="60234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2" name="TextBox 5"/>
            <xdr:cNvSpPr txBox="1"/>
          </xdr:nvSpPr>
          <xdr:spPr>
            <a:xfrm>
              <a:off x="1076324" y="31327725"/>
              <a:ext cx="3124201" cy="6023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altLang="ko-KR" sz="1100" b="0" i="1">
                        <a:latin typeface="Cambria Math" panose="02040503050406030204" pitchFamily="18" charset="0"/>
                      </a:rPr>
                      <m:t>ν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bar>
                          <m:barPr>
                            <m:pos m:val="top"/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barPr>
                          <m:e>
                            <m:r>
                              <a:rPr lang="ko-KR" altLang="en-US" sz="1100" b="0" i="1">
                                <a:latin typeface="Cambria Math" panose="02040503050406030204" pitchFamily="18" charset="0"/>
                              </a:rPr>
                              <m:t>𝛼</m:t>
                            </m:r>
                          </m:e>
                        </m:bar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(0.41</m:t>
                            </m:r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×</m:t>
                            </m:r>
                            <m:sSup>
                              <m:sSup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10</m:t>
                                </m:r>
                              </m:e>
                              <m:sup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−6</m:t>
                                </m:r>
                              </m:sup>
                            </m:s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)</m:t>
                            </m:r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4</m:t>
                            </m:r>
                          </m:sup>
                        </m:sSup>
                      </m:num>
                      <m:den>
                        <m:f>
                          <m:f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en-US" altLang="ko-KR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(</m:t>
                                </m:r>
                                <m:f>
                                  <m:f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</m:t>
                                    </m:r>
                                  </m:num>
                                  <m:den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</m:den>
                                </m:f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×</m:t>
                                </m:r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0.58×</m:t>
                                </m:r>
                                <m:sSup>
                                  <m:sSup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10</m:t>
                                    </m:r>
                                  </m:e>
                                  <m:sup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−6</m:t>
                                    </m:r>
                                  </m:sup>
                                </m:sSup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)</m:t>
                                </m:r>
                              </m:e>
                              <m:sup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4</m:t>
                                </m:r>
                              </m:sup>
                            </m:sSup>
                          </m:num>
                          <m:den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50</m:t>
                            </m:r>
                          </m:den>
                        </m:f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+</m:t>
                        </m:r>
                        <m:f>
                          <m:f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en-US" altLang="ko-KR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(</m:t>
                                </m:r>
                                <m:f>
                                  <m:f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</m:t>
                                    </m:r>
                                  </m:num>
                                  <m:den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</m:den>
                                </m:f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×</m:t>
                                </m:r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0.58×</m:t>
                                </m:r>
                                <m:sSup>
                                  <m:sSup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10</m:t>
                                    </m:r>
                                  </m:e>
                                  <m:sup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−6</m:t>
                                    </m:r>
                                  </m:sup>
                                </m:sSup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)</m:t>
                                </m:r>
                              </m:e>
                              <m:sup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4</m:t>
                                </m:r>
                              </m:sup>
                            </m:sSup>
                          </m:num>
                          <m:den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50</m:t>
                            </m:r>
                          </m:den>
                        </m:f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en-US" altLang="ko-KR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132" name="TextBox 5"/>
            <xdr:cNvSpPr txBox="1"/>
          </xdr:nvSpPr>
          <xdr:spPr>
            <a:xfrm>
              <a:off x="1076324" y="31327725"/>
              <a:ext cx="3124201" cy="6023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ν(¯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𝛼)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</a:t>
              </a:r>
              <a:r>
                <a:rPr lang="en-US" altLang="ko-KR" sz="1100" i="0">
                  <a:latin typeface="Cambria Math" panose="02040503050406030204" pitchFamily="18" charset="0"/>
                </a:rPr>
                <a:t>〖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(0.41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×〖10〗^(−6))〗^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4/(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〖(1/2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×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0.58×〖10〗^(−6))〗^4/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50+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〖(1/2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×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0.58×〖10〗^(−6))〗^4/50)=</a:t>
              </a:r>
              <a:endParaRPr lang="en-US" altLang="ko-KR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10</xdr:col>
      <xdr:colOff>9524</xdr:colOff>
      <xdr:row>153</xdr:row>
      <xdr:rowOff>12731</xdr:rowOff>
    </xdr:from>
    <xdr:ext cx="4371976" cy="21666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3" name="TextBox 4"/>
            <xdr:cNvSpPr txBox="1"/>
          </xdr:nvSpPr>
          <xdr:spPr>
            <a:xfrm>
              <a:off x="1533524" y="36769706"/>
              <a:ext cx="4371976" cy="2166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∆</m:t>
                        </m:r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𝛼</m:t>
                        </m:r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0.58</m:t>
                                </m:r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×</m:t>
                                </m:r>
                                <m:sSup>
                                  <m:sSup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  <a:cs typeface="+mn-cs"/>
                                      </a:rPr>
                                      <m:t>10</m:t>
                                    </m:r>
                                  </m:e>
                                  <m:sup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  <a:cs typeface="+mn-cs"/>
                                      </a:rPr>
                                      <m:t>−6</m:t>
                                    </m:r>
                                  </m:sup>
                                </m:sSup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/</m:t>
                                </m:r>
                                <m:r>
                                  <a:rPr lang="ko-KR" alt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℃</m:t>
                                </m:r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p>
                          <m:sSup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0.58×</m:t>
                                </m:r>
                                <m:sSup>
                                  <m:sSup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10</m:t>
                                    </m:r>
                                  </m:e>
                                  <m:sup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−6</m:t>
                                    </m:r>
                                  </m:sup>
                                </m:sSup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/</m:t>
                                </m:r>
                                <m:r>
                                  <a:rPr lang="ko-KR" alt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℃</m:t>
                                </m:r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e>
                    </m:ra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=0.82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</m:t>
                    </m:r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10</m:t>
                        </m:r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−6</m:t>
                        </m:r>
                      </m:sup>
                    </m:sSup>
                    <m:r>
                      <a:rPr lang="en-US" altLang="ko-K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/</m:t>
                    </m:r>
                    <m:r>
                      <a:rPr lang="ko-KR" alt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℃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33" name="TextBox 4"/>
            <xdr:cNvSpPr txBox="1"/>
          </xdr:nvSpPr>
          <xdr:spPr>
            <a:xfrm>
              <a:off x="1533524" y="36769706"/>
              <a:ext cx="4371976" cy="2166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𝑢^2 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∆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𝛼)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=√(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(0.58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×〖10〗^(−6)/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℃)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^2+(0.58×〖10〗^(−6)/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℃)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^2 )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=0.82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×〖10〗^(−6)/</a:t>
              </a:r>
              <a:r>
                <a:rPr lang="ko-KR" alt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℃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13</xdr:col>
      <xdr:colOff>142874</xdr:colOff>
      <xdr:row>139</xdr:row>
      <xdr:rowOff>28576</xdr:rowOff>
    </xdr:from>
    <xdr:ext cx="333375" cy="1957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4" name="TextBox 5"/>
            <xdr:cNvSpPr txBox="1"/>
          </xdr:nvSpPr>
          <xdr:spPr>
            <a:xfrm>
              <a:off x="2124074" y="33451801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3</m:t>
                        </m:r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34" name="TextBox 5"/>
            <xdr:cNvSpPr txBox="1"/>
          </xdr:nvSpPr>
          <xdr:spPr>
            <a:xfrm>
              <a:off x="2124074" y="33451801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√3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7</xdr:col>
      <xdr:colOff>9524</xdr:colOff>
      <xdr:row>158</xdr:row>
      <xdr:rowOff>9525</xdr:rowOff>
    </xdr:from>
    <xdr:ext cx="2743201" cy="41812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5" name="TextBox 5"/>
            <xdr:cNvSpPr txBox="1"/>
          </xdr:nvSpPr>
          <xdr:spPr>
            <a:xfrm>
              <a:off x="1076324" y="37957125"/>
              <a:ext cx="2743201" cy="4181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altLang="ko-KR" sz="1100" b="0" i="1">
                        <a:latin typeface="Cambria Math" panose="02040503050406030204" pitchFamily="18" charset="0"/>
                      </a:rPr>
                      <m:t>ν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ko-KR" altLang="en-US" sz="1100" b="0" i="1">
                                <a:latin typeface="Cambria Math" panose="02040503050406030204" pitchFamily="18" charset="0"/>
                              </a:rPr>
                              <m:t>𝛼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m:rPr>
                        <m:sty m:val="p"/>
                      </m:rP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ν</m:t>
                    </m:r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𝛼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𝑅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10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=50</m:t>
                    </m:r>
                  </m:oMath>
                </m:oMathPara>
              </a14:m>
              <a:endParaRPr lang="en-US" altLang="ko-KR" sz="1100" b="0" i="1">
                <a:solidFill>
                  <a:schemeClr val="tx1"/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135" name="TextBox 5"/>
            <xdr:cNvSpPr txBox="1"/>
          </xdr:nvSpPr>
          <xdr:spPr>
            <a:xfrm>
              <a:off x="1076324" y="37957125"/>
              <a:ext cx="2743201" cy="4181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ν(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𝛼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_𝑠 )=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ν(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_𝑥 )=1/2 (100/𝑅)^2=1/2 (100/10)^2=50</a:t>
              </a:r>
              <a:endParaRPr lang="en-US" altLang="ko-KR" sz="1100" b="0" i="1">
                <a:solidFill>
                  <a:schemeClr val="tx1"/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7</xdr:col>
      <xdr:colOff>9525</xdr:colOff>
      <xdr:row>160</xdr:row>
      <xdr:rowOff>47625</xdr:rowOff>
    </xdr:from>
    <xdr:ext cx="2733676" cy="49667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6" name="TextBox 5"/>
            <xdr:cNvSpPr txBox="1"/>
          </xdr:nvSpPr>
          <xdr:spPr>
            <a:xfrm>
              <a:off x="1076325" y="38471475"/>
              <a:ext cx="2733676" cy="4966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altLang="ko-KR" sz="1100" b="0" i="1">
                        <a:latin typeface="Cambria Math" panose="02040503050406030204" pitchFamily="18" charset="0"/>
                      </a:rPr>
                      <m:t>ν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∆</m:t>
                        </m:r>
                        <m:r>
                          <a:rPr lang="ko-KR" alt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𝛼</m:t>
                        </m:r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(0.82</m:t>
                            </m:r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×</m:t>
                            </m:r>
                            <m:sSup>
                              <m:sSup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10</m:t>
                                </m:r>
                              </m:e>
                              <m:sup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−6</m:t>
                                </m:r>
                              </m:sup>
                            </m:s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)</m:t>
                            </m:r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4</m:t>
                            </m:r>
                          </m:sup>
                        </m:sSup>
                      </m:num>
                      <m:den>
                        <m:f>
                          <m:f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en-US" altLang="ko-KR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(0.58×</m:t>
                                </m:r>
                                <m:sSup>
                                  <m:sSup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10</m:t>
                                    </m:r>
                                  </m:e>
                                  <m:sup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−6</m:t>
                                    </m:r>
                                  </m:sup>
                                </m:sSup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)</m:t>
                                </m:r>
                              </m:e>
                              <m:sup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4</m:t>
                                </m:r>
                              </m:sup>
                            </m:sSup>
                          </m:num>
                          <m:den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50</m:t>
                            </m:r>
                          </m:den>
                        </m:f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+</m:t>
                        </m:r>
                        <m:f>
                          <m:f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en-US" altLang="ko-KR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(0.58×</m:t>
                                </m:r>
                                <m:sSup>
                                  <m:sSup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10</m:t>
                                    </m:r>
                                  </m:e>
                                  <m:sup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−6</m:t>
                                    </m:r>
                                  </m:sup>
                                </m:sSup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)</m:t>
                                </m:r>
                              </m:e>
                              <m:sup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4</m:t>
                                </m:r>
                              </m:sup>
                            </m:sSup>
                          </m:num>
                          <m:den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50</m:t>
                            </m:r>
                          </m:den>
                        </m:f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en-US" altLang="ko-KR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136" name="TextBox 5"/>
            <xdr:cNvSpPr txBox="1"/>
          </xdr:nvSpPr>
          <xdr:spPr>
            <a:xfrm>
              <a:off x="1076325" y="38471475"/>
              <a:ext cx="2733676" cy="4966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ν(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ko-KR" alt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𝛼)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</a:t>
              </a:r>
              <a:r>
                <a:rPr lang="en-US" altLang="ko-KR" sz="1100" i="0">
                  <a:latin typeface="Cambria Math" panose="02040503050406030204" pitchFamily="18" charset="0"/>
                </a:rPr>
                <a:t>〖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(0.82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×〖10〗^(−6))〗^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4/(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〖(0.58×〖10〗^(−6))〗^4/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50+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〖(0.58×〖10〗^(−6))〗^4/50)=</a:t>
              </a:r>
              <a:endParaRPr lang="en-US" altLang="ko-KR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13</xdr:col>
      <xdr:colOff>152399</xdr:colOff>
      <xdr:row>169</xdr:row>
      <xdr:rowOff>28576</xdr:rowOff>
    </xdr:from>
    <xdr:ext cx="333375" cy="1957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7" name="TextBox 5"/>
            <xdr:cNvSpPr txBox="1"/>
          </xdr:nvSpPr>
          <xdr:spPr>
            <a:xfrm>
              <a:off x="2133599" y="40595551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3</m:t>
                        </m:r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37" name="TextBox 5"/>
            <xdr:cNvSpPr txBox="1"/>
          </xdr:nvSpPr>
          <xdr:spPr>
            <a:xfrm>
              <a:off x="2133599" y="40595551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√3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7</xdr:col>
      <xdr:colOff>9525</xdr:colOff>
      <xdr:row>144</xdr:row>
      <xdr:rowOff>9524</xdr:rowOff>
    </xdr:from>
    <xdr:ext cx="2266950" cy="40957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8" name="TextBox 5"/>
            <xdr:cNvSpPr txBox="1"/>
          </xdr:nvSpPr>
          <xdr:spPr>
            <a:xfrm>
              <a:off x="1076325" y="34623374"/>
              <a:ext cx="2266950" cy="4095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𝜈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∆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altLang="ko-KR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altLang="ko-KR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𝑅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fPr>
                      <m:num>
                        <m: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20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=12</m:t>
                    </m:r>
                  </m:oMath>
                </m:oMathPara>
              </a14:m>
              <a:endParaRPr lang="ko-KR" altLang="en-US" sz="1100">
                <a:latin typeface="Cambria Math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138" name="TextBox 5"/>
            <xdr:cNvSpPr txBox="1"/>
          </xdr:nvSpPr>
          <xdr:spPr>
            <a:xfrm>
              <a:off x="1076325" y="34623374"/>
              <a:ext cx="2266950" cy="4095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𝜈(∆𝑡)=</a:t>
              </a:r>
              <a:r>
                <a:rPr lang="en-US" altLang="ko-K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1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/</a:t>
              </a:r>
              <a:r>
                <a:rPr lang="en-US" altLang="ko-K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2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</a:t>
              </a:r>
              <a:r>
                <a:rPr lang="en-US" altLang="ko-K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(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100/𝑅)^2=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1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/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2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100/20)^2=12</a:t>
              </a:r>
              <a:endParaRPr lang="ko-KR" altLang="en-US" sz="1100">
                <a:latin typeface="Cambria Math" panose="02040503050406030204" pitchFamily="18" charset="0"/>
              </a:endParaRPr>
            </a:p>
          </xdr:txBody>
        </xdr:sp>
      </mc:Fallback>
    </mc:AlternateContent>
    <xdr:clientData/>
  </xdr:oneCellAnchor>
  <xdr:oneCellAnchor>
    <xdr:from>
      <xdr:col>7</xdr:col>
      <xdr:colOff>9525</xdr:colOff>
      <xdr:row>174</xdr:row>
      <xdr:rowOff>9525</xdr:rowOff>
    </xdr:from>
    <xdr:ext cx="2133601" cy="5048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9" name="TextBox 5"/>
            <xdr:cNvSpPr txBox="1"/>
          </xdr:nvSpPr>
          <xdr:spPr>
            <a:xfrm>
              <a:off x="1076325" y="41767125"/>
              <a:ext cx="2133601" cy="5048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altLang="ko-KR" sz="1100" b="0" i="1">
                        <a:latin typeface="Cambria Math" panose="02040503050406030204" pitchFamily="18" charset="0"/>
                      </a:rPr>
                      <m:t>ν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ko-KR" altLang="en-US" sz="1100" b="0" i="1">
                            <a:latin typeface="Cambria Math" panose="02040503050406030204" pitchFamily="18" charset="0"/>
                          </a:rPr>
                          <m:t>𝛿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altLang="ko-KR" sz="110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altLang="ko-KR" sz="110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𝑅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20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=12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39" name="TextBox 5"/>
            <xdr:cNvSpPr txBox="1"/>
          </xdr:nvSpPr>
          <xdr:spPr>
            <a:xfrm>
              <a:off x="1076325" y="41767125"/>
              <a:ext cx="2133601" cy="5048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ν(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𝛿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𝑡)=</a:t>
              </a:r>
              <a:r>
                <a:rPr lang="en-US" altLang="ko-KR" sz="1100" i="0">
                  <a:latin typeface="Cambria Math" panose="02040503050406030204" pitchFamily="18" charset="0"/>
                </a:rPr>
                <a:t>1/2 (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100/𝑅)^2=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1/2 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100/20)^2=12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</xdr:col>
      <xdr:colOff>95250</xdr:colOff>
      <xdr:row>203</xdr:row>
      <xdr:rowOff>19050</xdr:rowOff>
    </xdr:from>
    <xdr:ext cx="5022080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0" name="TextBox 139"/>
            <xdr:cNvSpPr txBox="1"/>
          </xdr:nvSpPr>
          <xdr:spPr>
            <a:xfrm>
              <a:off x="247650" y="48682275"/>
              <a:ext cx="5022080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sub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b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𝑠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𝑑</m:t>
                        </m:r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bar>
                          <m:barPr>
                            <m:pos m:val="top"/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barPr>
                          <m:e>
                            <m:r>
                              <a:rPr lang="ko-KR" alt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𝛼</m:t>
                            </m:r>
                          </m:e>
                        </m:bar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∆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∆</m:t>
                        </m:r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𝛿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𝛿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𝐹</m:t>
                            </m:r>
                          </m:sub>
                        </m:sSub>
                      </m:e>
                    </m: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40" name="TextBox 139"/>
            <xdr:cNvSpPr txBox="1"/>
          </xdr:nvSpPr>
          <xdr:spPr>
            <a:xfrm>
              <a:off x="247650" y="48682275"/>
              <a:ext cx="5022080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𝑢_𝑐^2 (𝑙_𝑥 )=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𝑢^2 (𝑙_𝑠 )+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𝑢^2 (𝑑)+𝑢^2 (¯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+𝑢^2 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∆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𝑡)+𝑢^2 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∆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+𝑢^2 (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𝑡)+𝑢^2 (〖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𝑙〗_𝑥 )+𝑢^2 (〖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𝑙〗_𝐹 )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6</xdr:col>
      <xdr:colOff>133350</xdr:colOff>
      <xdr:row>205</xdr:row>
      <xdr:rowOff>33337</xdr:rowOff>
    </xdr:from>
    <xdr:ext cx="866070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1" name="TextBox 140"/>
            <xdr:cNvSpPr txBox="1"/>
          </xdr:nvSpPr>
          <xdr:spPr>
            <a:xfrm>
              <a:off x="1047750" y="49172812"/>
              <a:ext cx="866070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41" name="TextBox 140"/>
            <xdr:cNvSpPr txBox="1"/>
          </xdr:nvSpPr>
          <xdr:spPr>
            <a:xfrm>
              <a:off x="1047750" y="49172812"/>
              <a:ext cx="866070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    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13</xdr:col>
      <xdr:colOff>133350</xdr:colOff>
      <xdr:row>205</xdr:row>
      <xdr:rowOff>33337</xdr:rowOff>
    </xdr:from>
    <xdr:ext cx="866070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2" name="TextBox 141"/>
            <xdr:cNvSpPr txBox="1"/>
          </xdr:nvSpPr>
          <xdr:spPr>
            <a:xfrm>
              <a:off x="2114550" y="49172812"/>
              <a:ext cx="866070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42" name="TextBox 141"/>
            <xdr:cNvSpPr txBox="1"/>
          </xdr:nvSpPr>
          <xdr:spPr>
            <a:xfrm>
              <a:off x="2114550" y="49172812"/>
              <a:ext cx="866070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    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21</xdr:col>
      <xdr:colOff>0</xdr:colOff>
      <xdr:row>205</xdr:row>
      <xdr:rowOff>33337</xdr:rowOff>
    </xdr:from>
    <xdr:ext cx="866070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3" name="TextBox 142"/>
            <xdr:cNvSpPr txBox="1"/>
          </xdr:nvSpPr>
          <xdr:spPr>
            <a:xfrm>
              <a:off x="3200400" y="49172812"/>
              <a:ext cx="866070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43" name="TextBox 142"/>
            <xdr:cNvSpPr txBox="1"/>
          </xdr:nvSpPr>
          <xdr:spPr>
            <a:xfrm>
              <a:off x="3200400" y="49172812"/>
              <a:ext cx="866070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    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</xdr:col>
      <xdr:colOff>9525</xdr:colOff>
      <xdr:row>211</xdr:row>
      <xdr:rowOff>47625</xdr:rowOff>
    </xdr:from>
    <xdr:ext cx="1504950" cy="5810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4" name="TextBox 143"/>
            <xdr:cNvSpPr txBox="1"/>
          </xdr:nvSpPr>
          <xdr:spPr>
            <a:xfrm>
              <a:off x="161925" y="50615850"/>
              <a:ext cx="1504950" cy="5810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n-US" altLang="ko-KR" sz="1100" i="1">
                            <a:latin typeface="Cambria Math" panose="02040503050406030204" pitchFamily="18" charset="0"/>
                          </a:rPr>
                          <m:t>ν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𝑒𝑓𝑓</m:t>
                        </m:r>
                      </m:sub>
                    </m:sSub>
                    <m:r>
                      <a:rPr lang="en-US" altLang="ko-KR" sz="110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Sup>
                          <m:sSubSup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𝑐</m:t>
                            </m:r>
                          </m:sub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4</m:t>
                            </m:r>
                          </m:sup>
                        </m:sSub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𝑦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)</m:t>
                        </m:r>
                      </m:num>
                      <m:den>
                        <m:nary>
                          <m:naryPr>
                            <m:chr m:val="∑"/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  <m: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  <m:sup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𝑁</m:t>
                            </m:r>
                          </m:sup>
                          <m:e>
                            <m:f>
                              <m:f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sSup>
                                  <m:sSup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d>
                                      <m:dPr>
                                        <m:begChr m:val="["/>
                                        <m:endChr m:val="]"/>
                                        <m:ctrlPr>
                                          <a:rPr lang="en-US" altLang="ko-K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dPr>
                                      <m:e>
                                        <m:sSub>
                                          <m:sSubPr>
                                            <m:ctrlP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𝑐</m:t>
                                            </m:r>
                                          </m:e>
                                          <m:sub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𝑖</m:t>
                                            </m:r>
                                          </m:sub>
                                        </m:sSub>
                                        <m:sSub>
                                          <m:sSubPr>
                                            <m:ctrlP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𝑢</m:t>
                                            </m:r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(</m:t>
                                            </m:r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𝑥</m:t>
                                            </m:r>
                                          </m:e>
                                          <m:sub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𝑖</m:t>
                                            </m:r>
                                          </m:sub>
                                        </m:sSub>
                                        <m:r>
                                          <a:rPr lang="en-US" altLang="ko-K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)</m:t>
                                        </m:r>
                                      </m:e>
                                    </m:d>
                                  </m:e>
                                  <m:sup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4</m:t>
                                    </m:r>
                                  </m:sup>
                                </m:sSup>
                              </m:num>
                              <m:den>
                                <m:sSub>
                                  <m:sSub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m:rPr>
                                        <m:sty m:val="p"/>
                                      </m:r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ν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sub>
                                </m:sSub>
                              </m:den>
                            </m:f>
                          </m:e>
                        </m:nary>
                      </m:den>
                    </m:f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44" name="TextBox 143"/>
            <xdr:cNvSpPr txBox="1"/>
          </xdr:nvSpPr>
          <xdr:spPr>
            <a:xfrm>
              <a:off x="161925" y="50615850"/>
              <a:ext cx="1504950" cy="5810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i="0">
                  <a:latin typeface="Cambria Math" panose="02040503050406030204" pitchFamily="18" charset="0"/>
                </a:rPr>
                <a:t>ν_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𝑒𝑓𝑓</a:t>
              </a:r>
              <a:r>
                <a:rPr lang="en-US" altLang="ko-KR" sz="1100" i="0">
                  <a:latin typeface="Cambria Math" panose="02040503050406030204" pitchFamily="18" charset="0"/>
                </a:rPr>
                <a:t>=(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𝑢_𝑐^4 (𝑦))/(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∑_(𝑖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1)^𝑁▒[𝑐_𝑖 〖𝑢(𝑥〗_𝑖)]^4/ν_𝑖 )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11</xdr:col>
      <xdr:colOff>9524</xdr:colOff>
      <xdr:row>212</xdr:row>
      <xdr:rowOff>52387</xdr:rowOff>
    </xdr:from>
    <xdr:ext cx="3952876" cy="84754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5" name="TextBox 144"/>
            <xdr:cNvSpPr txBox="1"/>
          </xdr:nvSpPr>
          <xdr:spPr>
            <a:xfrm>
              <a:off x="1685924" y="50858737"/>
              <a:ext cx="3952876" cy="8475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d>
                      <m:dPr>
                        <m:begChr m:val="{"/>
                        <m:endChr m:val="}"/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eqArr>
                          <m:eqArr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eqArr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e>
                            <m:r>
                              <a:rPr lang="en-US" altLang="ko-KR" b="0" i="1">
                                <a:latin typeface="Cambria Math" panose="02040503050406030204" pitchFamily="18" charset="0"/>
                              </a:rPr>
                              <m:t>                                                                                                      </m:t>
                            </m:r>
                          </m:e>
                          <m:e>
                            <m:r>
                              <a:rPr lang="en-US" altLang="ko-KR" b="0" i="1">
                                <a:latin typeface="Cambria Math" panose="02040503050406030204" pitchFamily="18" charset="0"/>
                              </a:rPr>
                              <m:t> </m:t>
                            </m:r>
                          </m:e>
                        </m:eqArr>
                        <m:r>
                          <a:rPr lang="en-US" altLang="ko-KR" b="0" i="1">
                            <a:latin typeface="Cambria Math" panose="02040503050406030204" pitchFamily="18" charset="0"/>
                          </a:rPr>
                          <m:t>                    </m:t>
                        </m:r>
                      </m:e>
                    </m:d>
                  </m:oMath>
                </m:oMathPara>
              </a14:m>
              <a:endParaRPr lang="en-US" altLang="ko-KR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145" name="TextBox 144"/>
            <xdr:cNvSpPr txBox="1"/>
          </xdr:nvSpPr>
          <xdr:spPr>
            <a:xfrm>
              <a:off x="1685924" y="50858737"/>
              <a:ext cx="3952876" cy="8475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{█( @ @ @ @</a:t>
              </a:r>
              <a:r>
                <a:rPr lang="en-US" altLang="ko-KR" b="0" i="0">
                  <a:latin typeface="Cambria Math" panose="02040503050406030204" pitchFamily="18" charset="0"/>
                </a:rPr>
                <a:t>                                                                                                      @ )                    }</a:t>
              </a:r>
              <a:endParaRPr lang="en-US" altLang="ko-KR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13</xdr:col>
      <xdr:colOff>9525</xdr:colOff>
      <xdr:row>214</xdr:row>
      <xdr:rowOff>33337</xdr:rowOff>
    </xdr:from>
    <xdr:ext cx="617798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6" name="TextBox 145"/>
            <xdr:cNvSpPr txBox="1"/>
          </xdr:nvSpPr>
          <xdr:spPr>
            <a:xfrm>
              <a:off x="1990725" y="51315937"/>
              <a:ext cx="617798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46" name="TextBox 145"/>
            <xdr:cNvSpPr txBox="1"/>
          </xdr:nvSpPr>
          <xdr:spPr>
            <a:xfrm>
              <a:off x="1990725" y="51315937"/>
              <a:ext cx="617798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             )^4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18</xdr:col>
      <xdr:colOff>9525</xdr:colOff>
      <xdr:row>214</xdr:row>
      <xdr:rowOff>33337</xdr:rowOff>
    </xdr:from>
    <xdr:ext cx="617798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7" name="TextBox 146"/>
            <xdr:cNvSpPr txBox="1"/>
          </xdr:nvSpPr>
          <xdr:spPr>
            <a:xfrm>
              <a:off x="2752725" y="51315937"/>
              <a:ext cx="617798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47" name="TextBox 146"/>
            <xdr:cNvSpPr txBox="1"/>
          </xdr:nvSpPr>
          <xdr:spPr>
            <a:xfrm>
              <a:off x="2752725" y="51315937"/>
              <a:ext cx="617798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             )^4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23</xdr:col>
      <xdr:colOff>9525</xdr:colOff>
      <xdr:row>214</xdr:row>
      <xdr:rowOff>33337</xdr:rowOff>
    </xdr:from>
    <xdr:ext cx="617798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8" name="TextBox 147"/>
            <xdr:cNvSpPr txBox="1"/>
          </xdr:nvSpPr>
          <xdr:spPr>
            <a:xfrm>
              <a:off x="3514725" y="51315937"/>
              <a:ext cx="617798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48" name="TextBox 147"/>
            <xdr:cNvSpPr txBox="1"/>
          </xdr:nvSpPr>
          <xdr:spPr>
            <a:xfrm>
              <a:off x="3514725" y="51315937"/>
              <a:ext cx="617798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             )^4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8</xdr:col>
      <xdr:colOff>9525</xdr:colOff>
      <xdr:row>184</xdr:row>
      <xdr:rowOff>61912</xdr:rowOff>
    </xdr:from>
    <xdr:ext cx="864467" cy="35054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9" name="TextBox 148"/>
            <xdr:cNvSpPr txBox="1"/>
          </xdr:nvSpPr>
          <xdr:spPr>
            <a:xfrm>
              <a:off x="1228725" y="44200762"/>
              <a:ext cx="864467" cy="35054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ko-KR" altLang="en-US" sz="1100" b="0" i="1">
                                <a:latin typeface="Cambria Math" panose="02040503050406030204" pitchFamily="18" charset="0"/>
                              </a:rPr>
                              <m:t>𝛿</m:t>
                            </m:r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𝑑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ko-KR" altLang="en-US" sz="1100" b="0" i="1">
                            <a:latin typeface="Cambria Math" panose="02040503050406030204" pitchFamily="18" charset="0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en-US" sz="1100" b="0" i="1">
                            <a:latin typeface="Cambria Math" panose="02040503050406030204" pitchFamily="18" charset="0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ko-KR" altLang="en-US" sz="1100" b="0" i="1">
                                <a:latin typeface="Cambria Math" panose="02040503050406030204" pitchFamily="18" charset="0"/>
                              </a:rPr>
                              <m:t>𝛿</m:t>
                            </m:r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𝑑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49" name="TextBox 148"/>
            <xdr:cNvSpPr txBox="1"/>
          </xdr:nvSpPr>
          <xdr:spPr>
            <a:xfrm>
              <a:off x="1228725" y="44200762"/>
              <a:ext cx="864467" cy="35054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𝑐_(〖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𝛿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𝑙〗_𝑑 )=(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𝜕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𝑙_𝑥)/(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𝜕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〖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𝛿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𝑙〗_𝑑 )=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8</xdr:col>
      <xdr:colOff>9525</xdr:colOff>
      <xdr:row>303</xdr:row>
      <xdr:rowOff>61912</xdr:rowOff>
    </xdr:from>
    <xdr:ext cx="706027" cy="35048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0" name="TextBox 149"/>
            <xdr:cNvSpPr txBox="1"/>
          </xdr:nvSpPr>
          <xdr:spPr>
            <a:xfrm>
              <a:off x="1228725" y="72699562"/>
              <a:ext cx="706027" cy="3504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ko-KR" altLang="en-US" sz="1100" b="0" i="1">
                            <a:latin typeface="Cambria Math" panose="02040503050406030204" pitchFamily="18" charset="0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en-US" sz="1100" b="0" i="1">
                            <a:latin typeface="Cambria Math" panose="02040503050406030204" pitchFamily="18" charset="0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50" name="TextBox 149"/>
            <xdr:cNvSpPr txBox="1"/>
          </xdr:nvSpPr>
          <xdr:spPr>
            <a:xfrm>
              <a:off x="1228725" y="72699562"/>
              <a:ext cx="706027" cy="3504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𝑐_(𝑙_𝑠 )=(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𝜕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𝑙_𝑥)/(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𝜕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𝑙_𝑠 )=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14</xdr:col>
      <xdr:colOff>38100</xdr:colOff>
      <xdr:row>314</xdr:row>
      <xdr:rowOff>23812</xdr:rowOff>
    </xdr:from>
    <xdr:ext cx="207877" cy="17767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1" name="TextBox 150"/>
            <xdr:cNvSpPr txBox="1"/>
          </xdr:nvSpPr>
          <xdr:spPr>
            <a:xfrm>
              <a:off x="2171700" y="75280837"/>
              <a:ext cx="207877" cy="1776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51" name="TextBox 150"/>
            <xdr:cNvSpPr txBox="1"/>
          </xdr:nvSpPr>
          <xdr:spPr>
            <a:xfrm>
              <a:off x="2171700" y="75280837"/>
              <a:ext cx="207877" cy="1776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√𝑛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18</xdr:col>
      <xdr:colOff>123825</xdr:colOff>
      <xdr:row>314</xdr:row>
      <xdr:rowOff>23812</xdr:rowOff>
    </xdr:from>
    <xdr:ext cx="202620" cy="19922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2" name="TextBox 151"/>
            <xdr:cNvSpPr txBox="1"/>
          </xdr:nvSpPr>
          <xdr:spPr>
            <a:xfrm>
              <a:off x="2867025" y="75280837"/>
              <a:ext cx="202620" cy="19922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5</m:t>
                        </m:r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52" name="TextBox 151"/>
            <xdr:cNvSpPr txBox="1"/>
          </xdr:nvSpPr>
          <xdr:spPr>
            <a:xfrm>
              <a:off x="2867025" y="75280837"/>
              <a:ext cx="202620" cy="19922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√5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4</xdr:col>
      <xdr:colOff>133350</xdr:colOff>
      <xdr:row>424</xdr:row>
      <xdr:rowOff>33337</xdr:rowOff>
    </xdr:from>
    <xdr:ext cx="866070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3" name="TextBox 152"/>
            <xdr:cNvSpPr txBox="1"/>
          </xdr:nvSpPr>
          <xdr:spPr>
            <a:xfrm>
              <a:off x="742950" y="101484112"/>
              <a:ext cx="866070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53" name="TextBox 152"/>
            <xdr:cNvSpPr txBox="1"/>
          </xdr:nvSpPr>
          <xdr:spPr>
            <a:xfrm>
              <a:off x="742950" y="101484112"/>
              <a:ext cx="866070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    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4</xdr:col>
      <xdr:colOff>123825</xdr:colOff>
      <xdr:row>426</xdr:row>
      <xdr:rowOff>33337</xdr:rowOff>
    </xdr:from>
    <xdr:ext cx="866070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4" name="TextBox 153"/>
            <xdr:cNvSpPr txBox="1"/>
          </xdr:nvSpPr>
          <xdr:spPr>
            <a:xfrm>
              <a:off x="733425" y="101960362"/>
              <a:ext cx="866070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54" name="TextBox 153"/>
            <xdr:cNvSpPr txBox="1"/>
          </xdr:nvSpPr>
          <xdr:spPr>
            <a:xfrm>
              <a:off x="733425" y="101960362"/>
              <a:ext cx="866070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    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12</xdr:col>
      <xdr:colOff>9525</xdr:colOff>
      <xdr:row>432</xdr:row>
      <xdr:rowOff>33337</xdr:rowOff>
    </xdr:from>
    <xdr:ext cx="617798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5" name="TextBox 154"/>
            <xdr:cNvSpPr txBox="1"/>
          </xdr:nvSpPr>
          <xdr:spPr>
            <a:xfrm>
              <a:off x="1838325" y="103389112"/>
              <a:ext cx="617798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55" name="TextBox 154"/>
            <xdr:cNvSpPr txBox="1"/>
          </xdr:nvSpPr>
          <xdr:spPr>
            <a:xfrm>
              <a:off x="1838325" y="103389112"/>
              <a:ext cx="617798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             )^4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22</xdr:col>
      <xdr:colOff>19050</xdr:colOff>
      <xdr:row>431</xdr:row>
      <xdr:rowOff>33337</xdr:rowOff>
    </xdr:from>
    <xdr:ext cx="648831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6" name="TextBox 155"/>
            <xdr:cNvSpPr txBox="1"/>
          </xdr:nvSpPr>
          <xdr:spPr>
            <a:xfrm>
              <a:off x="3371850" y="103150987"/>
              <a:ext cx="648831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56" name="TextBox 155"/>
            <xdr:cNvSpPr txBox="1"/>
          </xdr:nvSpPr>
          <xdr:spPr>
            <a:xfrm>
              <a:off x="3371850" y="103150987"/>
              <a:ext cx="648831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              )^4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8</xdr:col>
      <xdr:colOff>9525</xdr:colOff>
      <xdr:row>316</xdr:row>
      <xdr:rowOff>61912</xdr:rowOff>
    </xdr:from>
    <xdr:ext cx="692626" cy="35048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7" name="TextBox 156"/>
            <xdr:cNvSpPr txBox="1"/>
          </xdr:nvSpPr>
          <xdr:spPr>
            <a:xfrm>
              <a:off x="1228725" y="75795187"/>
              <a:ext cx="692626" cy="3504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ko-KR" altLang="en-US" sz="1100" b="0" i="1">
                            <a:latin typeface="Cambria Math" panose="02040503050406030204" pitchFamily="18" charset="0"/>
                          </a:rPr>
                          <m:t>𝜕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num>
                      <m:den>
                        <m:r>
                          <a:rPr lang="ko-KR" altLang="en-US" sz="1100" b="0" i="1">
                            <a:latin typeface="Cambria Math" panose="02040503050406030204" pitchFamily="18" charset="0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57" name="TextBox 156"/>
            <xdr:cNvSpPr txBox="1"/>
          </xdr:nvSpPr>
          <xdr:spPr>
            <a:xfrm>
              <a:off x="1228725" y="75795187"/>
              <a:ext cx="692626" cy="3504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𝑐_𝑑=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𝜕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𝑑/(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𝜕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𝑙_𝑥 )=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22</xdr:col>
      <xdr:colOff>66675</xdr:colOff>
      <xdr:row>298</xdr:row>
      <xdr:rowOff>4762</xdr:rowOff>
    </xdr:from>
    <xdr:ext cx="1602426" cy="20499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8" name="TextBox 157"/>
            <xdr:cNvSpPr txBox="1"/>
          </xdr:nvSpPr>
          <xdr:spPr>
            <a:xfrm>
              <a:off x="3419475" y="71451787"/>
              <a:ext cx="1602426" cy="2049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US" altLang="ko-KR" sz="110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sSup>
                        <m:sSupPr>
                          <m:ctrlPr>
                            <a:rPr lang="en-US" altLang="ko-KR" sz="1100" i="1">
                              <a:latin typeface="Cambria Math" panose="02040503050406030204" pitchFamily="18" charset="0"/>
                            </a:rPr>
                          </m:ctrlPr>
                        </m:sSupPr>
                        <m:e>
                          <m:r>
                            <a:rPr lang="en-US" altLang="ko-KR" sz="1100" b="0" i="1">
                              <a:latin typeface="Cambria Math" panose="02040503050406030204" pitchFamily="18" charset="0"/>
                            </a:rPr>
                            <m:t>         </m:t>
                          </m:r>
                        </m:e>
                        <m:sup>
                          <m:r>
                            <a:rPr lang="en-US" altLang="ko-KR" sz="1100" i="1">
                              <a:latin typeface="Cambria Math" panose="02040503050406030204" pitchFamily="18" charset="0"/>
                            </a:rPr>
                            <m:t>2</m:t>
                          </m:r>
                        </m:sup>
                      </m:sSup>
                      <m:r>
                        <a:rPr lang="en-US" altLang="ko-KR" sz="1100" i="1">
                          <a:latin typeface="Cambria Math" panose="02040503050406030204" pitchFamily="18" charset="0"/>
                        </a:rPr>
                        <m:t>+</m:t>
                      </m:r>
                      <m:sSup>
                        <m:sSupPr>
                          <m:ctrlPr>
                            <a:rPr lang="en-US" altLang="ko-KR" sz="1100" i="1">
                              <a:latin typeface="Cambria Math" panose="02040503050406030204" pitchFamily="18" charset="0"/>
                            </a:rPr>
                          </m:ctrlPr>
                        </m:sSupPr>
                        <m:e>
                          <m:r>
                            <a:rPr lang="en-US" altLang="ko-KR" sz="1100" b="0" i="1">
                              <a:latin typeface="Cambria Math" panose="02040503050406030204" pitchFamily="18" charset="0"/>
                            </a:rPr>
                            <m:t>(            </m:t>
                          </m:r>
                          <m:r>
                            <a:rPr lang="en-US" altLang="ko-KR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×</m:t>
                          </m:r>
                          <m:sSub>
                            <m:sSubPr>
                              <m:ctrlPr>
                                <a:rPr lang="en-US" altLang="ko-KR" sz="1100" b="0" i="1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en-US" altLang="ko-KR" sz="1100" b="0" i="1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  <m:t>𝑙</m:t>
                              </m:r>
                            </m:e>
                            <m:sub>
                              <m:r>
                                <a:rPr lang="en-US" altLang="ko-KR" sz="1100" b="0" i="1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  <m:t>0</m:t>
                              </m:r>
                            </m:sub>
                          </m:sSub>
                          <m:r>
                            <a:rPr lang="en-US" altLang="ko-KR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)</m:t>
                          </m:r>
                        </m:e>
                        <m:sup>
                          <m:r>
                            <a:rPr lang="en-US" altLang="ko-KR" sz="1100" i="1">
                              <a:latin typeface="Cambria Math" panose="02040503050406030204" pitchFamily="18" charset="0"/>
                            </a:rPr>
                            <m:t>2</m:t>
                          </m:r>
                        </m:sup>
                      </m:sSup>
                    </m:e>
                  </m:rad>
                </m:oMath>
              </a14:m>
              <a:r>
                <a:rPr lang="ko-KR" altLang="en-US" sz="1100"/>
                <a:t>  </a:t>
              </a:r>
              <a:r>
                <a:rPr lang="en-US" altLang="ko-KR" sz="1100"/>
                <a:t>nm</a:t>
              </a:r>
              <a:endParaRPr lang="ko-KR" altLang="en-US" sz="1100"/>
            </a:p>
          </xdr:txBody>
        </xdr:sp>
      </mc:Choice>
      <mc:Fallback xmlns="">
        <xdr:sp macro="" textlink="">
          <xdr:nvSpPr>
            <xdr:cNvPr id="158" name="TextBox 157"/>
            <xdr:cNvSpPr txBox="1"/>
          </xdr:nvSpPr>
          <xdr:spPr>
            <a:xfrm>
              <a:off x="3419475" y="71451787"/>
              <a:ext cx="1602426" cy="2049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ko-KR" sz="1100" i="0">
                  <a:latin typeface="Cambria Math" panose="02040503050406030204" pitchFamily="18" charset="0"/>
                </a:rPr>
                <a:t>√(〖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         〗^</a:t>
              </a:r>
              <a:r>
                <a:rPr lang="en-US" altLang="ko-KR" sz="1100" i="0">
                  <a:latin typeface="Cambria Math" panose="02040503050406030204" pitchFamily="18" charset="0"/>
                </a:rPr>
                <a:t>2+〖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(            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×𝑙_0)〗^</a:t>
              </a:r>
              <a:r>
                <a:rPr lang="en-US" altLang="ko-KR" sz="1100" i="0">
                  <a:latin typeface="Cambria Math" panose="02040503050406030204" pitchFamily="18" charset="0"/>
                </a:rPr>
                <a:t>2 )</a:t>
              </a:r>
              <a:r>
                <a:rPr lang="ko-KR" altLang="en-US" sz="1100"/>
                <a:t>  </a:t>
              </a:r>
              <a:r>
                <a:rPr lang="en-US" altLang="ko-KR" sz="1100"/>
                <a:t>nm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16</xdr:col>
      <xdr:colOff>66675</xdr:colOff>
      <xdr:row>300</xdr:row>
      <xdr:rowOff>4762</xdr:rowOff>
    </xdr:from>
    <xdr:ext cx="2345579" cy="20499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9" name="TextBox 158"/>
            <xdr:cNvSpPr txBox="1"/>
          </xdr:nvSpPr>
          <xdr:spPr>
            <a:xfrm>
              <a:off x="2505075" y="71928037"/>
              <a:ext cx="2345579" cy="2049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US" altLang="ko-KR" sz="110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sSup>
                        <m:sSupPr>
                          <m:ctrlPr>
                            <a:rPr lang="en-US" altLang="ko-KR" sz="1100" i="1">
                              <a:latin typeface="Cambria Math" panose="02040503050406030204" pitchFamily="18" charset="0"/>
                            </a:rPr>
                          </m:ctrlPr>
                        </m:sSupPr>
                        <m:e>
                          <m:r>
                            <a:rPr lang="en-US" altLang="ko-KR" sz="1100" b="0" i="1">
                              <a:latin typeface="Cambria Math" panose="02040503050406030204" pitchFamily="18" charset="0"/>
                            </a:rPr>
                            <m:t>         </m:t>
                          </m:r>
                        </m:e>
                        <m:sup>
                          <m:r>
                            <a:rPr lang="en-US" altLang="ko-KR" sz="1100" i="1">
                              <a:latin typeface="Cambria Math" panose="02040503050406030204" pitchFamily="18" charset="0"/>
                            </a:rPr>
                            <m:t>2</m:t>
                          </m:r>
                        </m:sup>
                      </m:sSup>
                      <m:r>
                        <a:rPr lang="en-US" altLang="ko-KR" sz="1100" i="1">
                          <a:latin typeface="Cambria Math" panose="02040503050406030204" pitchFamily="18" charset="0"/>
                        </a:rPr>
                        <m:t>+</m:t>
                      </m:r>
                      <m:sSup>
                        <m:sSupPr>
                          <m:ctrlPr>
                            <a:rPr lang="en-US" altLang="ko-KR" sz="1100" i="1">
                              <a:latin typeface="Cambria Math" panose="02040503050406030204" pitchFamily="18" charset="0"/>
                            </a:rPr>
                          </m:ctrlPr>
                        </m:sSupPr>
                        <m:e>
                          <m:r>
                            <a:rPr lang="en-US" altLang="ko-KR" sz="1100" b="0" i="1">
                              <a:latin typeface="Cambria Math" panose="02040503050406030204" pitchFamily="18" charset="0"/>
                            </a:rPr>
                            <m:t>(              </m:t>
                          </m:r>
                          <m:r>
                            <a:rPr lang="en-US" altLang="ko-KR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×                        )</m:t>
                          </m:r>
                        </m:e>
                        <m:sup>
                          <m:r>
                            <a:rPr lang="en-US" altLang="ko-KR" sz="1100" i="1">
                              <a:latin typeface="Cambria Math" panose="02040503050406030204" pitchFamily="18" charset="0"/>
                            </a:rPr>
                            <m:t>2</m:t>
                          </m:r>
                        </m:sup>
                      </m:sSup>
                    </m:e>
                  </m:rad>
                </m:oMath>
              </a14:m>
              <a:r>
                <a:rPr lang="ko-KR" altLang="en-US" sz="1100"/>
                <a:t>  </a:t>
              </a:r>
              <a:r>
                <a:rPr lang="en-US" altLang="ko-KR" sz="1100"/>
                <a:t>nm</a:t>
              </a:r>
              <a:endParaRPr lang="ko-KR" altLang="en-US" sz="1100"/>
            </a:p>
          </xdr:txBody>
        </xdr:sp>
      </mc:Choice>
      <mc:Fallback xmlns="">
        <xdr:sp macro="" textlink="">
          <xdr:nvSpPr>
            <xdr:cNvPr id="159" name="TextBox 158"/>
            <xdr:cNvSpPr txBox="1"/>
          </xdr:nvSpPr>
          <xdr:spPr>
            <a:xfrm>
              <a:off x="2505075" y="71928037"/>
              <a:ext cx="2345579" cy="2049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ko-KR" sz="1100" i="0">
                  <a:latin typeface="Cambria Math" panose="02040503050406030204" pitchFamily="18" charset="0"/>
                </a:rPr>
                <a:t>√(〖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         〗^</a:t>
              </a:r>
              <a:r>
                <a:rPr lang="en-US" altLang="ko-KR" sz="1100" i="0">
                  <a:latin typeface="Cambria Math" panose="02040503050406030204" pitchFamily="18" charset="0"/>
                </a:rPr>
                <a:t>2+〖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(              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                        )〗^</a:t>
              </a:r>
              <a:r>
                <a:rPr lang="en-US" altLang="ko-KR" sz="1100" i="0">
                  <a:latin typeface="Cambria Math" panose="02040503050406030204" pitchFamily="18" charset="0"/>
                </a:rPr>
                <a:t>2 )</a:t>
              </a:r>
              <a:r>
                <a:rPr lang="ko-KR" altLang="en-US" sz="1100"/>
                <a:t>  </a:t>
              </a:r>
              <a:r>
                <a:rPr lang="en-US" altLang="ko-KR" sz="1100"/>
                <a:t>nm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14</xdr:col>
      <xdr:colOff>19050</xdr:colOff>
      <xdr:row>414</xdr:row>
      <xdr:rowOff>23812</xdr:rowOff>
    </xdr:from>
    <xdr:ext cx="242246" cy="19171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0" name="TextBox 159"/>
            <xdr:cNvSpPr txBox="1"/>
          </xdr:nvSpPr>
          <xdr:spPr>
            <a:xfrm>
              <a:off x="2152650" y="99093337"/>
              <a:ext cx="242246" cy="1917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ko-KR" sz="1100" b="0">
                  <a:solidFill>
                    <a:schemeClr val="tx1"/>
                  </a:solidFill>
                  <a:effectLst/>
                  <a:ea typeface="+mn-ea"/>
                  <a:cs typeface="+mn-cs"/>
                </a:rPr>
                <a:t>5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US" altLang="ko-KR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r>
                        <a:rPr lang="en-US" altLang="ko-KR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3</m:t>
                      </m:r>
                    </m:e>
                  </m:rad>
                </m:oMath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60" name="TextBox 159"/>
            <xdr:cNvSpPr txBox="1"/>
          </xdr:nvSpPr>
          <xdr:spPr>
            <a:xfrm>
              <a:off x="2152650" y="99093337"/>
              <a:ext cx="242246" cy="1917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1100" b="0">
                  <a:solidFill>
                    <a:schemeClr val="tx1"/>
                  </a:solidFill>
                  <a:effectLst/>
                  <a:ea typeface="+mn-ea"/>
                  <a:cs typeface="+mn-cs"/>
                </a:rPr>
                <a:t>5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√3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8</xdr:col>
      <xdr:colOff>9525</xdr:colOff>
      <xdr:row>416</xdr:row>
      <xdr:rowOff>61912</xdr:rowOff>
    </xdr:from>
    <xdr:ext cx="981551" cy="39528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1" name="TextBox 160"/>
            <xdr:cNvSpPr txBox="1"/>
          </xdr:nvSpPr>
          <xdr:spPr>
            <a:xfrm>
              <a:off x="1228725" y="99607687"/>
              <a:ext cx="981551" cy="39528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ko-KR" altLang="en-US" sz="1100" b="0" i="1">
                                <a:latin typeface="Cambria Math" panose="02040503050406030204" pitchFamily="18" charset="0"/>
                              </a:rPr>
                              <m:t>𝛿</m:t>
                            </m:r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𝐹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ko-KR" altLang="en-US" sz="1100" b="0" i="1">
                            <a:latin typeface="Cambria Math" panose="02040503050406030204" pitchFamily="18" charset="0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en-US" sz="1100" b="0" i="1">
                            <a:latin typeface="Cambria Math" panose="02040503050406030204" pitchFamily="18" charset="0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ko-KR" altLang="en-US" sz="1100" b="0" i="1">
                                <a:latin typeface="Cambria Math" panose="02040503050406030204" pitchFamily="18" charset="0"/>
                              </a:rPr>
                              <m:t>𝛿</m:t>
                            </m:r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𝐹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61" name="TextBox 160"/>
            <xdr:cNvSpPr txBox="1"/>
          </xdr:nvSpPr>
          <xdr:spPr>
            <a:xfrm>
              <a:off x="1228725" y="99607687"/>
              <a:ext cx="981551" cy="39528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𝑐_(〖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𝛿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𝑙〗_𝐹 )=(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𝑙_𝑥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𝜕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〖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𝛿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𝑙〗_𝐹 )=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11</xdr:col>
      <xdr:colOff>133350</xdr:colOff>
      <xdr:row>424</xdr:row>
      <xdr:rowOff>33337</xdr:rowOff>
    </xdr:from>
    <xdr:ext cx="866070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2" name="TextBox 161"/>
            <xdr:cNvSpPr txBox="1"/>
          </xdr:nvSpPr>
          <xdr:spPr>
            <a:xfrm>
              <a:off x="1809750" y="101484112"/>
              <a:ext cx="866070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62" name="TextBox 161"/>
            <xdr:cNvSpPr txBox="1"/>
          </xdr:nvSpPr>
          <xdr:spPr>
            <a:xfrm>
              <a:off x="1809750" y="101484112"/>
              <a:ext cx="866070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    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18</xdr:col>
      <xdr:colOff>133350</xdr:colOff>
      <xdr:row>424</xdr:row>
      <xdr:rowOff>33337</xdr:rowOff>
    </xdr:from>
    <xdr:ext cx="866070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3" name="TextBox 162"/>
            <xdr:cNvSpPr txBox="1"/>
          </xdr:nvSpPr>
          <xdr:spPr>
            <a:xfrm>
              <a:off x="2876550" y="101484112"/>
              <a:ext cx="866070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63" name="TextBox 162"/>
            <xdr:cNvSpPr txBox="1"/>
          </xdr:nvSpPr>
          <xdr:spPr>
            <a:xfrm>
              <a:off x="2876550" y="101484112"/>
              <a:ext cx="866070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    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25</xdr:col>
      <xdr:colOff>133350</xdr:colOff>
      <xdr:row>424</xdr:row>
      <xdr:rowOff>33337</xdr:rowOff>
    </xdr:from>
    <xdr:ext cx="866070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4" name="TextBox 163"/>
            <xdr:cNvSpPr txBox="1"/>
          </xdr:nvSpPr>
          <xdr:spPr>
            <a:xfrm>
              <a:off x="3943350" y="101484112"/>
              <a:ext cx="866070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64" name="TextBox 163"/>
            <xdr:cNvSpPr txBox="1"/>
          </xdr:nvSpPr>
          <xdr:spPr>
            <a:xfrm>
              <a:off x="3943350" y="101484112"/>
              <a:ext cx="866070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    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32</xdr:col>
      <xdr:colOff>133350</xdr:colOff>
      <xdr:row>424</xdr:row>
      <xdr:rowOff>33337</xdr:rowOff>
    </xdr:from>
    <xdr:ext cx="866070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5" name="TextBox 164"/>
            <xdr:cNvSpPr txBox="1"/>
          </xdr:nvSpPr>
          <xdr:spPr>
            <a:xfrm>
              <a:off x="5010150" y="101484112"/>
              <a:ext cx="866070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65" name="TextBox 164"/>
            <xdr:cNvSpPr txBox="1"/>
          </xdr:nvSpPr>
          <xdr:spPr>
            <a:xfrm>
              <a:off x="5010150" y="101484112"/>
              <a:ext cx="866070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    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17</xdr:col>
      <xdr:colOff>9525</xdr:colOff>
      <xdr:row>432</xdr:row>
      <xdr:rowOff>33337</xdr:rowOff>
    </xdr:from>
    <xdr:ext cx="617798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6" name="TextBox 165"/>
            <xdr:cNvSpPr txBox="1"/>
          </xdr:nvSpPr>
          <xdr:spPr>
            <a:xfrm>
              <a:off x="2600325" y="103389112"/>
              <a:ext cx="617798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66" name="TextBox 165"/>
            <xdr:cNvSpPr txBox="1"/>
          </xdr:nvSpPr>
          <xdr:spPr>
            <a:xfrm>
              <a:off x="2600325" y="103389112"/>
              <a:ext cx="617798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             )^4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22</xdr:col>
      <xdr:colOff>9525</xdr:colOff>
      <xdr:row>432</xdr:row>
      <xdr:rowOff>33337</xdr:rowOff>
    </xdr:from>
    <xdr:ext cx="617798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7" name="TextBox 166"/>
            <xdr:cNvSpPr txBox="1"/>
          </xdr:nvSpPr>
          <xdr:spPr>
            <a:xfrm>
              <a:off x="3362325" y="103389112"/>
              <a:ext cx="617798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67" name="TextBox 166"/>
            <xdr:cNvSpPr txBox="1"/>
          </xdr:nvSpPr>
          <xdr:spPr>
            <a:xfrm>
              <a:off x="3362325" y="103389112"/>
              <a:ext cx="617798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             )^4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27</xdr:col>
      <xdr:colOff>9525</xdr:colOff>
      <xdr:row>432</xdr:row>
      <xdr:rowOff>33337</xdr:rowOff>
    </xdr:from>
    <xdr:ext cx="617798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8" name="TextBox 167"/>
            <xdr:cNvSpPr txBox="1"/>
          </xdr:nvSpPr>
          <xdr:spPr>
            <a:xfrm>
              <a:off x="4124325" y="103389112"/>
              <a:ext cx="617798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68" name="TextBox 167"/>
            <xdr:cNvSpPr txBox="1"/>
          </xdr:nvSpPr>
          <xdr:spPr>
            <a:xfrm>
              <a:off x="4124325" y="103389112"/>
              <a:ext cx="617798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             )^4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32</xdr:col>
      <xdr:colOff>9525</xdr:colOff>
      <xdr:row>432</xdr:row>
      <xdr:rowOff>33337</xdr:rowOff>
    </xdr:from>
    <xdr:ext cx="617798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9" name="TextBox 168"/>
            <xdr:cNvSpPr txBox="1"/>
          </xdr:nvSpPr>
          <xdr:spPr>
            <a:xfrm>
              <a:off x="4886325" y="103389112"/>
              <a:ext cx="617798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69" name="TextBox 168"/>
            <xdr:cNvSpPr txBox="1"/>
          </xdr:nvSpPr>
          <xdr:spPr>
            <a:xfrm>
              <a:off x="4886325" y="103389112"/>
              <a:ext cx="617798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             )^4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7</xdr:col>
      <xdr:colOff>9525</xdr:colOff>
      <xdr:row>419</xdr:row>
      <xdr:rowOff>9524</xdr:rowOff>
    </xdr:from>
    <xdr:ext cx="2266950" cy="44767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0" name="TextBox 169"/>
            <xdr:cNvSpPr txBox="1"/>
          </xdr:nvSpPr>
          <xdr:spPr>
            <a:xfrm>
              <a:off x="1076325" y="100269674"/>
              <a:ext cx="2266950" cy="4476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ko-KR" altLang="en-US" sz="1100" i="1">
                            <a:latin typeface="Cambria Math" panose="02040503050406030204" pitchFamily="18" charset="0"/>
                          </a:rPr>
                          <m:t>𝜈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ko-KR" altLang="en-US" sz="1100" b="0" i="1">
                            <a:latin typeface="Cambria Math" panose="02040503050406030204" pitchFamily="18" charset="0"/>
                          </a:rPr>
                          <m:t>𝛿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𝐹</m:t>
                        </m:r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)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𝑅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20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=12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70" name="TextBox 169"/>
            <xdr:cNvSpPr txBox="1"/>
          </xdr:nvSpPr>
          <xdr:spPr>
            <a:xfrm>
              <a:off x="1076325" y="100269674"/>
              <a:ext cx="2266950" cy="4476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altLang="ko-KR" sz="1100" i="0">
                  <a:latin typeface="Cambria Math" panose="02040503050406030204" pitchFamily="18" charset="0"/>
                </a:rPr>
                <a:t>〖</a:t>
              </a:r>
              <a:r>
                <a:rPr lang="ko-KR" altLang="en-US" sz="1100" i="0">
                  <a:latin typeface="Cambria Math" panose="02040503050406030204" pitchFamily="18" charset="0"/>
                </a:rPr>
                <a:t>𝜈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(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𝛿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𝑙〗_𝐹)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=1/2 (100/𝑅)^2=1/2 (100/20)^2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=12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</xdr:col>
      <xdr:colOff>9525</xdr:colOff>
      <xdr:row>260</xdr:row>
      <xdr:rowOff>76200</xdr:rowOff>
    </xdr:from>
    <xdr:ext cx="5707075" cy="3130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1" name="TextBox 170"/>
            <xdr:cNvSpPr txBox="1"/>
          </xdr:nvSpPr>
          <xdr:spPr>
            <a:xfrm>
              <a:off x="161925" y="62474475"/>
              <a:ext cx="5707075" cy="313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20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𝑙</m:t>
                        </m:r>
                      </m:e>
                      <m:sub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𝑥</m:t>
                        </m:r>
                      </m:sub>
                    </m:sSub>
                    <m:r>
                      <a:rPr lang="en-US" altLang="ko-KR" sz="20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altLang="ko-KR" sz="20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𝑙</m:t>
                        </m:r>
                      </m:e>
                      <m:sub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𝑠</m:t>
                        </m:r>
                      </m:sub>
                    </m:sSub>
                    <m:r>
                      <a:rPr lang="en-US" altLang="ko-KR" sz="20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n-US" altLang="ko-KR" sz="2000" b="0" i="1">
                        <a:latin typeface="Cambria Math" panose="02040503050406030204" pitchFamily="18" charset="0"/>
                      </a:rPr>
                      <m:t>𝑑</m:t>
                    </m:r>
                    <m:r>
                      <a:rPr lang="en-US" altLang="ko-KR" sz="2000" b="0" i="1">
                        <a:latin typeface="Cambria Math" panose="02040503050406030204" pitchFamily="18" charset="0"/>
                      </a:rPr>
                      <m:t>−</m:t>
                    </m:r>
                    <m:d>
                      <m:dPr>
                        <m:ctrlPr>
                          <a:rPr lang="en-US" altLang="ko-KR" sz="2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bar>
                          <m:barPr>
                            <m:pos m:val="top"/>
                            <m:ctrlPr>
                              <a:rPr lang="en-US" altLang="ko-KR" sz="20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barPr>
                          <m:e>
                            <m:r>
                              <a:rPr lang="ko-KR" altLang="en-US" sz="20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𝛼</m:t>
                            </m:r>
                          </m:e>
                        </m:bar>
                        <m:r>
                          <a:rPr lang="en-US" altLang="ko-KR" sz="2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∙∆</m:t>
                        </m:r>
                        <m:r>
                          <a:rPr lang="en-US" altLang="ko-KR" sz="2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𝑡</m:t>
                        </m:r>
                        <m:r>
                          <a:rPr lang="en-US" altLang="ko-KR" sz="2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+∆</m:t>
                        </m:r>
                        <m:r>
                          <a:rPr lang="ko-KR" altLang="en-US" sz="2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𝛼</m:t>
                        </m:r>
                        <m:r>
                          <a:rPr lang="ko-KR" altLang="en-US" sz="2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∙</m:t>
                        </m:r>
                        <m:r>
                          <a:rPr lang="ko-KR" altLang="en-US" sz="2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𝛿</m:t>
                        </m:r>
                        <m:r>
                          <a:rPr lang="en-US" altLang="ko-KR" sz="2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𝑡</m:t>
                        </m:r>
                      </m:e>
                    </m:d>
                    <m:sSub>
                      <m:sSubPr>
                        <m:ctrlPr>
                          <a:rPr lang="en-US" altLang="ko-KR" sz="2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2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𝑙</m:t>
                        </m:r>
                      </m:e>
                      <m:sub>
                        <m:r>
                          <a:rPr lang="en-US" altLang="ko-KR" sz="2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</m:t>
                        </m:r>
                      </m:sub>
                    </m:sSub>
                    <m:r>
                      <a:rPr lang="en-US" altLang="ko-KR" sz="20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en-US" altLang="ko-KR" sz="2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ko-KR" altLang="ko-KR" sz="2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  <m:r>
                          <a:rPr lang="en-US" altLang="ko-KR" sz="2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𝑙</m:t>
                        </m:r>
                      </m:e>
                      <m:sub>
                        <m:r>
                          <a:rPr lang="en-US" altLang="ko-KR" sz="2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sub>
                    </m:sSub>
                    <m:r>
                      <a:rPr lang="en-US" altLang="ko-KR" sz="20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en-US" altLang="ko-KR" sz="2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ko-KR" altLang="en-US" sz="2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  <m:r>
                          <a:rPr lang="en-US" altLang="ko-KR" sz="2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𝑙</m:t>
                        </m:r>
                      </m:e>
                      <m:sub>
                        <m:r>
                          <a:rPr lang="en-US" altLang="ko-KR" sz="2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𝑑</m:t>
                        </m:r>
                      </m:sub>
                    </m:sSub>
                    <m:r>
                      <a:rPr lang="en-US" altLang="ko-KR" sz="20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en-US" altLang="ko-KR" sz="2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ko-KR" altLang="ko-KR" sz="2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  <m:r>
                          <a:rPr lang="en-US" altLang="ko-KR" sz="2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𝑙</m:t>
                        </m:r>
                      </m:e>
                      <m:sub>
                        <m:r>
                          <a:rPr lang="en-US" altLang="ko-KR" sz="2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𝐹</m:t>
                        </m:r>
                      </m:sub>
                    </m:sSub>
                  </m:oMath>
                </m:oMathPara>
              </a14:m>
              <a:endParaRPr lang="ko-KR" altLang="en-US" sz="2000"/>
            </a:p>
          </xdr:txBody>
        </xdr:sp>
      </mc:Choice>
      <mc:Fallback xmlns="">
        <xdr:sp macro="" textlink="">
          <xdr:nvSpPr>
            <xdr:cNvPr id="171" name="TextBox 170"/>
            <xdr:cNvSpPr txBox="1"/>
          </xdr:nvSpPr>
          <xdr:spPr>
            <a:xfrm>
              <a:off x="161925" y="62474475"/>
              <a:ext cx="5707075" cy="313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2000" b="0" i="0">
                  <a:latin typeface="Cambria Math" panose="02040503050406030204" pitchFamily="18" charset="0"/>
                </a:rPr>
                <a:t>𝑙_𝑥=𝑙_𝑠+𝑑−</a:t>
              </a:r>
              <a:r>
                <a:rPr lang="en-US" altLang="ko-KR" sz="2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(¯</a:t>
              </a:r>
              <a:r>
                <a:rPr lang="ko-KR" altLang="en-US" sz="2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r>
                <a:rPr lang="en-US" altLang="ko-KR" sz="2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∙∆𝑡+∆</a:t>
              </a:r>
              <a:r>
                <a:rPr lang="ko-KR" altLang="en-US" sz="2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𝛼∙𝛿</a:t>
              </a:r>
              <a:r>
                <a:rPr lang="en-US" altLang="ko-KR" sz="2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𝑡)</a:t>
              </a:r>
              <a:r>
                <a:rPr lang="en-US" altLang="ko-KR" sz="2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𝑙_0+〖</a:t>
              </a:r>
              <a:r>
                <a:rPr lang="ko-KR" altLang="ko-KR" sz="2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2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𝑙〗_𝑥+〖</a:t>
              </a:r>
              <a:r>
                <a:rPr lang="ko-KR" altLang="en-US" sz="2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2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𝑙〗_𝑑+〖</a:t>
              </a:r>
              <a:r>
                <a:rPr lang="ko-KR" altLang="ko-KR" sz="2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2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𝑙〗_𝐹</a:t>
              </a:r>
              <a:endParaRPr lang="ko-KR" altLang="en-US" sz="2000"/>
            </a:p>
          </xdr:txBody>
        </xdr:sp>
      </mc:Fallback>
    </mc:AlternateContent>
    <xdr:clientData/>
  </xdr:oneCellAnchor>
  <xdr:oneCellAnchor>
    <xdr:from>
      <xdr:col>3</xdr:col>
      <xdr:colOff>28575</xdr:colOff>
      <xdr:row>266</xdr:row>
      <xdr:rowOff>38100</xdr:rowOff>
    </xdr:from>
    <xdr:ext cx="12073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2" name="TextBox 171"/>
            <xdr:cNvSpPr txBox="1"/>
          </xdr:nvSpPr>
          <xdr:spPr>
            <a:xfrm>
              <a:off x="485775" y="63865125"/>
              <a:ext cx="12073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bar>
                      <m:barPr>
                        <m:pos m:val="top"/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barPr>
                      <m:e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</m:e>
                    </m:ba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72" name="TextBox 171"/>
            <xdr:cNvSpPr txBox="1"/>
          </xdr:nvSpPr>
          <xdr:spPr>
            <a:xfrm>
              <a:off x="485775" y="63865125"/>
              <a:ext cx="12073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¯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</xdr:col>
      <xdr:colOff>4762</xdr:colOff>
      <xdr:row>275</xdr:row>
      <xdr:rowOff>19050</xdr:rowOff>
    </xdr:from>
    <xdr:ext cx="8275279" cy="20576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3" name="TextBox 172"/>
            <xdr:cNvSpPr txBox="1"/>
          </xdr:nvSpPr>
          <xdr:spPr>
            <a:xfrm>
              <a:off x="309562" y="65989200"/>
              <a:ext cx="8275279" cy="2057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sub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b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bSup>
                      <m:sSub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𝑠</m:t>
                            </m:r>
                          </m:sub>
                        </m:sSub>
                      </m:sub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b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∙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𝑠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+</m:t>
                    </m:r>
                    <m:sSubSup>
                      <m:sSub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𝑑</m:t>
                        </m:r>
                      </m:sub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b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𝑑</m:t>
                        </m:r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Sup>
                      <m:sSub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bar>
                          <m:barPr>
                            <m:pos m:val="top"/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barPr>
                          <m:e>
                            <m:r>
                              <a:rPr lang="ko-KR" alt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𝛼</m:t>
                            </m:r>
                          </m:e>
                        </m:bar>
                      </m:sub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b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bar>
                          <m:barPr>
                            <m:pos m:val="top"/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barPr>
                          <m:e>
                            <m:r>
                              <a:rPr lang="ko-KR" alt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𝛼</m:t>
                            </m:r>
                          </m:e>
                        </m:bar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Sup>
                      <m:sSub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∆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𝑡</m:t>
                        </m:r>
                      </m:sub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b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∆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Sup>
                      <m:sSub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∆</m:t>
                        </m:r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𝛼</m:t>
                        </m:r>
                      </m:sub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b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∆</m:t>
                        </m:r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Sup>
                      <m:sSub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sub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b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Sup>
                      <m:sSub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𝛿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sub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b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𝛿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Sup>
                      <m:sSub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𝛿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𝑑</m:t>
                            </m:r>
                          </m:sub>
                        </m:sSub>
                      </m:sub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b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𝛿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𝑑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Sup>
                      <m:sSub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𝛿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𝐹</m:t>
                            </m:r>
                          </m:sub>
                        </m:sSub>
                      </m:sub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b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𝛿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𝐹</m:t>
                            </m:r>
                          </m:sub>
                        </m:sSub>
                      </m:e>
                    </m: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73" name="TextBox 172"/>
            <xdr:cNvSpPr txBox="1"/>
          </xdr:nvSpPr>
          <xdr:spPr>
            <a:xfrm>
              <a:off x="309562" y="65989200"/>
              <a:ext cx="8275279" cy="2057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𝑢_𝑐^2 (𝑙_𝑥 )=𝑐_(𝑙_𝑠)^2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∙𝑢^2 (𝑙_𝑠 )+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𝑐_𝑑^2∙𝑢^2 (𝑑)+𝑐_¯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𝛼^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2∙𝑢^2 (¯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+𝑐_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∆𝑡^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2∙𝑢^2 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∆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𝑡)+𝑐_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∆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𝛼^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2∙𝑢^2 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∆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+𝑐_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𝑡^2∙𝑢^2 (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𝑡)+𝑐_(〖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𝑙〗_𝑥)^2∙𝑢^2 (〖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𝑙〗_𝑥 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+𝑐_(〖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𝑙〗_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)^2∙𝑢^2 (〖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𝑙〗_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+𝑐_(〖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𝑙〗_𝐹)^2∙𝑢^2 (〖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𝑙〗_𝐹 )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3</xdr:col>
      <xdr:colOff>4762</xdr:colOff>
      <xdr:row>277</xdr:row>
      <xdr:rowOff>52393</xdr:rowOff>
    </xdr:from>
    <xdr:ext cx="6605976" cy="73818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4" name="TextBox 173"/>
            <xdr:cNvSpPr txBox="1"/>
          </xdr:nvSpPr>
          <xdr:spPr>
            <a:xfrm>
              <a:off x="461962" y="66498793"/>
              <a:ext cx="6605976" cy="7381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𝑠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𝜕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𝑠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=1,  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𝑑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𝑑</m:t>
                        </m:r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=1,  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bar>
                          <m:barPr>
                            <m:pos m:val="top"/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barPr>
                          <m:e>
                            <m:r>
                              <a:rPr lang="ko-KR" alt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𝛼</m:t>
                            </m:r>
                          </m:e>
                        </m:ba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bar>
                          <m:barPr>
                            <m:pos m:val="top"/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barPr>
                          <m:e>
                            <m:r>
                              <a:rPr lang="ko-KR" alt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𝛼</m:t>
                            </m:r>
                          </m:e>
                        </m:bar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=−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∆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𝑡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∙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0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,  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∆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𝑡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=−</m:t>
                    </m:r>
                    <m:bar>
                      <m:barPr>
                        <m:pos m:val="top"/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barPr>
                      <m:e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</m:e>
                    </m:ba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,  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∆</m:t>
                        </m:r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𝛼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=−</m:t>
                    </m:r>
                    <m:r>
                      <a:rPr lang="ko-KR" alt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𝛿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𝑡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,</m:t>
                    </m:r>
                  </m:oMath>
                </m:oMathPara>
              </a14:m>
              <a:endParaRPr lang="en-US" altLang="ko-KR" sz="1100" b="0" i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=−∆</m:t>
                    </m:r>
                    <m:r>
                      <a:rPr lang="ko-KR" alt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𝛼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,  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𝛿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𝜕</m:t>
                            </m:r>
                            <m:r>
                              <a:rPr lang="ko-KR" alt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𝛿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=1,  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𝛿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𝑑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𝜕𝛿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𝑑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=1,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𝐹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𝜕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𝐹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=1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74" name="TextBox 173"/>
            <xdr:cNvSpPr txBox="1"/>
          </xdr:nvSpPr>
          <xdr:spPr>
            <a:xfrm>
              <a:off x="461962" y="66498793"/>
              <a:ext cx="6605976" cy="7381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𝑐_(𝑙_𝑠 )=(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𝑙_𝑥)/〖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𝑙〗_𝑠 =1,  𝑐_𝑑=(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𝑙_𝑥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𝑑=1,  𝑐_¯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=(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𝑙_𝑥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¯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)=−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∆𝑡∙𝑙_0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,  𝑐_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∆𝑡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=(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𝑙_𝑥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𝑡=−¯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∙𝑙_0,  𝑐_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∆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=(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𝑙_𝑥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=−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𝑡∙𝑙_0,</a:t>
              </a:r>
              <a:endParaRPr lang="en-US" altLang="ko-KR" sz="1100" b="0" i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𝑐_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𝑡=(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𝑙_𝑥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𝑡=−∆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∙𝑙_0,  𝑐_(〖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𝑙〗_𝑥 )=(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𝑙_𝑥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)/〖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𝑙〗_𝑥 =1,  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𝑐_(〖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𝑙〗_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)=(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𝑙_𝑥)/〖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𝑙〗_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=1,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𝑐_(𝑙_𝐹 )=(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𝑙_𝑥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)/〖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𝑙〗_𝐹 =1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4</xdr:col>
      <xdr:colOff>95250</xdr:colOff>
      <xdr:row>287</xdr:row>
      <xdr:rowOff>28575</xdr:rowOff>
    </xdr:from>
    <xdr:ext cx="12073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5" name="TextBox 4"/>
            <xdr:cNvSpPr txBox="1"/>
          </xdr:nvSpPr>
          <xdr:spPr>
            <a:xfrm>
              <a:off x="704850" y="68856225"/>
              <a:ext cx="1207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ko-KR" altLang="en-US" sz="1100" i="1">
                            <a:latin typeface="Cambria Math" panose="02040503050406030204" pitchFamily="18" charset="0"/>
                          </a:rPr>
                          <m:t>𝛼</m:t>
                        </m:r>
                      </m:e>
                    </m:acc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75" name="TextBox 4"/>
            <xdr:cNvSpPr txBox="1"/>
          </xdr:nvSpPr>
          <xdr:spPr>
            <a:xfrm>
              <a:off x="704850" y="68856225"/>
              <a:ext cx="1207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ko-KR" altLang="en-US" sz="1100" i="0">
                  <a:latin typeface="Cambria Math" panose="02040503050406030204" pitchFamily="18" charset="0"/>
                </a:rPr>
                <a:t>𝛼</a:t>
              </a:r>
              <a:r>
                <a:rPr lang="en-US" altLang="ko-KR" sz="1100" i="0">
                  <a:latin typeface="Cambria Math" panose="02040503050406030204" pitchFamily="18" charset="0"/>
                </a:rPr>
                <a:t> ̅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30</xdr:col>
      <xdr:colOff>9525</xdr:colOff>
      <xdr:row>321</xdr:row>
      <xdr:rowOff>28575</xdr:rowOff>
    </xdr:from>
    <xdr:ext cx="32233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6" name="TextBox 4"/>
            <xdr:cNvSpPr txBox="1"/>
          </xdr:nvSpPr>
          <xdr:spPr>
            <a:xfrm>
              <a:off x="4581525" y="76952475"/>
              <a:ext cx="32233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𝑢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(</m:t>
                    </m:r>
                    <m:acc>
                      <m:accPr>
                        <m:chr m:val="̅"/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ko-KR" altLang="en-US" sz="1100" i="1">
                            <a:latin typeface="Cambria Math" panose="02040503050406030204" pitchFamily="18" charset="0"/>
                          </a:rPr>
                          <m:t>𝛼</m:t>
                        </m:r>
                      </m:e>
                    </m:acc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76" name="TextBox 4"/>
            <xdr:cNvSpPr txBox="1"/>
          </xdr:nvSpPr>
          <xdr:spPr>
            <a:xfrm>
              <a:off x="4581525" y="76952475"/>
              <a:ext cx="32233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𝑢(</a:t>
              </a:r>
              <a:r>
                <a:rPr lang="ko-KR" altLang="en-US" sz="1100" i="0">
                  <a:latin typeface="Cambria Math" panose="02040503050406030204" pitchFamily="18" charset="0"/>
                </a:rPr>
                <a:t>𝛼</a:t>
              </a:r>
              <a:r>
                <a:rPr lang="en-US" altLang="ko-KR" sz="1100" i="0">
                  <a:latin typeface="Cambria Math" panose="02040503050406030204" pitchFamily="18" charset="0"/>
                </a:rPr>
                <a:t> ̅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)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25</xdr:col>
      <xdr:colOff>9525</xdr:colOff>
      <xdr:row>322</xdr:row>
      <xdr:rowOff>38100</xdr:rowOff>
    </xdr:from>
    <xdr:ext cx="116205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7" name="TextBox 4"/>
            <xdr:cNvSpPr txBox="1"/>
          </xdr:nvSpPr>
          <xdr:spPr>
            <a:xfrm>
              <a:off x="3819525" y="77200125"/>
              <a:ext cx="116205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ko-KR" altLang="en-US" sz="1100" i="1">
                            <a:latin typeface="Cambria Math" panose="02040503050406030204" pitchFamily="18" charset="0"/>
                          </a:rPr>
                          <m:t>𝛼</m:t>
                        </m:r>
                      </m:e>
                    </m:acc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=(</m:t>
                    </m:r>
                    <m:sSub>
                      <m:sSub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ko-KR" altLang="en-US" sz="1100" b="0" i="1">
                            <a:latin typeface="Cambria Math" panose="02040503050406030204" pitchFamily="18" charset="0"/>
                          </a:rPr>
                          <m:t>𝛼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𝑠</m:t>
                        </m:r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ko-KR" altLang="en-US" sz="1100" b="0" i="1">
                            <a:latin typeface="Cambria Math" panose="02040503050406030204" pitchFamily="18" charset="0"/>
                          </a:rPr>
                          <m:t>𝛼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)/2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77" name="TextBox 4"/>
            <xdr:cNvSpPr txBox="1"/>
          </xdr:nvSpPr>
          <xdr:spPr>
            <a:xfrm>
              <a:off x="3819525" y="77200125"/>
              <a:ext cx="116205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ko-KR" altLang="en-US" sz="1100" i="0">
                  <a:latin typeface="Cambria Math" panose="02040503050406030204" pitchFamily="18" charset="0"/>
                </a:rPr>
                <a:t>𝛼</a:t>
              </a:r>
              <a:r>
                <a:rPr lang="en-US" altLang="ko-KR" sz="1100" i="0">
                  <a:latin typeface="Cambria Math" panose="02040503050406030204" pitchFamily="18" charset="0"/>
                </a:rPr>
                <a:t> ̅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=(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𝛼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_𝑠+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𝛼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_𝑥)/2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23</xdr:col>
      <xdr:colOff>9525</xdr:colOff>
      <xdr:row>324</xdr:row>
      <xdr:rowOff>69881</xdr:rowOff>
    </xdr:from>
    <xdr:ext cx="2209799" cy="34857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8" name="TextBox 4"/>
            <xdr:cNvSpPr txBox="1"/>
          </xdr:nvSpPr>
          <xdr:spPr>
            <a:xfrm>
              <a:off x="3514725" y="77708156"/>
              <a:ext cx="2209799" cy="3485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acc>
                          <m:accPr>
                            <m:chr m:val="̅"/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ko-KR" altLang="en-US" sz="1100" i="1">
                                <a:latin typeface="Cambria Math" panose="02040503050406030204" pitchFamily="18" charset="0"/>
                              </a:rPr>
                              <m:t>𝛼</m:t>
                            </m:r>
                          </m:e>
                        </m:acc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den>
                    </m:f>
                    <m:sSup>
                      <m:sSup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ko-KR" altLang="en-US" sz="1100" b="0" i="1">
                                <a:latin typeface="Cambria Math" panose="02040503050406030204" pitchFamily="18" charset="0"/>
                              </a:rPr>
                              <m:t>𝛼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den>
                    </m:f>
                    <m:sSup>
                      <m:sSup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sSub>
                      <m:sSub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ko-KR" altLang="en-US" sz="1100" b="0" i="1">
                            <a:latin typeface="Cambria Math" panose="02040503050406030204" pitchFamily="18" charset="0"/>
                          </a:rPr>
                          <m:t>𝛼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78" name="TextBox 4"/>
            <xdr:cNvSpPr txBox="1"/>
          </xdr:nvSpPr>
          <xdr:spPr>
            <a:xfrm>
              <a:off x="3514725" y="77708156"/>
              <a:ext cx="2209799" cy="3485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𝑢^2 (</a:t>
              </a:r>
              <a:r>
                <a:rPr lang="ko-KR" altLang="en-US" sz="1100" i="0">
                  <a:latin typeface="Cambria Math" panose="02040503050406030204" pitchFamily="18" charset="0"/>
                </a:rPr>
                <a:t>𝛼</a:t>
              </a:r>
              <a:r>
                <a:rPr lang="en-US" altLang="ko-KR" sz="1100" i="0">
                  <a:latin typeface="Cambria Math" panose="02040503050406030204" pitchFamily="18" charset="0"/>
                </a:rPr>
                <a:t> ̅</a:t>
              </a:r>
              <a:r>
                <a:rPr lang="ko-KR" altLang="en-US" sz="1100" i="0">
                  <a:latin typeface="Cambria Math" panose="02040503050406030204" pitchFamily="18" charset="0"/>
                </a:rPr>
                <a:t> )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=1/4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𝑢^2 (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𝛼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_𝑠 )+1/4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𝑢^2 (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𝛼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_𝑥)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27</xdr:col>
      <xdr:colOff>66674</xdr:colOff>
      <xdr:row>327</xdr:row>
      <xdr:rowOff>19051</xdr:rowOff>
    </xdr:from>
    <xdr:ext cx="333375" cy="1957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9" name="TextBox 5"/>
            <xdr:cNvSpPr txBox="1"/>
          </xdr:nvSpPr>
          <xdr:spPr>
            <a:xfrm>
              <a:off x="4181474" y="78371701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3</m:t>
                        </m:r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79" name="TextBox 5"/>
            <xdr:cNvSpPr txBox="1"/>
          </xdr:nvSpPr>
          <xdr:spPr>
            <a:xfrm>
              <a:off x="4181474" y="78371701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√3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10</xdr:col>
      <xdr:colOff>9524</xdr:colOff>
      <xdr:row>328</xdr:row>
      <xdr:rowOff>203231</xdr:rowOff>
    </xdr:from>
    <xdr:ext cx="3419475" cy="5001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0" name="TextBox 4"/>
            <xdr:cNvSpPr txBox="1"/>
          </xdr:nvSpPr>
          <xdr:spPr>
            <a:xfrm>
              <a:off x="1533524" y="78794006"/>
              <a:ext cx="3419475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acc>
                          <m:accPr>
                            <m:chr m:val="̅"/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ko-KR" altLang="en-US" sz="1100" i="1">
                                <a:latin typeface="Cambria Math" panose="02040503050406030204" pitchFamily="18" charset="0"/>
                              </a:rPr>
                              <m:t>𝛼</m:t>
                            </m:r>
                          </m:e>
                        </m:acc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4</m:t>
                            </m:r>
                          </m:den>
                        </m:f>
                        <m:sSup>
                          <m:sSup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0.58</m:t>
                                </m:r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×</m:t>
                                </m:r>
                                <m:sSup>
                                  <m:sSup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  <a:cs typeface="+mn-cs"/>
                                      </a:rPr>
                                      <m:t>10</m:t>
                                    </m:r>
                                  </m:e>
                                  <m:sup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  <a:cs typeface="+mn-cs"/>
                                      </a:rPr>
                                      <m:t>−6</m:t>
                                    </m:r>
                                  </m:sup>
                                </m:sSup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/</m:t>
                                </m:r>
                                <m:r>
                                  <a:rPr lang="ko-KR" alt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℃</m:t>
                                </m:r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f>
                          <m:f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4</m:t>
                            </m:r>
                          </m:den>
                        </m:f>
                        <m:sSup>
                          <m:sSup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0.58×</m:t>
                                </m:r>
                                <m:sSup>
                                  <m:sSup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10</m:t>
                                    </m:r>
                                  </m:e>
                                  <m:sup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−6</m:t>
                                    </m:r>
                                  </m:sup>
                                </m:sSup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/</m:t>
                                </m:r>
                                <m:r>
                                  <a:rPr lang="ko-KR" alt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℃</m:t>
                                </m:r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e>
                    </m:ra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80" name="TextBox 4"/>
            <xdr:cNvSpPr txBox="1"/>
          </xdr:nvSpPr>
          <xdr:spPr>
            <a:xfrm>
              <a:off x="1533524" y="78794006"/>
              <a:ext cx="3419475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𝑢^2 (</a:t>
              </a:r>
              <a:r>
                <a:rPr lang="ko-KR" altLang="en-US" sz="1100" i="0">
                  <a:latin typeface="Cambria Math" panose="02040503050406030204" pitchFamily="18" charset="0"/>
                </a:rPr>
                <a:t>𝛼</a:t>
              </a:r>
              <a:r>
                <a:rPr lang="en-US" altLang="ko-KR" sz="1100" i="0">
                  <a:latin typeface="Cambria Math" panose="02040503050406030204" pitchFamily="18" charset="0"/>
                </a:rPr>
                <a:t> ̅</a:t>
              </a:r>
              <a:r>
                <a:rPr lang="ko-KR" altLang="en-US" sz="1100" i="0">
                  <a:latin typeface="Cambria Math" panose="02040503050406030204" pitchFamily="18" charset="0"/>
                </a:rPr>
                <a:t> )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=√(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1/4 (0.58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×〖10〗^(−6)/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℃)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^2+1/4 (0.58×〖10〗^(−6)/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℃)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^2 )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8</xdr:col>
      <xdr:colOff>9525</xdr:colOff>
      <xdr:row>332</xdr:row>
      <xdr:rowOff>57150</xdr:rowOff>
    </xdr:from>
    <xdr:ext cx="1334340" cy="32188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1" name="TextBox 180"/>
            <xdr:cNvSpPr txBox="1"/>
          </xdr:nvSpPr>
          <xdr:spPr>
            <a:xfrm>
              <a:off x="1228725" y="79600425"/>
              <a:ext cx="1334340" cy="3218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acc>
                          <m:accPr>
                            <m:chr m:val="̅"/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a:rPr lang="ko-KR" alt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𝛼</m:t>
                            </m:r>
                          </m:e>
                        </m:acc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acc>
                          <m:accPr>
                            <m:chr m:val="̅"/>
                            <m:ctrlPr>
                              <a:rPr lang="ko-KR" alt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a:rPr lang="ko-KR" alt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𝛼</m:t>
                            </m:r>
                          </m:e>
                        </m:acc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=−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∆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𝑡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∙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0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81" name="TextBox 180"/>
            <xdr:cNvSpPr txBox="1"/>
          </xdr:nvSpPr>
          <xdr:spPr>
            <a:xfrm>
              <a:off x="1228725" y="79600425"/>
              <a:ext cx="1334340" cy="3218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𝑐_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 ̅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𝑙_𝑥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ko-KR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 ̅ 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=−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∆𝑡∙𝑙_0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7</xdr:col>
      <xdr:colOff>9524</xdr:colOff>
      <xdr:row>335</xdr:row>
      <xdr:rowOff>9525</xdr:rowOff>
    </xdr:from>
    <xdr:ext cx="2743201" cy="41812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2" name="TextBox 5"/>
            <xdr:cNvSpPr txBox="1"/>
          </xdr:nvSpPr>
          <xdr:spPr>
            <a:xfrm>
              <a:off x="1076324" y="80267175"/>
              <a:ext cx="2743201" cy="4181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altLang="ko-KR" sz="1100" b="0" i="1">
                        <a:latin typeface="Cambria Math" panose="02040503050406030204" pitchFamily="18" charset="0"/>
                      </a:rPr>
                      <m:t>ν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ko-KR" altLang="en-US" sz="1100" b="0" i="1">
                                <a:latin typeface="Cambria Math" panose="02040503050406030204" pitchFamily="18" charset="0"/>
                              </a:rPr>
                              <m:t>𝛼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m:rPr>
                        <m:sty m:val="p"/>
                      </m:rP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ν</m:t>
                    </m:r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𝛼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𝑅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10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=50</m:t>
                    </m:r>
                  </m:oMath>
                </m:oMathPara>
              </a14:m>
              <a:endParaRPr lang="en-US" altLang="ko-KR" sz="1100" b="0" i="1">
                <a:solidFill>
                  <a:schemeClr val="tx1"/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182" name="TextBox 5"/>
            <xdr:cNvSpPr txBox="1"/>
          </xdr:nvSpPr>
          <xdr:spPr>
            <a:xfrm>
              <a:off x="1076324" y="80267175"/>
              <a:ext cx="2743201" cy="4181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ν(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𝛼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_𝑠 )=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ν(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_𝑥 )=1/2 (100/𝑅)^2=1/2 (100/10)^2=50</a:t>
              </a:r>
              <a:endParaRPr lang="en-US" altLang="ko-KR" sz="1100" b="0" i="1">
                <a:solidFill>
                  <a:schemeClr val="tx1"/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8</xdr:col>
      <xdr:colOff>104775</xdr:colOff>
      <xdr:row>362</xdr:row>
      <xdr:rowOff>57150</xdr:rowOff>
    </xdr:from>
    <xdr:ext cx="1483611" cy="32188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3" name="TextBox 182"/>
            <xdr:cNvSpPr txBox="1"/>
          </xdr:nvSpPr>
          <xdr:spPr>
            <a:xfrm>
              <a:off x="1323975" y="86744175"/>
              <a:ext cx="1483611" cy="3218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∆</m:t>
                        </m:r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𝛼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ko-KR" alt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ko-KR" alt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=−</m:t>
                    </m:r>
                    <m:r>
                      <a:rPr lang="ko-KR" alt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𝛿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𝑡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83" name="TextBox 182"/>
            <xdr:cNvSpPr txBox="1"/>
          </xdr:nvSpPr>
          <xdr:spPr>
            <a:xfrm>
              <a:off x="1323975" y="86744175"/>
              <a:ext cx="1483611" cy="3218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𝑐_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∆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𝑙_𝑥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ko-KR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=−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𝑡∙𝑙_0=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8</xdr:col>
      <xdr:colOff>9525</xdr:colOff>
      <xdr:row>348</xdr:row>
      <xdr:rowOff>57150</xdr:rowOff>
    </xdr:from>
    <xdr:ext cx="1352743" cy="32188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4" name="TextBox 183"/>
            <xdr:cNvSpPr txBox="1"/>
          </xdr:nvSpPr>
          <xdr:spPr>
            <a:xfrm>
              <a:off x="1228725" y="83410425"/>
              <a:ext cx="1352743" cy="3218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∆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𝑡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ko-KR" alt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=−</m:t>
                    </m:r>
                    <m:acc>
                      <m:accPr>
                        <m:chr m:val="̅"/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accPr>
                      <m:e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</m:e>
                    </m:acc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84" name="TextBox 183"/>
            <xdr:cNvSpPr txBox="1"/>
          </xdr:nvSpPr>
          <xdr:spPr>
            <a:xfrm>
              <a:off x="1228725" y="83410425"/>
              <a:ext cx="1352743" cy="3218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𝑐_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∆𝑡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𝑙_𝑥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ko-KR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𝑡=−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 ̅∙𝑙_0=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8</xdr:col>
      <xdr:colOff>114300</xdr:colOff>
      <xdr:row>378</xdr:row>
      <xdr:rowOff>57150</xdr:rowOff>
    </xdr:from>
    <xdr:ext cx="1425070" cy="32188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5" name="TextBox 184"/>
            <xdr:cNvSpPr txBox="1"/>
          </xdr:nvSpPr>
          <xdr:spPr>
            <a:xfrm>
              <a:off x="1333500" y="90554175"/>
              <a:ext cx="1425070" cy="3218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ko-KR" alt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=−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∆</m:t>
                    </m:r>
                    <m:r>
                      <a:rPr lang="ko-KR" alt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𝛼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85" name="TextBox 184"/>
            <xdr:cNvSpPr txBox="1"/>
          </xdr:nvSpPr>
          <xdr:spPr>
            <a:xfrm>
              <a:off x="1333500" y="90554175"/>
              <a:ext cx="1425070" cy="3218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𝑐_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𝑙_𝑥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ko-KR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𝑡=−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∆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∙𝑙_0=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7</xdr:col>
      <xdr:colOff>9524</xdr:colOff>
      <xdr:row>337</xdr:row>
      <xdr:rowOff>47625</xdr:rowOff>
    </xdr:from>
    <xdr:ext cx="3124201" cy="60234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6" name="TextBox 5"/>
            <xdr:cNvSpPr txBox="1"/>
          </xdr:nvSpPr>
          <xdr:spPr>
            <a:xfrm>
              <a:off x="1076324" y="80781525"/>
              <a:ext cx="3124201" cy="6023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altLang="ko-KR" sz="1100" b="0" i="1">
                        <a:latin typeface="Cambria Math" panose="02040503050406030204" pitchFamily="18" charset="0"/>
                      </a:rPr>
                      <m:t>ν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bar>
                          <m:barPr>
                            <m:pos m:val="top"/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barPr>
                          <m:e>
                            <m:r>
                              <a:rPr lang="ko-KR" altLang="en-US" sz="1100" b="0" i="1">
                                <a:latin typeface="Cambria Math" panose="02040503050406030204" pitchFamily="18" charset="0"/>
                              </a:rPr>
                              <m:t>𝛼</m:t>
                            </m:r>
                          </m:e>
                        </m:bar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(0.41</m:t>
                            </m:r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×</m:t>
                            </m:r>
                            <m:sSup>
                              <m:sSup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10</m:t>
                                </m:r>
                              </m:e>
                              <m:sup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−6</m:t>
                                </m:r>
                              </m:sup>
                            </m:s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)</m:t>
                            </m:r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4</m:t>
                            </m:r>
                          </m:sup>
                        </m:sSup>
                      </m:num>
                      <m:den>
                        <m:f>
                          <m:f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en-US" altLang="ko-KR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(</m:t>
                                </m:r>
                                <m:f>
                                  <m:f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</m:t>
                                    </m:r>
                                  </m:num>
                                  <m:den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</m:den>
                                </m:f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×</m:t>
                                </m:r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0.58×</m:t>
                                </m:r>
                                <m:sSup>
                                  <m:sSup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10</m:t>
                                    </m:r>
                                  </m:e>
                                  <m:sup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−6</m:t>
                                    </m:r>
                                  </m:sup>
                                </m:sSup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)</m:t>
                                </m:r>
                              </m:e>
                              <m:sup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4</m:t>
                                </m:r>
                              </m:sup>
                            </m:sSup>
                          </m:num>
                          <m:den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50</m:t>
                            </m:r>
                          </m:den>
                        </m:f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+</m:t>
                        </m:r>
                        <m:f>
                          <m:f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en-US" altLang="ko-KR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(</m:t>
                                </m:r>
                                <m:f>
                                  <m:f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</m:t>
                                    </m:r>
                                  </m:num>
                                  <m:den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</m:den>
                                </m:f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×</m:t>
                                </m:r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0.58×</m:t>
                                </m:r>
                                <m:sSup>
                                  <m:sSup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10</m:t>
                                    </m:r>
                                  </m:e>
                                  <m:sup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−6</m:t>
                                    </m:r>
                                  </m:sup>
                                </m:sSup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)</m:t>
                                </m:r>
                              </m:e>
                              <m:sup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4</m:t>
                                </m:r>
                              </m:sup>
                            </m:sSup>
                          </m:num>
                          <m:den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50</m:t>
                            </m:r>
                          </m:den>
                        </m:f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en-US" altLang="ko-KR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186" name="TextBox 5"/>
            <xdr:cNvSpPr txBox="1"/>
          </xdr:nvSpPr>
          <xdr:spPr>
            <a:xfrm>
              <a:off x="1076324" y="80781525"/>
              <a:ext cx="3124201" cy="6023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ν(¯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𝛼)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</a:t>
              </a:r>
              <a:r>
                <a:rPr lang="en-US" altLang="ko-KR" sz="1100" i="0">
                  <a:latin typeface="Cambria Math" panose="02040503050406030204" pitchFamily="18" charset="0"/>
                </a:rPr>
                <a:t>〖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(0.41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×〖10〗^(−6))〗^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4/(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〖(1/2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×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0.58×〖10〗^(−6))〗^4/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50+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〖(1/2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×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0.58×〖10〗^(−6))〗^4/50)=</a:t>
              </a:r>
              <a:endParaRPr lang="en-US" altLang="ko-KR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10</xdr:col>
      <xdr:colOff>9524</xdr:colOff>
      <xdr:row>360</xdr:row>
      <xdr:rowOff>12731</xdr:rowOff>
    </xdr:from>
    <xdr:ext cx="4371976" cy="21666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7" name="TextBox 4"/>
            <xdr:cNvSpPr txBox="1"/>
          </xdr:nvSpPr>
          <xdr:spPr>
            <a:xfrm>
              <a:off x="1533524" y="86223506"/>
              <a:ext cx="4371976" cy="2166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∆</m:t>
                        </m:r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𝛼</m:t>
                        </m:r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0.58</m:t>
                                </m:r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×</m:t>
                                </m:r>
                                <m:sSup>
                                  <m:sSup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  <a:cs typeface="+mn-cs"/>
                                      </a:rPr>
                                      <m:t>10</m:t>
                                    </m:r>
                                  </m:e>
                                  <m:sup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  <a:cs typeface="+mn-cs"/>
                                      </a:rPr>
                                      <m:t>−6</m:t>
                                    </m:r>
                                  </m:sup>
                                </m:sSup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/</m:t>
                                </m:r>
                                <m:r>
                                  <a:rPr lang="ko-KR" alt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℃</m:t>
                                </m:r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p>
                          <m:sSup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0.58×</m:t>
                                </m:r>
                                <m:sSup>
                                  <m:sSup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10</m:t>
                                    </m:r>
                                  </m:e>
                                  <m:sup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−6</m:t>
                                    </m:r>
                                  </m:sup>
                                </m:sSup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/</m:t>
                                </m:r>
                                <m:r>
                                  <a:rPr lang="ko-KR" alt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℃</m:t>
                                </m:r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e>
                    </m:ra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=0.82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</m:t>
                    </m:r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10</m:t>
                        </m:r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−6</m:t>
                        </m:r>
                      </m:sup>
                    </m:sSup>
                    <m:r>
                      <a:rPr lang="en-US" altLang="ko-K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/</m:t>
                    </m:r>
                    <m:r>
                      <a:rPr lang="ko-KR" alt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℃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87" name="TextBox 4"/>
            <xdr:cNvSpPr txBox="1"/>
          </xdr:nvSpPr>
          <xdr:spPr>
            <a:xfrm>
              <a:off x="1533524" y="86223506"/>
              <a:ext cx="4371976" cy="2166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𝑢^2 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∆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𝛼)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=√(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(0.58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×〖10〗^(−6)/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℃)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^2+(0.58×〖10〗^(−6)/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℃)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^2 )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=0.82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×〖10〗^(−6)/</a:t>
              </a:r>
              <a:r>
                <a:rPr lang="ko-KR" alt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℃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13</xdr:col>
      <xdr:colOff>142874</xdr:colOff>
      <xdr:row>346</xdr:row>
      <xdr:rowOff>28576</xdr:rowOff>
    </xdr:from>
    <xdr:ext cx="333375" cy="1957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8" name="TextBox 5"/>
            <xdr:cNvSpPr txBox="1"/>
          </xdr:nvSpPr>
          <xdr:spPr>
            <a:xfrm>
              <a:off x="2124074" y="82905601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3</m:t>
                        </m:r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88" name="TextBox 5"/>
            <xdr:cNvSpPr txBox="1"/>
          </xdr:nvSpPr>
          <xdr:spPr>
            <a:xfrm>
              <a:off x="2124074" y="82905601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√3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7</xdr:col>
      <xdr:colOff>9524</xdr:colOff>
      <xdr:row>365</xdr:row>
      <xdr:rowOff>9525</xdr:rowOff>
    </xdr:from>
    <xdr:ext cx="2743201" cy="41812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9" name="TextBox 5"/>
            <xdr:cNvSpPr txBox="1"/>
          </xdr:nvSpPr>
          <xdr:spPr>
            <a:xfrm>
              <a:off x="1076324" y="87410925"/>
              <a:ext cx="2743201" cy="4181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altLang="ko-KR" sz="1100" b="0" i="1">
                        <a:latin typeface="Cambria Math" panose="02040503050406030204" pitchFamily="18" charset="0"/>
                      </a:rPr>
                      <m:t>ν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ko-KR" altLang="en-US" sz="1100" b="0" i="1">
                                <a:latin typeface="Cambria Math" panose="02040503050406030204" pitchFamily="18" charset="0"/>
                              </a:rPr>
                              <m:t>𝛼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m:rPr>
                        <m:sty m:val="p"/>
                      </m:rP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ν</m:t>
                    </m:r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𝛼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𝑅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10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=50</m:t>
                    </m:r>
                  </m:oMath>
                </m:oMathPara>
              </a14:m>
              <a:endParaRPr lang="en-US" altLang="ko-KR" sz="1100" b="0" i="1">
                <a:solidFill>
                  <a:schemeClr val="tx1"/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189" name="TextBox 5"/>
            <xdr:cNvSpPr txBox="1"/>
          </xdr:nvSpPr>
          <xdr:spPr>
            <a:xfrm>
              <a:off x="1076324" y="87410925"/>
              <a:ext cx="2743201" cy="4181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ν(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𝛼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_𝑠 )=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ν(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_𝑥 )=1/2 (100/𝑅)^2=1/2 (100/10)^2=50</a:t>
              </a:r>
              <a:endParaRPr lang="en-US" altLang="ko-KR" sz="1100" b="0" i="1">
                <a:solidFill>
                  <a:schemeClr val="tx1"/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7</xdr:col>
      <xdr:colOff>9525</xdr:colOff>
      <xdr:row>367</xdr:row>
      <xdr:rowOff>47625</xdr:rowOff>
    </xdr:from>
    <xdr:ext cx="2733676" cy="49667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0" name="TextBox 5"/>
            <xdr:cNvSpPr txBox="1"/>
          </xdr:nvSpPr>
          <xdr:spPr>
            <a:xfrm>
              <a:off x="1076325" y="87925275"/>
              <a:ext cx="2733676" cy="4966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altLang="ko-KR" sz="1100" b="0" i="1">
                        <a:latin typeface="Cambria Math" panose="02040503050406030204" pitchFamily="18" charset="0"/>
                      </a:rPr>
                      <m:t>ν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∆</m:t>
                        </m:r>
                        <m:r>
                          <a:rPr lang="ko-KR" alt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𝛼</m:t>
                        </m:r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(0.82</m:t>
                            </m:r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×</m:t>
                            </m:r>
                            <m:sSup>
                              <m:sSup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10</m:t>
                                </m:r>
                              </m:e>
                              <m:sup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−6</m:t>
                                </m:r>
                              </m:sup>
                            </m:s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)</m:t>
                            </m:r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4</m:t>
                            </m:r>
                          </m:sup>
                        </m:sSup>
                      </m:num>
                      <m:den>
                        <m:f>
                          <m:f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en-US" altLang="ko-KR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(0.58×</m:t>
                                </m:r>
                                <m:sSup>
                                  <m:sSup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10</m:t>
                                    </m:r>
                                  </m:e>
                                  <m:sup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−6</m:t>
                                    </m:r>
                                  </m:sup>
                                </m:sSup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)</m:t>
                                </m:r>
                              </m:e>
                              <m:sup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4</m:t>
                                </m:r>
                              </m:sup>
                            </m:sSup>
                          </m:num>
                          <m:den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50</m:t>
                            </m:r>
                          </m:den>
                        </m:f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+</m:t>
                        </m:r>
                        <m:f>
                          <m:f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en-US" altLang="ko-KR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(0.58×</m:t>
                                </m:r>
                                <m:sSup>
                                  <m:sSup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10</m:t>
                                    </m:r>
                                  </m:e>
                                  <m:sup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−6</m:t>
                                    </m:r>
                                  </m:sup>
                                </m:sSup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)</m:t>
                                </m:r>
                              </m:e>
                              <m:sup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4</m:t>
                                </m:r>
                              </m:sup>
                            </m:sSup>
                          </m:num>
                          <m:den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50</m:t>
                            </m:r>
                          </m:den>
                        </m:f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en-US" altLang="ko-KR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190" name="TextBox 5"/>
            <xdr:cNvSpPr txBox="1"/>
          </xdr:nvSpPr>
          <xdr:spPr>
            <a:xfrm>
              <a:off x="1076325" y="87925275"/>
              <a:ext cx="2733676" cy="4966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ν(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ko-KR" alt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𝛼)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</a:t>
              </a:r>
              <a:r>
                <a:rPr lang="en-US" altLang="ko-KR" sz="1100" i="0">
                  <a:latin typeface="Cambria Math" panose="02040503050406030204" pitchFamily="18" charset="0"/>
                </a:rPr>
                <a:t>〖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(0.82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×〖10〗^(−6))〗^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4/(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〖(0.58×〖10〗^(−6))〗^4/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50+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〖(0.58×〖10〗^(−6))〗^4/50)=</a:t>
              </a:r>
              <a:endParaRPr lang="en-US" altLang="ko-KR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13</xdr:col>
      <xdr:colOff>152399</xdr:colOff>
      <xdr:row>376</xdr:row>
      <xdr:rowOff>28576</xdr:rowOff>
    </xdr:from>
    <xdr:ext cx="333375" cy="1957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1" name="TextBox 5"/>
            <xdr:cNvSpPr txBox="1"/>
          </xdr:nvSpPr>
          <xdr:spPr>
            <a:xfrm>
              <a:off x="2133599" y="90049351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3</m:t>
                        </m:r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91" name="TextBox 5"/>
            <xdr:cNvSpPr txBox="1"/>
          </xdr:nvSpPr>
          <xdr:spPr>
            <a:xfrm>
              <a:off x="2133599" y="90049351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√3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7</xdr:col>
      <xdr:colOff>9525</xdr:colOff>
      <xdr:row>351</xdr:row>
      <xdr:rowOff>9524</xdr:rowOff>
    </xdr:from>
    <xdr:ext cx="2266950" cy="40957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2" name="TextBox 5"/>
            <xdr:cNvSpPr txBox="1"/>
          </xdr:nvSpPr>
          <xdr:spPr>
            <a:xfrm>
              <a:off x="1076325" y="84077174"/>
              <a:ext cx="2266950" cy="4095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𝜈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∆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altLang="ko-KR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altLang="ko-KR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𝑅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fPr>
                      <m:num>
                        <m: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20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=12</m:t>
                    </m:r>
                  </m:oMath>
                </m:oMathPara>
              </a14:m>
              <a:endParaRPr lang="ko-KR" altLang="en-US" sz="1100">
                <a:latin typeface="Cambria Math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192" name="TextBox 5"/>
            <xdr:cNvSpPr txBox="1"/>
          </xdr:nvSpPr>
          <xdr:spPr>
            <a:xfrm>
              <a:off x="1076325" y="84077174"/>
              <a:ext cx="2266950" cy="4095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𝜈(∆𝑡)=</a:t>
              </a:r>
              <a:r>
                <a:rPr lang="en-US" altLang="ko-K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1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/</a:t>
              </a:r>
              <a:r>
                <a:rPr lang="en-US" altLang="ko-K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2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</a:t>
              </a:r>
              <a:r>
                <a:rPr lang="en-US" altLang="ko-K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(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100/𝑅)^2=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1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/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2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100/20)^2=12</a:t>
              </a:r>
              <a:endParaRPr lang="ko-KR" altLang="en-US" sz="1100">
                <a:latin typeface="Cambria Math" panose="02040503050406030204" pitchFamily="18" charset="0"/>
              </a:endParaRPr>
            </a:p>
          </xdr:txBody>
        </xdr:sp>
      </mc:Fallback>
    </mc:AlternateContent>
    <xdr:clientData/>
  </xdr:oneCellAnchor>
  <xdr:oneCellAnchor>
    <xdr:from>
      <xdr:col>7</xdr:col>
      <xdr:colOff>9525</xdr:colOff>
      <xdr:row>381</xdr:row>
      <xdr:rowOff>9525</xdr:rowOff>
    </xdr:from>
    <xdr:ext cx="2133601" cy="5048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3" name="TextBox 5"/>
            <xdr:cNvSpPr txBox="1"/>
          </xdr:nvSpPr>
          <xdr:spPr>
            <a:xfrm>
              <a:off x="1076325" y="91220925"/>
              <a:ext cx="2133601" cy="5048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altLang="ko-KR" sz="1100" b="0" i="1">
                        <a:latin typeface="Cambria Math" panose="02040503050406030204" pitchFamily="18" charset="0"/>
                      </a:rPr>
                      <m:t>ν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ko-KR" altLang="en-US" sz="1100" b="0" i="1">
                            <a:latin typeface="Cambria Math" panose="02040503050406030204" pitchFamily="18" charset="0"/>
                          </a:rPr>
                          <m:t>𝛿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altLang="ko-KR" sz="110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altLang="ko-KR" sz="110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𝑅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20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=12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93" name="TextBox 5"/>
            <xdr:cNvSpPr txBox="1"/>
          </xdr:nvSpPr>
          <xdr:spPr>
            <a:xfrm>
              <a:off x="1076325" y="91220925"/>
              <a:ext cx="2133601" cy="5048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ν(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𝛿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𝑡)=</a:t>
              </a:r>
              <a:r>
                <a:rPr lang="en-US" altLang="ko-KR" sz="1100" i="0">
                  <a:latin typeface="Cambria Math" panose="02040503050406030204" pitchFamily="18" charset="0"/>
                </a:rPr>
                <a:t>1/2 (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100/𝑅)^2=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1/2 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100/20)^2=12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</xdr:col>
      <xdr:colOff>95250</xdr:colOff>
      <xdr:row>423</xdr:row>
      <xdr:rowOff>19050</xdr:rowOff>
    </xdr:from>
    <xdr:ext cx="5718232" cy="17966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4" name="TextBox 193"/>
            <xdr:cNvSpPr txBox="1"/>
          </xdr:nvSpPr>
          <xdr:spPr>
            <a:xfrm>
              <a:off x="247650" y="101231700"/>
              <a:ext cx="5718232" cy="1796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sub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b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𝑠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𝑑</m:t>
                        </m:r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bar>
                          <m:barPr>
                            <m:pos m:val="top"/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barPr>
                          <m:e>
                            <m:r>
                              <a:rPr lang="ko-KR" alt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𝛼</m:t>
                            </m:r>
                          </m:e>
                        </m:bar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∆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∆</m:t>
                        </m:r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𝛿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𝛿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𝑑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𝛿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𝐹</m:t>
                            </m:r>
                          </m:sub>
                        </m:sSub>
                      </m:e>
                    </m: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94" name="TextBox 193"/>
            <xdr:cNvSpPr txBox="1"/>
          </xdr:nvSpPr>
          <xdr:spPr>
            <a:xfrm>
              <a:off x="247650" y="101231700"/>
              <a:ext cx="5718232" cy="1796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𝑢_𝑐^2 (𝑙_𝑥 )=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𝑢^2 (𝑙_𝑠 )+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𝑢^2 (𝑑)+𝑢^2 (¯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+𝑢^2 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∆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𝑡)+𝑢^2 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∆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+𝑢^2 (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𝑡)+𝑢^2 (〖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𝑙〗_𝑥 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+𝑢^2 (〖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𝑙〗_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+𝑢^2 (〖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𝑙〗_𝐹 )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6</xdr:col>
      <xdr:colOff>133350</xdr:colOff>
      <xdr:row>425</xdr:row>
      <xdr:rowOff>33337</xdr:rowOff>
    </xdr:from>
    <xdr:ext cx="866070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5" name="TextBox 194"/>
            <xdr:cNvSpPr txBox="1"/>
          </xdr:nvSpPr>
          <xdr:spPr>
            <a:xfrm>
              <a:off x="1047750" y="101722237"/>
              <a:ext cx="866070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95" name="TextBox 194"/>
            <xdr:cNvSpPr txBox="1"/>
          </xdr:nvSpPr>
          <xdr:spPr>
            <a:xfrm>
              <a:off x="1047750" y="101722237"/>
              <a:ext cx="866070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    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13</xdr:col>
      <xdr:colOff>133350</xdr:colOff>
      <xdr:row>425</xdr:row>
      <xdr:rowOff>33337</xdr:rowOff>
    </xdr:from>
    <xdr:ext cx="866070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6" name="TextBox 195"/>
            <xdr:cNvSpPr txBox="1"/>
          </xdr:nvSpPr>
          <xdr:spPr>
            <a:xfrm>
              <a:off x="2114550" y="101722237"/>
              <a:ext cx="866070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96" name="TextBox 195"/>
            <xdr:cNvSpPr txBox="1"/>
          </xdr:nvSpPr>
          <xdr:spPr>
            <a:xfrm>
              <a:off x="2114550" y="101722237"/>
              <a:ext cx="866070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    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21</xdr:col>
      <xdr:colOff>0</xdr:colOff>
      <xdr:row>425</xdr:row>
      <xdr:rowOff>33337</xdr:rowOff>
    </xdr:from>
    <xdr:ext cx="866070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7" name="TextBox 196"/>
            <xdr:cNvSpPr txBox="1"/>
          </xdr:nvSpPr>
          <xdr:spPr>
            <a:xfrm>
              <a:off x="3200400" y="101722237"/>
              <a:ext cx="866070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97" name="TextBox 196"/>
            <xdr:cNvSpPr txBox="1"/>
          </xdr:nvSpPr>
          <xdr:spPr>
            <a:xfrm>
              <a:off x="3200400" y="101722237"/>
              <a:ext cx="866070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    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</xdr:col>
      <xdr:colOff>9525</xdr:colOff>
      <xdr:row>431</xdr:row>
      <xdr:rowOff>47625</xdr:rowOff>
    </xdr:from>
    <xdr:ext cx="1504950" cy="5810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8" name="TextBox 197"/>
            <xdr:cNvSpPr txBox="1"/>
          </xdr:nvSpPr>
          <xdr:spPr>
            <a:xfrm>
              <a:off x="161925" y="103165275"/>
              <a:ext cx="1504950" cy="5810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n-US" altLang="ko-KR" sz="1100" i="1">
                            <a:latin typeface="Cambria Math" panose="02040503050406030204" pitchFamily="18" charset="0"/>
                          </a:rPr>
                          <m:t>ν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𝑒𝑓𝑓</m:t>
                        </m:r>
                      </m:sub>
                    </m:sSub>
                    <m:r>
                      <a:rPr lang="en-US" altLang="ko-KR" sz="110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Sup>
                          <m:sSubSup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𝑐</m:t>
                            </m:r>
                          </m:sub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4</m:t>
                            </m:r>
                          </m:sup>
                        </m:sSub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𝑦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)</m:t>
                        </m:r>
                      </m:num>
                      <m:den>
                        <m:nary>
                          <m:naryPr>
                            <m:chr m:val="∑"/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  <m: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  <m:sup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𝑁</m:t>
                            </m:r>
                          </m:sup>
                          <m:e>
                            <m:f>
                              <m:f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sSup>
                                  <m:sSup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d>
                                      <m:dPr>
                                        <m:begChr m:val="["/>
                                        <m:endChr m:val="]"/>
                                        <m:ctrlPr>
                                          <a:rPr lang="en-US" altLang="ko-K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dPr>
                                      <m:e>
                                        <m:sSub>
                                          <m:sSubPr>
                                            <m:ctrlP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𝑐</m:t>
                                            </m:r>
                                          </m:e>
                                          <m:sub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𝑖</m:t>
                                            </m:r>
                                          </m:sub>
                                        </m:sSub>
                                        <m:sSub>
                                          <m:sSubPr>
                                            <m:ctrlP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𝑢</m:t>
                                            </m:r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(</m:t>
                                            </m:r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𝑥</m:t>
                                            </m:r>
                                          </m:e>
                                          <m:sub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𝑖</m:t>
                                            </m:r>
                                          </m:sub>
                                        </m:sSub>
                                        <m:r>
                                          <a:rPr lang="en-US" altLang="ko-K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)</m:t>
                                        </m:r>
                                      </m:e>
                                    </m:d>
                                  </m:e>
                                  <m:sup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4</m:t>
                                    </m:r>
                                  </m:sup>
                                </m:sSup>
                              </m:num>
                              <m:den>
                                <m:sSub>
                                  <m:sSub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m:rPr>
                                        <m:sty m:val="p"/>
                                      </m:r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ν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sub>
                                </m:sSub>
                              </m:den>
                            </m:f>
                          </m:e>
                        </m:nary>
                      </m:den>
                    </m:f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98" name="TextBox 197"/>
            <xdr:cNvSpPr txBox="1"/>
          </xdr:nvSpPr>
          <xdr:spPr>
            <a:xfrm>
              <a:off x="161925" y="103165275"/>
              <a:ext cx="1504950" cy="5810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i="0">
                  <a:latin typeface="Cambria Math" panose="02040503050406030204" pitchFamily="18" charset="0"/>
                </a:rPr>
                <a:t>ν_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𝑒𝑓𝑓</a:t>
              </a:r>
              <a:r>
                <a:rPr lang="en-US" altLang="ko-KR" sz="1100" i="0">
                  <a:latin typeface="Cambria Math" panose="02040503050406030204" pitchFamily="18" charset="0"/>
                </a:rPr>
                <a:t>=(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𝑢_𝑐^4 (𝑦))/(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∑_(𝑖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1)^𝑁▒[𝑐_𝑖 〖𝑢(𝑥〗_𝑖)]^4/ν_𝑖 )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11</xdr:col>
      <xdr:colOff>9524</xdr:colOff>
      <xdr:row>432</xdr:row>
      <xdr:rowOff>52387</xdr:rowOff>
    </xdr:from>
    <xdr:ext cx="3952876" cy="84754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9" name="TextBox 198"/>
            <xdr:cNvSpPr txBox="1"/>
          </xdr:nvSpPr>
          <xdr:spPr>
            <a:xfrm>
              <a:off x="1685924" y="103408162"/>
              <a:ext cx="3952876" cy="8475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d>
                      <m:dPr>
                        <m:begChr m:val="{"/>
                        <m:endChr m:val="}"/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eqArr>
                          <m:eqArr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eqArr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e>
                            <m:r>
                              <a:rPr lang="en-US" altLang="ko-KR" b="0" i="1">
                                <a:latin typeface="Cambria Math" panose="02040503050406030204" pitchFamily="18" charset="0"/>
                              </a:rPr>
                              <m:t>                                                                                                      </m:t>
                            </m:r>
                          </m:e>
                          <m:e>
                            <m:r>
                              <a:rPr lang="en-US" altLang="ko-KR" b="0" i="1">
                                <a:latin typeface="Cambria Math" panose="02040503050406030204" pitchFamily="18" charset="0"/>
                              </a:rPr>
                              <m:t> </m:t>
                            </m:r>
                          </m:e>
                        </m:eqArr>
                        <m:r>
                          <a:rPr lang="en-US" altLang="ko-KR" b="0" i="1">
                            <a:latin typeface="Cambria Math" panose="02040503050406030204" pitchFamily="18" charset="0"/>
                          </a:rPr>
                          <m:t>                    </m:t>
                        </m:r>
                      </m:e>
                    </m:d>
                  </m:oMath>
                </m:oMathPara>
              </a14:m>
              <a:endParaRPr lang="en-US" altLang="ko-KR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199" name="TextBox 198"/>
            <xdr:cNvSpPr txBox="1"/>
          </xdr:nvSpPr>
          <xdr:spPr>
            <a:xfrm>
              <a:off x="1685924" y="103408162"/>
              <a:ext cx="3952876" cy="8475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{█( @ @ @ @</a:t>
              </a:r>
              <a:r>
                <a:rPr lang="en-US" altLang="ko-KR" b="0" i="0">
                  <a:latin typeface="Cambria Math" panose="02040503050406030204" pitchFamily="18" charset="0"/>
                </a:rPr>
                <a:t>                                                                                                      @ )                    }</a:t>
              </a:r>
              <a:endParaRPr lang="en-US" altLang="ko-KR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13</xdr:col>
      <xdr:colOff>9525</xdr:colOff>
      <xdr:row>434</xdr:row>
      <xdr:rowOff>33337</xdr:rowOff>
    </xdr:from>
    <xdr:ext cx="617798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0" name="TextBox 199"/>
            <xdr:cNvSpPr txBox="1"/>
          </xdr:nvSpPr>
          <xdr:spPr>
            <a:xfrm>
              <a:off x="1990725" y="103865362"/>
              <a:ext cx="617798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00" name="TextBox 199"/>
            <xdr:cNvSpPr txBox="1"/>
          </xdr:nvSpPr>
          <xdr:spPr>
            <a:xfrm>
              <a:off x="1990725" y="103865362"/>
              <a:ext cx="617798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             )^4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18</xdr:col>
      <xdr:colOff>9525</xdr:colOff>
      <xdr:row>434</xdr:row>
      <xdr:rowOff>33337</xdr:rowOff>
    </xdr:from>
    <xdr:ext cx="617798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1" name="TextBox 200"/>
            <xdr:cNvSpPr txBox="1"/>
          </xdr:nvSpPr>
          <xdr:spPr>
            <a:xfrm>
              <a:off x="2752725" y="103865362"/>
              <a:ext cx="617798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01" name="TextBox 200"/>
            <xdr:cNvSpPr txBox="1"/>
          </xdr:nvSpPr>
          <xdr:spPr>
            <a:xfrm>
              <a:off x="2752725" y="103865362"/>
              <a:ext cx="617798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             )^4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23</xdr:col>
      <xdr:colOff>9525</xdr:colOff>
      <xdr:row>434</xdr:row>
      <xdr:rowOff>33337</xdr:rowOff>
    </xdr:from>
    <xdr:ext cx="617798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2" name="TextBox 201"/>
            <xdr:cNvSpPr txBox="1"/>
          </xdr:nvSpPr>
          <xdr:spPr>
            <a:xfrm>
              <a:off x="3514725" y="103865362"/>
              <a:ext cx="617798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02" name="TextBox 201"/>
            <xdr:cNvSpPr txBox="1"/>
          </xdr:nvSpPr>
          <xdr:spPr>
            <a:xfrm>
              <a:off x="3514725" y="103865362"/>
              <a:ext cx="617798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             )^4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8</xdr:col>
      <xdr:colOff>9525</xdr:colOff>
      <xdr:row>404</xdr:row>
      <xdr:rowOff>61912</xdr:rowOff>
    </xdr:from>
    <xdr:ext cx="864467" cy="35054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3" name="TextBox 202"/>
            <xdr:cNvSpPr txBox="1"/>
          </xdr:nvSpPr>
          <xdr:spPr>
            <a:xfrm>
              <a:off x="1228725" y="96750187"/>
              <a:ext cx="864467" cy="35054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ko-KR" altLang="en-US" sz="1100" b="0" i="1">
                                <a:latin typeface="Cambria Math" panose="02040503050406030204" pitchFamily="18" charset="0"/>
                              </a:rPr>
                              <m:t>𝛿</m:t>
                            </m:r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𝑑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ko-KR" altLang="en-US" sz="1100" b="0" i="1">
                            <a:latin typeface="Cambria Math" panose="02040503050406030204" pitchFamily="18" charset="0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en-US" sz="1100" b="0" i="1">
                            <a:latin typeface="Cambria Math" panose="02040503050406030204" pitchFamily="18" charset="0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ko-KR" altLang="en-US" sz="1100" b="0" i="1">
                                <a:latin typeface="Cambria Math" panose="02040503050406030204" pitchFamily="18" charset="0"/>
                              </a:rPr>
                              <m:t>𝛿</m:t>
                            </m:r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𝑑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03" name="TextBox 202"/>
            <xdr:cNvSpPr txBox="1"/>
          </xdr:nvSpPr>
          <xdr:spPr>
            <a:xfrm>
              <a:off x="1228725" y="96750187"/>
              <a:ext cx="864467" cy="35054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𝑐_(〖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𝛿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𝑙〗_𝑑 )=(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𝜕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𝑙_𝑥)/(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𝜕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〖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𝛿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𝑙〗_𝑑 )=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15</xdr:col>
      <xdr:colOff>19050</xdr:colOff>
      <xdr:row>389</xdr:row>
      <xdr:rowOff>23812</xdr:rowOff>
    </xdr:from>
    <xdr:ext cx="280718" cy="1957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4" name="TextBox 203"/>
            <xdr:cNvSpPr txBox="1"/>
          </xdr:nvSpPr>
          <xdr:spPr>
            <a:xfrm>
              <a:off x="2305050" y="93140212"/>
              <a:ext cx="280718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2</m:t>
                    </m:r>
                    <m:rad>
                      <m:radPr>
                        <m:degHide m:val="on"/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04" name="TextBox 203"/>
            <xdr:cNvSpPr txBox="1"/>
          </xdr:nvSpPr>
          <xdr:spPr>
            <a:xfrm>
              <a:off x="2305050" y="93140212"/>
              <a:ext cx="280718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2√3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8</xdr:col>
      <xdr:colOff>9525</xdr:colOff>
      <xdr:row>391</xdr:row>
      <xdr:rowOff>61912</xdr:rowOff>
    </xdr:from>
    <xdr:ext cx="869597" cy="35048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5" name="TextBox 204"/>
            <xdr:cNvSpPr txBox="1"/>
          </xdr:nvSpPr>
          <xdr:spPr>
            <a:xfrm>
              <a:off x="1228725" y="93654562"/>
              <a:ext cx="869597" cy="3504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ko-KR" altLang="en-US" sz="1100" b="0" i="1">
                                <a:latin typeface="Cambria Math" panose="02040503050406030204" pitchFamily="18" charset="0"/>
                              </a:rPr>
                              <m:t>𝛿</m:t>
                            </m:r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ko-KR" altLang="en-US" sz="1100" b="0" i="1">
                            <a:latin typeface="Cambria Math" panose="02040503050406030204" pitchFamily="18" charset="0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en-US" sz="1100" b="0" i="1">
                            <a:latin typeface="Cambria Math" panose="02040503050406030204" pitchFamily="18" charset="0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ko-KR" altLang="en-US" sz="1100" b="0" i="1">
                                <a:latin typeface="Cambria Math" panose="02040503050406030204" pitchFamily="18" charset="0"/>
                              </a:rPr>
                              <m:t>𝛿</m:t>
                            </m:r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05" name="TextBox 204"/>
            <xdr:cNvSpPr txBox="1"/>
          </xdr:nvSpPr>
          <xdr:spPr>
            <a:xfrm>
              <a:off x="1228725" y="93654562"/>
              <a:ext cx="869597" cy="3504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𝑐_(〖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𝛿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𝑙〗_𝑥 )=(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𝑙_𝑥)/(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𝜕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〖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𝛿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𝑙〗_𝑥 )=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7</xdr:col>
      <xdr:colOff>9525</xdr:colOff>
      <xdr:row>394</xdr:row>
      <xdr:rowOff>9524</xdr:rowOff>
    </xdr:from>
    <xdr:ext cx="2266950" cy="44767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6" name="TextBox 205"/>
            <xdr:cNvSpPr txBox="1"/>
          </xdr:nvSpPr>
          <xdr:spPr>
            <a:xfrm>
              <a:off x="1076325" y="94316549"/>
              <a:ext cx="2266950" cy="4476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ko-KR" altLang="en-US" sz="1100" i="1">
                            <a:latin typeface="Cambria Math" panose="02040503050406030204" pitchFamily="18" charset="0"/>
                          </a:rPr>
                          <m:t>𝜈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ko-KR" altLang="en-US" sz="1100" b="0" i="1">
                            <a:latin typeface="Cambria Math" panose="02040503050406030204" pitchFamily="18" charset="0"/>
                          </a:rPr>
                          <m:t>𝛿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)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𝑅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20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=12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06" name="TextBox 205"/>
            <xdr:cNvSpPr txBox="1"/>
          </xdr:nvSpPr>
          <xdr:spPr>
            <a:xfrm>
              <a:off x="1076325" y="94316549"/>
              <a:ext cx="2266950" cy="4476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altLang="ko-KR" sz="1100" i="0">
                  <a:latin typeface="Cambria Math" panose="02040503050406030204" pitchFamily="18" charset="0"/>
                </a:rPr>
                <a:t>〖</a:t>
              </a:r>
              <a:r>
                <a:rPr lang="ko-KR" altLang="en-US" sz="1100" i="0">
                  <a:latin typeface="Cambria Math" panose="02040503050406030204" pitchFamily="18" charset="0"/>
                </a:rPr>
                <a:t>𝜈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(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𝛿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𝑙〗_𝑥)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=1/2 (100/𝑅)^2=1/2 (100/20)^2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=12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28</xdr:col>
      <xdr:colOff>0</xdr:colOff>
      <xdr:row>425</xdr:row>
      <xdr:rowOff>33337</xdr:rowOff>
    </xdr:from>
    <xdr:ext cx="866070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7" name="TextBox 206"/>
            <xdr:cNvSpPr txBox="1"/>
          </xdr:nvSpPr>
          <xdr:spPr>
            <a:xfrm>
              <a:off x="4267200" y="101722237"/>
              <a:ext cx="866070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07" name="TextBox 206"/>
            <xdr:cNvSpPr txBox="1"/>
          </xdr:nvSpPr>
          <xdr:spPr>
            <a:xfrm>
              <a:off x="4267200" y="101722237"/>
              <a:ext cx="866070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    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28</xdr:col>
      <xdr:colOff>9525</xdr:colOff>
      <xdr:row>434</xdr:row>
      <xdr:rowOff>33337</xdr:rowOff>
    </xdr:from>
    <xdr:ext cx="617798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8" name="TextBox 207"/>
            <xdr:cNvSpPr txBox="1"/>
          </xdr:nvSpPr>
          <xdr:spPr>
            <a:xfrm>
              <a:off x="4276725" y="103865362"/>
              <a:ext cx="617798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08" name="TextBox 207"/>
            <xdr:cNvSpPr txBox="1"/>
          </xdr:nvSpPr>
          <xdr:spPr>
            <a:xfrm>
              <a:off x="4276725" y="103865362"/>
              <a:ext cx="617798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             )^4</a:t>
              </a:r>
              <a:endParaRPr lang="ko-KR" alt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52"/>
  <sheetViews>
    <sheetView showGridLines="0" tabSelected="1" zoomScaleNormal="100" zoomScaleSheetLayoutView="115" workbookViewId="0">
      <selection sqref="A1:J1"/>
    </sheetView>
  </sheetViews>
  <sheetFormatPr defaultColWidth="8.109375" defaultRowHeight="12.95" customHeight="1"/>
  <cols>
    <col min="1" max="11" width="8.109375" style="1" customWidth="1"/>
    <col min="12" max="16384" width="8.109375" style="1"/>
  </cols>
  <sheetData>
    <row r="1" spans="1:13" ht="51.95" customHeight="1">
      <c r="A1" s="285" t="s">
        <v>0</v>
      </c>
      <c r="B1" s="286"/>
      <c r="C1" s="286"/>
      <c r="D1" s="286"/>
      <c r="E1" s="286"/>
      <c r="F1" s="286"/>
      <c r="G1" s="286"/>
      <c r="H1" s="287"/>
      <c r="I1" s="288"/>
      <c r="J1" s="289"/>
    </row>
    <row r="2" spans="1:13" ht="12.95" customHeight="1">
      <c r="A2" s="290" t="s">
        <v>1</v>
      </c>
      <c r="B2" s="290"/>
      <c r="C2" s="290"/>
      <c r="D2" s="290"/>
      <c r="E2" s="290"/>
      <c r="F2" s="290"/>
      <c r="G2" s="290"/>
      <c r="H2" s="290"/>
      <c r="I2" s="290"/>
      <c r="J2" s="290"/>
    </row>
    <row r="3" spans="1:13" ht="12.95" customHeight="1">
      <c r="A3" s="282" t="s">
        <v>2</v>
      </c>
      <c r="B3" s="279"/>
      <c r="C3" s="291"/>
      <c r="D3" s="291"/>
      <c r="E3" s="291"/>
      <c r="F3" s="279" t="s">
        <v>3</v>
      </c>
      <c r="G3" s="279"/>
      <c r="H3" s="292"/>
      <c r="I3" s="281"/>
      <c r="J3" s="281"/>
    </row>
    <row r="4" spans="1:13" ht="12.95" customHeight="1">
      <c r="A4" s="279" t="s">
        <v>4</v>
      </c>
      <c r="B4" s="279"/>
      <c r="C4" s="280"/>
      <c r="D4" s="279"/>
      <c r="E4" s="279"/>
      <c r="F4" s="279" t="s">
        <v>5</v>
      </c>
      <c r="G4" s="279"/>
      <c r="H4" s="279"/>
      <c r="I4" s="281"/>
      <c r="J4" s="281"/>
    </row>
    <row r="5" spans="1:13" ht="12.95" customHeight="1">
      <c r="A5" s="279" t="s">
        <v>6</v>
      </c>
      <c r="B5" s="279"/>
      <c r="C5" s="279"/>
      <c r="D5" s="281"/>
      <c r="E5" s="281"/>
      <c r="F5" s="282" t="s">
        <v>7</v>
      </c>
      <c r="G5" s="279"/>
      <c r="H5" s="283"/>
      <c r="I5" s="284"/>
      <c r="J5" s="284"/>
    </row>
    <row r="6" spans="1:13" ht="12.95" customHeight="1">
      <c r="A6" s="279" t="s">
        <v>8</v>
      </c>
      <c r="B6" s="279"/>
      <c r="C6" s="279"/>
      <c r="D6" s="281"/>
      <c r="E6" s="281"/>
      <c r="F6" s="282" t="s">
        <v>9</v>
      </c>
      <c r="G6" s="279"/>
      <c r="H6" s="283"/>
      <c r="I6" s="284"/>
      <c r="J6" s="284"/>
    </row>
    <row r="7" spans="1:13" ht="12.95" customHeight="1">
      <c r="A7" s="279" t="s">
        <v>10</v>
      </c>
      <c r="B7" s="279"/>
      <c r="C7" s="294"/>
      <c r="D7" s="281"/>
      <c r="E7" s="281"/>
      <c r="F7" s="282" t="s">
        <v>11</v>
      </c>
      <c r="G7" s="279"/>
      <c r="H7" s="279"/>
      <c r="I7" s="281"/>
      <c r="J7" s="281"/>
    </row>
    <row r="8" spans="1:13" ht="12.95" customHeight="1">
      <c r="A8" s="279" t="s">
        <v>12</v>
      </c>
      <c r="B8" s="279"/>
      <c r="C8" s="292"/>
      <c r="D8" s="293"/>
      <c r="E8" s="293"/>
      <c r="F8" s="282" t="s">
        <v>13</v>
      </c>
      <c r="G8" s="279"/>
      <c r="H8" s="279"/>
      <c r="I8" s="281"/>
      <c r="J8" s="281"/>
    </row>
    <row r="9" spans="1:13" ht="12.95" customHeight="1">
      <c r="A9" s="282" t="s">
        <v>35</v>
      </c>
      <c r="B9" s="279"/>
      <c r="C9" s="283"/>
      <c r="D9" s="284"/>
      <c r="E9" s="284"/>
      <c r="F9" s="295" t="s">
        <v>14</v>
      </c>
      <c r="G9" s="295"/>
      <c r="H9" s="283"/>
      <c r="I9" s="284"/>
      <c r="J9" s="284"/>
    </row>
    <row r="10" spans="1:13" ht="23.25" customHeight="1">
      <c r="A10" s="279" t="s">
        <v>15</v>
      </c>
      <c r="B10" s="279"/>
      <c r="C10" s="283"/>
      <c r="D10" s="284"/>
      <c r="E10" s="284"/>
      <c r="F10" s="279" t="s">
        <v>16</v>
      </c>
      <c r="G10" s="279"/>
      <c r="H10" s="34"/>
      <c r="I10" s="303" t="s">
        <v>17</v>
      </c>
      <c r="J10" s="304"/>
      <c r="K10" s="4"/>
    </row>
    <row r="11" spans="1:13" ht="12.95" customHeight="1">
      <c r="A11" s="290" t="s">
        <v>18</v>
      </c>
      <c r="B11" s="290"/>
      <c r="C11" s="290"/>
      <c r="D11" s="290"/>
      <c r="E11" s="290"/>
      <c r="F11" s="290"/>
      <c r="G11" s="290"/>
      <c r="H11" s="290"/>
      <c r="I11" s="290"/>
      <c r="J11" s="290"/>
      <c r="K11" s="5"/>
    </row>
    <row r="12" spans="1:13" ht="17.25" customHeight="1">
      <c r="A12" s="3" t="s">
        <v>19</v>
      </c>
      <c r="B12" s="81"/>
      <c r="C12" s="6" t="s">
        <v>20</v>
      </c>
      <c r="D12" s="82"/>
      <c r="E12" s="6" t="s">
        <v>21</v>
      </c>
      <c r="F12" s="83"/>
      <c r="G12" s="305" t="s">
        <v>22</v>
      </c>
      <c r="H12" s="301"/>
      <c r="I12" s="307" t="s">
        <v>23</v>
      </c>
      <c r="J12" s="308"/>
      <c r="K12" s="4"/>
      <c r="L12" s="7"/>
      <c r="M12" s="7"/>
    </row>
    <row r="13" spans="1:13" ht="17.25" customHeight="1">
      <c r="A13" s="8" t="s">
        <v>24</v>
      </c>
      <c r="B13" s="81"/>
      <c r="C13" s="8" t="s">
        <v>25</v>
      </c>
      <c r="D13" s="82"/>
      <c r="E13" s="6" t="s">
        <v>26</v>
      </c>
      <c r="F13" s="83"/>
      <c r="G13" s="306"/>
      <c r="H13" s="302"/>
      <c r="I13" s="309"/>
      <c r="J13" s="310"/>
      <c r="K13" s="5"/>
    </row>
    <row r="14" spans="1:13" ht="12.95" customHeight="1">
      <c r="A14" s="290" t="s">
        <v>27</v>
      </c>
      <c r="B14" s="290"/>
      <c r="C14" s="290"/>
      <c r="D14" s="290"/>
      <c r="E14" s="290"/>
      <c r="F14" s="290"/>
      <c r="G14" s="290"/>
      <c r="H14" s="290"/>
      <c r="I14" s="290"/>
      <c r="J14" s="290"/>
      <c r="K14" s="5"/>
    </row>
    <row r="15" spans="1:13" ht="39" customHeight="1">
      <c r="A15" s="298"/>
      <c r="B15" s="299"/>
      <c r="C15" s="299"/>
      <c r="D15" s="299"/>
      <c r="E15" s="299"/>
      <c r="F15" s="299"/>
      <c r="G15" s="299"/>
      <c r="H15" s="299"/>
      <c r="I15" s="299"/>
      <c r="J15" s="300"/>
    </row>
    <row r="16" spans="1:13" ht="12.95" customHeight="1">
      <c r="A16" s="290" t="s">
        <v>28</v>
      </c>
      <c r="B16" s="290"/>
      <c r="C16" s="290"/>
      <c r="D16" s="290"/>
      <c r="E16" s="290"/>
      <c r="F16" s="290"/>
      <c r="G16" s="290"/>
      <c r="H16" s="290"/>
      <c r="I16" s="290"/>
      <c r="J16" s="290"/>
    </row>
    <row r="17" spans="1:12" ht="12.95" customHeight="1">
      <c r="A17" s="3" t="s">
        <v>29</v>
      </c>
      <c r="B17" s="282" t="s">
        <v>30</v>
      </c>
      <c r="C17" s="279"/>
      <c r="D17" s="279"/>
      <c r="E17" s="279"/>
      <c r="F17" s="282" t="s">
        <v>31</v>
      </c>
      <c r="G17" s="279"/>
      <c r="H17" s="3" t="s">
        <v>10</v>
      </c>
      <c r="I17" s="2" t="s">
        <v>32</v>
      </c>
      <c r="J17" s="2" t="s">
        <v>33</v>
      </c>
      <c r="L17" s="5"/>
    </row>
    <row r="18" spans="1:12" ht="12.95" customHeight="1">
      <c r="A18" s="35"/>
      <c r="B18" s="296"/>
      <c r="C18" s="297"/>
      <c r="D18" s="297"/>
      <c r="E18" s="297"/>
      <c r="F18" s="296"/>
      <c r="G18" s="297"/>
      <c r="H18" s="40"/>
      <c r="I18" s="17"/>
      <c r="J18" s="80"/>
      <c r="L18" s="5"/>
    </row>
    <row r="19" spans="1:12" ht="12.95" customHeight="1">
      <c r="A19" s="35"/>
      <c r="B19" s="296"/>
      <c r="C19" s="297"/>
      <c r="D19" s="297"/>
      <c r="E19" s="297"/>
      <c r="F19" s="296"/>
      <c r="G19" s="297"/>
      <c r="H19" s="20"/>
      <c r="I19" s="20"/>
      <c r="J19" s="80"/>
      <c r="L19" s="5"/>
    </row>
    <row r="20" spans="1:12" ht="12.95" customHeight="1">
      <c r="A20" s="35"/>
      <c r="B20" s="296"/>
      <c r="C20" s="297"/>
      <c r="D20" s="297"/>
      <c r="E20" s="297"/>
      <c r="F20" s="296"/>
      <c r="G20" s="297"/>
      <c r="H20" s="31"/>
      <c r="I20" s="31"/>
      <c r="J20" s="80"/>
      <c r="L20" s="5"/>
    </row>
    <row r="21" spans="1:12" ht="12.95" customHeight="1">
      <c r="A21" s="35"/>
      <c r="B21" s="296"/>
      <c r="C21" s="297"/>
      <c r="D21" s="297"/>
      <c r="E21" s="297"/>
      <c r="F21" s="296"/>
      <c r="G21" s="297"/>
      <c r="H21" s="31"/>
      <c r="I21" s="9"/>
      <c r="J21" s="80"/>
      <c r="L21" s="5"/>
    </row>
    <row r="22" spans="1:12" ht="12.95" customHeight="1">
      <c r="A22" s="35"/>
      <c r="B22" s="296"/>
      <c r="C22" s="297"/>
      <c r="D22" s="297"/>
      <c r="E22" s="297"/>
      <c r="F22" s="296"/>
      <c r="G22" s="297"/>
      <c r="H22" s="19"/>
      <c r="I22" s="11"/>
      <c r="J22" s="80"/>
      <c r="L22" s="5"/>
    </row>
    <row r="23" spans="1:12" ht="12.95" customHeight="1">
      <c r="A23" s="35"/>
      <c r="B23" s="296"/>
      <c r="C23" s="297"/>
      <c r="D23" s="297"/>
      <c r="E23" s="297"/>
      <c r="F23" s="296"/>
      <c r="G23" s="297"/>
      <c r="H23" s="11"/>
      <c r="I23" s="9"/>
      <c r="J23" s="80"/>
      <c r="L23" s="5"/>
    </row>
    <row r="24" spans="1:12" ht="12.95" customHeight="1">
      <c r="A24" s="35"/>
      <c r="B24" s="296"/>
      <c r="C24" s="297"/>
      <c r="D24" s="297"/>
      <c r="E24" s="297"/>
      <c r="F24" s="296"/>
      <c r="G24" s="297"/>
      <c r="H24" s="15"/>
      <c r="I24" s="9"/>
      <c r="J24" s="80"/>
      <c r="L24" s="5"/>
    </row>
    <row r="25" spans="1:12" ht="12.95" customHeight="1">
      <c r="A25" s="35"/>
      <c r="B25" s="296"/>
      <c r="C25" s="297"/>
      <c r="D25" s="297"/>
      <c r="E25" s="297"/>
      <c r="F25" s="296"/>
      <c r="G25" s="297"/>
      <c r="H25" s="15"/>
      <c r="I25" s="9"/>
      <c r="J25" s="80"/>
      <c r="L25" s="5"/>
    </row>
    <row r="26" spans="1:12" ht="12.95" customHeight="1">
      <c r="A26" s="35"/>
      <c r="B26" s="296"/>
      <c r="C26" s="297"/>
      <c r="D26" s="297"/>
      <c r="E26" s="297"/>
      <c r="F26" s="296"/>
      <c r="G26" s="297"/>
      <c r="H26" s="15"/>
      <c r="I26" s="9"/>
      <c r="J26" s="80"/>
      <c r="L26" s="5"/>
    </row>
    <row r="27" spans="1:12" ht="12.95" customHeight="1">
      <c r="A27" s="35"/>
      <c r="B27" s="296"/>
      <c r="C27" s="297"/>
      <c r="D27" s="297"/>
      <c r="E27" s="297"/>
      <c r="F27" s="296"/>
      <c r="G27" s="297"/>
      <c r="H27" s="9"/>
      <c r="I27" s="9"/>
      <c r="J27" s="80"/>
    </row>
    <row r="28" spans="1:12" ht="12.95" customHeight="1">
      <c r="A28" s="35"/>
      <c r="B28" s="296"/>
      <c r="C28" s="297"/>
      <c r="D28" s="297"/>
      <c r="E28" s="297"/>
      <c r="F28" s="296"/>
      <c r="G28" s="297"/>
      <c r="H28" s="9"/>
      <c r="I28" s="9"/>
      <c r="J28" s="80"/>
    </row>
    <row r="29" spans="1:12" ht="12.95" customHeight="1">
      <c r="A29" s="35"/>
      <c r="B29" s="296"/>
      <c r="C29" s="297"/>
      <c r="D29" s="297"/>
      <c r="E29" s="297"/>
      <c r="F29" s="296"/>
      <c r="G29" s="297"/>
      <c r="H29" s="9"/>
      <c r="I29" s="9"/>
      <c r="J29" s="80"/>
    </row>
    <row r="30" spans="1:12" ht="12.95" customHeight="1">
      <c r="A30" s="35"/>
      <c r="B30" s="296"/>
      <c r="C30" s="297"/>
      <c r="D30" s="297"/>
      <c r="E30" s="297"/>
      <c r="F30" s="296"/>
      <c r="G30" s="297"/>
      <c r="H30" s="9"/>
      <c r="I30" s="9"/>
      <c r="J30" s="80"/>
    </row>
    <row r="31" spans="1:12" ht="12.95" customHeight="1">
      <c r="A31" s="35"/>
      <c r="B31" s="296"/>
      <c r="C31" s="297"/>
      <c r="D31" s="297"/>
      <c r="E31" s="297"/>
      <c r="F31" s="296"/>
      <c r="G31" s="297"/>
      <c r="H31" s="9"/>
      <c r="I31" s="9"/>
      <c r="J31" s="80"/>
    </row>
    <row r="32" spans="1:12" ht="12.95" customHeight="1">
      <c r="A32" s="35"/>
      <c r="B32" s="296"/>
      <c r="C32" s="297"/>
      <c r="D32" s="297"/>
      <c r="E32" s="297"/>
      <c r="F32" s="296"/>
      <c r="G32" s="297"/>
      <c r="H32" s="9"/>
      <c r="I32" s="9"/>
      <c r="J32" s="80"/>
    </row>
    <row r="33" spans="1:10" ht="12.95" customHeight="1">
      <c r="A33" s="35"/>
      <c r="B33" s="296"/>
      <c r="C33" s="297"/>
      <c r="D33" s="297"/>
      <c r="E33" s="297"/>
      <c r="F33" s="296"/>
      <c r="G33" s="297"/>
      <c r="H33" s="9"/>
      <c r="I33" s="9"/>
      <c r="J33" s="80"/>
    </row>
    <row r="34" spans="1:10" ht="12.95" customHeight="1">
      <c r="A34" s="35"/>
      <c r="B34" s="296"/>
      <c r="C34" s="297"/>
      <c r="D34" s="297"/>
      <c r="E34" s="297"/>
      <c r="F34" s="296"/>
      <c r="G34" s="297"/>
      <c r="H34" s="9"/>
      <c r="I34" s="9"/>
      <c r="J34" s="80"/>
    </row>
    <row r="35" spans="1:10" ht="12.95" customHeight="1">
      <c r="A35" s="35"/>
      <c r="B35" s="296"/>
      <c r="C35" s="297"/>
      <c r="D35" s="297"/>
      <c r="E35" s="297"/>
      <c r="F35" s="296"/>
      <c r="G35" s="297"/>
      <c r="H35" s="9"/>
      <c r="I35" s="9"/>
      <c r="J35" s="80"/>
    </row>
    <row r="36" spans="1:10" ht="12.95" customHeight="1">
      <c r="A36" s="35"/>
      <c r="B36" s="296"/>
      <c r="C36" s="297"/>
      <c r="D36" s="297"/>
      <c r="E36" s="297"/>
      <c r="F36" s="296"/>
      <c r="G36" s="297"/>
      <c r="H36" s="9"/>
      <c r="I36" s="9"/>
      <c r="J36" s="80"/>
    </row>
    <row r="37" spans="1:10" ht="12.95" customHeight="1">
      <c r="A37" s="35"/>
      <c r="B37" s="296"/>
      <c r="C37" s="297"/>
      <c r="D37" s="297"/>
      <c r="E37" s="297"/>
      <c r="F37" s="296"/>
      <c r="G37" s="297"/>
      <c r="H37" s="9"/>
      <c r="I37" s="9"/>
      <c r="J37" s="80"/>
    </row>
    <row r="38" spans="1:10" ht="12.95" customHeight="1">
      <c r="A38" s="39" t="s">
        <v>36</v>
      </c>
      <c r="B38" s="5"/>
      <c r="C38" s="5"/>
      <c r="D38" s="5"/>
      <c r="E38" s="5"/>
      <c r="J38" s="10"/>
    </row>
    <row r="39" spans="1:10" ht="12.95" customHeight="1">
      <c r="A39" s="320" t="s">
        <v>37</v>
      </c>
      <c r="B39" s="320"/>
      <c r="C39" s="320"/>
      <c r="D39" s="320"/>
      <c r="E39" s="320"/>
      <c r="F39" s="323" t="s">
        <v>38</v>
      </c>
      <c r="G39" s="311"/>
      <c r="H39" s="312"/>
      <c r="I39" s="312"/>
      <c r="J39" s="313"/>
    </row>
    <row r="40" spans="1:10" ht="12.95" customHeight="1">
      <c r="A40" s="320" t="s">
        <v>39</v>
      </c>
      <c r="B40" s="320"/>
      <c r="C40" s="320"/>
      <c r="D40" s="320"/>
      <c r="E40" s="320"/>
      <c r="F40" s="324"/>
      <c r="G40" s="314"/>
      <c r="H40" s="315"/>
      <c r="I40" s="315"/>
      <c r="J40" s="316"/>
    </row>
    <row r="41" spans="1:10" ht="12.95" customHeight="1">
      <c r="A41" s="320" t="s">
        <v>40</v>
      </c>
      <c r="B41" s="320"/>
      <c r="C41" s="320"/>
      <c r="D41" s="320"/>
      <c r="E41" s="320"/>
      <c r="F41" s="324"/>
      <c r="G41" s="314"/>
      <c r="H41" s="315"/>
      <c r="I41" s="315"/>
      <c r="J41" s="316"/>
    </row>
    <row r="42" spans="1:10" ht="12.95" customHeight="1">
      <c r="A42" s="320" t="s">
        <v>41</v>
      </c>
      <c r="B42" s="320"/>
      <c r="C42" s="321" t="s">
        <v>42</v>
      </c>
      <c r="D42" s="321"/>
      <c r="E42" s="321"/>
      <c r="F42" s="325"/>
      <c r="G42" s="317"/>
      <c r="H42" s="318"/>
      <c r="I42" s="318"/>
      <c r="J42" s="319"/>
    </row>
    <row r="43" spans="1:10" ht="12.95" customHeight="1">
      <c r="A43" s="322" t="s">
        <v>50</v>
      </c>
      <c r="B43" s="322"/>
      <c r="C43" s="322" t="str">
        <f>Calcu!I3</f>
        <v/>
      </c>
      <c r="D43" s="322"/>
      <c r="E43" s="322"/>
    </row>
    <row r="46" spans="1:10" ht="12.95" customHeight="1">
      <c r="B46" s="1" t="s">
        <v>101</v>
      </c>
    </row>
    <row r="47" spans="1:10" ht="12.95" customHeight="1">
      <c r="B47" s="1" t="s">
        <v>102</v>
      </c>
    </row>
    <row r="48" spans="1:10" ht="12.95" customHeight="1">
      <c r="A48" s="1" t="str">
        <f>Calcu!J99</f>
        <v>소수점 자리수</v>
      </c>
      <c r="B48" s="1" t="s">
        <v>109</v>
      </c>
    </row>
    <row r="49" spans="1:2" ht="12.95" customHeight="1">
      <c r="A49" s="104"/>
    </row>
    <row r="50" spans="1:2" ht="12.95" customHeight="1">
      <c r="A50" s="1">
        <f>Calcu!J3</f>
        <v>0</v>
      </c>
      <c r="B50" s="1" t="s">
        <v>110</v>
      </c>
    </row>
    <row r="52" spans="1:2" ht="12.95" customHeight="1">
      <c r="B52" s="236" t="s">
        <v>559</v>
      </c>
    </row>
  </sheetData>
  <sheetProtection selectLockedCells="1"/>
  <mergeCells count="95">
    <mergeCell ref="A43:B43"/>
    <mergeCell ref="C43:E43"/>
    <mergeCell ref="A39:B39"/>
    <mergeCell ref="C39:E39"/>
    <mergeCell ref="F39:F42"/>
    <mergeCell ref="G39:J42"/>
    <mergeCell ref="A40:B40"/>
    <mergeCell ref="C40:E40"/>
    <mergeCell ref="A41:B41"/>
    <mergeCell ref="C41:E41"/>
    <mergeCell ref="A42:B42"/>
    <mergeCell ref="C42:E42"/>
    <mergeCell ref="B23:E23"/>
    <mergeCell ref="F23:G23"/>
    <mergeCell ref="F26:G26"/>
    <mergeCell ref="B37:E37"/>
    <mergeCell ref="F37:G37"/>
    <mergeCell ref="B34:E34"/>
    <mergeCell ref="F34:G34"/>
    <mergeCell ref="B35:E35"/>
    <mergeCell ref="B36:E36"/>
    <mergeCell ref="F35:G35"/>
    <mergeCell ref="F36:G36"/>
    <mergeCell ref="B33:E33"/>
    <mergeCell ref="F33:G33"/>
    <mergeCell ref="B28:E28"/>
    <mergeCell ref="F28:G28"/>
    <mergeCell ref="F31:G31"/>
    <mergeCell ref="B32:E32"/>
    <mergeCell ref="F32:G32"/>
    <mergeCell ref="B31:E31"/>
    <mergeCell ref="F24:G24"/>
    <mergeCell ref="B25:E25"/>
    <mergeCell ref="F25:G25"/>
    <mergeCell ref="B26:E26"/>
    <mergeCell ref="B27:E27"/>
    <mergeCell ref="F27:G27"/>
    <mergeCell ref="B29:E29"/>
    <mergeCell ref="F29:G29"/>
    <mergeCell ref="B30:E30"/>
    <mergeCell ref="B24:E24"/>
    <mergeCell ref="F30:G30"/>
    <mergeCell ref="A15:J15"/>
    <mergeCell ref="A16:J16"/>
    <mergeCell ref="B17:E17"/>
    <mergeCell ref="H9:J9"/>
    <mergeCell ref="F17:G17"/>
    <mergeCell ref="C10:E10"/>
    <mergeCell ref="A10:B10"/>
    <mergeCell ref="H12:H13"/>
    <mergeCell ref="A14:J14"/>
    <mergeCell ref="I10:J10"/>
    <mergeCell ref="A11:J11"/>
    <mergeCell ref="G12:G13"/>
    <mergeCell ref="I12:J13"/>
    <mergeCell ref="B22:E22"/>
    <mergeCell ref="F22:G22"/>
    <mergeCell ref="B20:E20"/>
    <mergeCell ref="F18:G18"/>
    <mergeCell ref="F19:G19"/>
    <mergeCell ref="B18:E18"/>
    <mergeCell ref="B19:E19"/>
    <mergeCell ref="F20:G20"/>
    <mergeCell ref="B21:E21"/>
    <mergeCell ref="F21:G21"/>
    <mergeCell ref="A6:B6"/>
    <mergeCell ref="C6:E6"/>
    <mergeCell ref="F6:G6"/>
    <mergeCell ref="H6:J6"/>
    <mergeCell ref="F10:G10"/>
    <mergeCell ref="A8:B8"/>
    <mergeCell ref="C8:E8"/>
    <mergeCell ref="F8:G8"/>
    <mergeCell ref="H8:J8"/>
    <mergeCell ref="A9:B9"/>
    <mergeCell ref="A7:B7"/>
    <mergeCell ref="C7:E7"/>
    <mergeCell ref="F7:G7"/>
    <mergeCell ref="H7:J7"/>
    <mergeCell ref="C9:E9"/>
    <mergeCell ref="F9:G9"/>
    <mergeCell ref="A1:J1"/>
    <mergeCell ref="A2:J2"/>
    <mergeCell ref="A3:B3"/>
    <mergeCell ref="C3:E3"/>
    <mergeCell ref="F3:G3"/>
    <mergeCell ref="H3:J3"/>
    <mergeCell ref="A4:B4"/>
    <mergeCell ref="C4:E4"/>
    <mergeCell ref="F4:G4"/>
    <mergeCell ref="H4:J4"/>
    <mergeCell ref="A5:B5"/>
    <mergeCell ref="C5:E5"/>
    <mergeCell ref="F5:G5"/>
    <mergeCell ref="H5:J5"/>
  </mergeCells>
  <phoneticPr fontId="4" type="noConversion"/>
  <dataValidations disablePrompts="1" count="1">
    <dataValidation type="list" allowBlank="1" showInputMessage="1" showErrorMessage="1" sqref="C42:E42">
      <formula1>"확인전,확인완료,수정"</formula1>
    </dataValidation>
  </dataValidations>
  <pageMargins left="0.39370078740157483" right="0.35433070866141736" top="0.39370078740157483" bottom="0.59055118110236227" header="0" footer="0.31496062992125984"/>
  <pageSetup paperSize="9" orientation="portrait" r:id="rId1"/>
  <headerFooter alignWithMargins="0">
    <oddFooter>&amp;R&amp;"휴먼엑스포,보통"&amp;9(주)에이치시티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J1"/>
  <sheetViews>
    <sheetView workbookViewId="0"/>
  </sheetViews>
  <sheetFormatPr defaultColWidth="8.88671875" defaultRowHeight="12"/>
  <cols>
    <col min="1" max="1" width="4.44140625" style="89" bestFit="1" customWidth="1"/>
    <col min="2" max="2" width="6.6640625" style="89" bestFit="1" customWidth="1"/>
    <col min="3" max="3" width="19.77734375" style="89" bestFit="1" customWidth="1"/>
    <col min="4" max="13" width="1.77734375" style="89" customWidth="1"/>
    <col min="14" max="15" width="5.33203125" style="89" bestFit="1" customWidth="1"/>
    <col min="16" max="16" width="7.5546875" style="89" bestFit="1" customWidth="1"/>
    <col min="17" max="17" width="4" style="89" bestFit="1" customWidth="1"/>
    <col min="18" max="18" width="5.33203125" style="89" bestFit="1" customWidth="1"/>
    <col min="19" max="19" width="4" style="89" bestFit="1" customWidth="1"/>
    <col min="20" max="21" width="6.5546875" style="89" bestFit="1" customWidth="1"/>
    <col min="22" max="22" width="8.44140625" style="89" bestFit="1" customWidth="1"/>
    <col min="23" max="23" width="6.6640625" style="89" bestFit="1" customWidth="1"/>
    <col min="24" max="26" width="5.33203125" style="89" bestFit="1" customWidth="1"/>
    <col min="27" max="34" width="1.77734375" style="89" customWidth="1"/>
    <col min="35" max="35" width="7.5546875" style="89" bestFit="1" customWidth="1"/>
    <col min="36" max="36" width="7.21875" style="89" bestFit="1" customWidth="1"/>
    <col min="37" max="16384" width="8.88671875" style="89"/>
  </cols>
  <sheetData>
    <row r="1" spans="1:36">
      <c r="A1" s="111" t="s">
        <v>85</v>
      </c>
      <c r="B1" s="111" t="s">
        <v>61</v>
      </c>
      <c r="C1" s="111" t="s">
        <v>62</v>
      </c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 t="s">
        <v>86</v>
      </c>
      <c r="O1" s="111" t="s">
        <v>87</v>
      </c>
      <c r="P1" s="111" t="s">
        <v>63</v>
      </c>
      <c r="Q1" s="111" t="s">
        <v>64</v>
      </c>
      <c r="R1" s="111" t="s">
        <v>65</v>
      </c>
      <c r="S1" s="111" t="s">
        <v>64</v>
      </c>
      <c r="T1" s="111" t="s">
        <v>66</v>
      </c>
      <c r="U1" s="111" t="s">
        <v>88</v>
      </c>
      <c r="V1" s="111" t="s">
        <v>67</v>
      </c>
      <c r="W1" s="111" t="s">
        <v>68</v>
      </c>
      <c r="X1" s="111" t="s">
        <v>89</v>
      </c>
      <c r="Y1" s="111" t="s">
        <v>117</v>
      </c>
      <c r="Z1" s="111" t="s">
        <v>103</v>
      </c>
      <c r="AA1" s="111"/>
      <c r="AB1" s="111"/>
      <c r="AC1" s="111"/>
      <c r="AD1" s="111"/>
      <c r="AE1" s="111"/>
      <c r="AF1" s="111"/>
      <c r="AG1" s="111"/>
      <c r="AH1" s="111"/>
      <c r="AI1" s="111" t="s">
        <v>90</v>
      </c>
      <c r="AJ1" s="111" t="s">
        <v>100</v>
      </c>
    </row>
  </sheetData>
  <phoneticPr fontId="4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K73"/>
  <sheetViews>
    <sheetView zoomScaleNormal="100" workbookViewId="0"/>
  </sheetViews>
  <sheetFormatPr defaultColWidth="9" defaultRowHeight="17.100000000000001" customHeight="1"/>
  <cols>
    <col min="1" max="36" width="10.44140625" style="32" customWidth="1"/>
    <col min="37" max="16384" width="9" style="32"/>
  </cols>
  <sheetData>
    <row r="1" spans="1:22" s="12" customFormat="1" ht="33" customHeight="1">
      <c r="A1" s="14" t="s">
        <v>80</v>
      </c>
    </row>
    <row r="2" spans="1:22" s="12" customFormat="1" ht="17.100000000000001" customHeight="1">
      <c r="A2" s="16" t="s">
        <v>43</v>
      </c>
      <c r="B2" s="16"/>
      <c r="C2" s="90" t="s">
        <v>58</v>
      </c>
      <c r="F2" s="90" t="s">
        <v>112</v>
      </c>
      <c r="J2" s="16" t="s">
        <v>44</v>
      </c>
      <c r="M2" s="16" t="s">
        <v>152</v>
      </c>
      <c r="R2" s="16" t="s">
        <v>153</v>
      </c>
    </row>
    <row r="3" spans="1:22" s="12" customFormat="1" ht="13.5">
      <c r="A3" s="13" t="s">
        <v>111</v>
      </c>
      <c r="B3" s="13" t="s">
        <v>57</v>
      </c>
      <c r="C3" s="13" t="s">
        <v>53</v>
      </c>
      <c r="D3" s="13" t="s">
        <v>54</v>
      </c>
      <c r="E3" s="13" t="s">
        <v>49</v>
      </c>
      <c r="F3" s="13" t="s">
        <v>113</v>
      </c>
      <c r="G3" s="13" t="s">
        <v>114</v>
      </c>
      <c r="H3" s="13" t="s">
        <v>115</v>
      </c>
      <c r="I3" s="13" t="s">
        <v>116</v>
      </c>
      <c r="J3" s="13" t="s">
        <v>46</v>
      </c>
      <c r="K3" s="41" t="s">
        <v>47</v>
      </c>
      <c r="L3" s="41" t="s">
        <v>48</v>
      </c>
      <c r="M3" s="41" t="s">
        <v>59</v>
      </c>
      <c r="N3" s="41" t="s">
        <v>60</v>
      </c>
      <c r="O3" s="106" t="s">
        <v>81</v>
      </c>
      <c r="P3" s="106" t="s">
        <v>82</v>
      </c>
      <c r="Q3" s="41" t="s">
        <v>83</v>
      </c>
      <c r="R3" s="41" t="s">
        <v>59</v>
      </c>
      <c r="S3" s="41" t="s">
        <v>60</v>
      </c>
      <c r="T3" s="106" t="s">
        <v>81</v>
      </c>
      <c r="U3" s="106" t="s">
        <v>82</v>
      </c>
      <c r="V3" s="41" t="s">
        <v>83</v>
      </c>
    </row>
    <row r="4" spans="1:22" s="12" customFormat="1" ht="17.100000000000001" customHeight="1">
      <c r="A4" s="33"/>
      <c r="B4" s="105"/>
      <c r="C4" s="22"/>
      <c r="D4" s="54"/>
      <c r="E4" s="42"/>
      <c r="F4" s="160"/>
      <c r="G4" s="160"/>
      <c r="H4" s="160"/>
      <c r="I4" s="160"/>
      <c r="J4" s="22"/>
      <c r="K4" s="22"/>
      <c r="L4" s="22"/>
      <c r="M4" s="22"/>
      <c r="N4" s="22"/>
      <c r="O4" s="107"/>
      <c r="P4" s="107"/>
      <c r="Q4" s="22"/>
      <c r="R4" s="22"/>
      <c r="S4" s="22"/>
      <c r="T4" s="107"/>
      <c r="U4" s="107"/>
      <c r="V4" s="22"/>
    </row>
    <row r="5" spans="1:22" s="12" customFormat="1" ht="17.100000000000001" customHeight="1">
      <c r="A5" s="33"/>
      <c r="B5" s="105"/>
      <c r="C5" s="22"/>
      <c r="D5" s="54"/>
      <c r="E5" s="42"/>
      <c r="F5" s="160"/>
      <c r="G5" s="160"/>
      <c r="H5" s="160"/>
      <c r="I5" s="160"/>
      <c r="J5" s="22"/>
      <c r="K5" s="23"/>
      <c r="L5" s="23"/>
      <c r="M5" s="23"/>
      <c r="N5" s="23"/>
      <c r="O5" s="108"/>
      <c r="P5" s="108"/>
      <c r="Q5" s="23"/>
      <c r="R5" s="23"/>
      <c r="S5" s="23"/>
      <c r="T5" s="108"/>
      <c r="U5" s="108"/>
      <c r="V5" s="23"/>
    </row>
    <row r="6" spans="1:22" s="12" customFormat="1" ht="17.100000000000001" customHeight="1">
      <c r="A6" s="33"/>
      <c r="B6" s="105"/>
      <c r="C6" s="22"/>
      <c r="D6" s="54"/>
      <c r="E6" s="42"/>
      <c r="F6" s="160"/>
      <c r="G6" s="160"/>
      <c r="H6" s="160"/>
      <c r="I6" s="160"/>
      <c r="J6" s="22"/>
      <c r="K6" s="23"/>
      <c r="L6" s="23"/>
      <c r="M6" s="23"/>
      <c r="N6" s="23"/>
      <c r="O6" s="108"/>
      <c r="P6" s="108"/>
      <c r="Q6" s="23"/>
      <c r="R6" s="23"/>
      <c r="S6" s="23"/>
      <c r="T6" s="108"/>
      <c r="U6" s="108"/>
      <c r="V6" s="23"/>
    </row>
    <row r="7" spans="1:22" s="12" customFormat="1" ht="17.100000000000001" customHeight="1">
      <c r="A7" s="33"/>
      <c r="B7" s="105"/>
      <c r="C7" s="22"/>
      <c r="D7" s="54"/>
      <c r="E7" s="42"/>
      <c r="F7" s="160"/>
      <c r="G7" s="160"/>
      <c r="H7" s="160"/>
      <c r="I7" s="160"/>
      <c r="J7" s="22"/>
      <c r="K7" s="23"/>
      <c r="L7" s="23"/>
      <c r="M7" s="23"/>
      <c r="N7" s="23"/>
      <c r="O7" s="108"/>
      <c r="P7" s="108"/>
      <c r="Q7" s="23"/>
      <c r="R7" s="23"/>
      <c r="S7" s="23"/>
      <c r="T7" s="108"/>
      <c r="U7" s="108"/>
      <c r="V7" s="23"/>
    </row>
    <row r="8" spans="1:22" s="12" customFormat="1" ht="17.100000000000001" customHeight="1">
      <c r="A8" s="33"/>
      <c r="B8" s="105"/>
      <c r="C8" s="22"/>
      <c r="D8" s="54"/>
      <c r="E8" s="42"/>
      <c r="F8" s="160"/>
      <c r="G8" s="160"/>
      <c r="H8" s="160"/>
      <c r="I8" s="160"/>
      <c r="J8" s="22"/>
      <c r="K8" s="23"/>
      <c r="L8" s="23"/>
      <c r="M8" s="23"/>
      <c r="N8" s="23"/>
      <c r="O8" s="108"/>
      <c r="P8" s="108"/>
      <c r="Q8" s="23"/>
      <c r="R8" s="23"/>
      <c r="S8" s="23"/>
      <c r="T8" s="108"/>
      <c r="U8" s="108"/>
      <c r="V8" s="23"/>
    </row>
    <row r="9" spans="1:22" s="12" customFormat="1" ht="17.100000000000001" customHeight="1">
      <c r="A9" s="33"/>
      <c r="B9" s="105"/>
      <c r="C9" s="22"/>
      <c r="D9" s="54"/>
      <c r="E9" s="42"/>
      <c r="F9" s="160"/>
      <c r="G9" s="160"/>
      <c r="H9" s="160"/>
      <c r="I9" s="160"/>
      <c r="J9" s="22"/>
      <c r="K9" s="23"/>
      <c r="L9" s="23"/>
      <c r="M9" s="23"/>
      <c r="N9" s="23"/>
      <c r="O9" s="108"/>
      <c r="P9" s="108"/>
      <c r="Q9" s="23"/>
      <c r="R9" s="23"/>
      <c r="S9" s="23"/>
      <c r="T9" s="108"/>
      <c r="U9" s="108"/>
      <c r="V9" s="23"/>
    </row>
    <row r="10" spans="1:22" s="12" customFormat="1" ht="17.100000000000001" customHeight="1">
      <c r="A10" s="33"/>
      <c r="B10" s="105"/>
      <c r="C10" s="22"/>
      <c r="D10" s="54"/>
      <c r="E10" s="42"/>
      <c r="F10" s="160"/>
      <c r="G10" s="160"/>
      <c r="H10" s="160"/>
      <c r="I10" s="160"/>
      <c r="J10" s="22"/>
      <c r="K10" s="23"/>
      <c r="L10" s="23"/>
      <c r="M10" s="23"/>
      <c r="N10" s="23"/>
      <c r="O10" s="108"/>
      <c r="P10" s="108"/>
      <c r="Q10" s="23"/>
      <c r="R10" s="23"/>
      <c r="S10" s="23"/>
      <c r="T10" s="108"/>
      <c r="U10" s="108"/>
      <c r="V10" s="23"/>
    </row>
    <row r="11" spans="1:22" s="12" customFormat="1" ht="17.100000000000001" customHeight="1">
      <c r="A11" s="33"/>
      <c r="B11" s="105"/>
      <c r="C11" s="22"/>
      <c r="D11" s="54"/>
      <c r="E11" s="42"/>
      <c r="F11" s="160"/>
      <c r="G11" s="160"/>
      <c r="H11" s="160"/>
      <c r="I11" s="160"/>
      <c r="J11" s="22"/>
      <c r="K11" s="23"/>
      <c r="L11" s="23"/>
      <c r="M11" s="23"/>
      <c r="N11" s="23"/>
      <c r="O11" s="108"/>
      <c r="P11" s="108"/>
      <c r="Q11" s="23"/>
      <c r="R11" s="23"/>
      <c r="S11" s="23"/>
      <c r="T11" s="108"/>
      <c r="U11" s="108"/>
      <c r="V11" s="23"/>
    </row>
    <row r="12" spans="1:22" s="12" customFormat="1" ht="17.100000000000001" customHeight="1">
      <c r="A12" s="33"/>
      <c r="B12" s="105"/>
      <c r="C12" s="22"/>
      <c r="D12" s="54"/>
      <c r="E12" s="42"/>
      <c r="F12" s="160"/>
      <c r="G12" s="160"/>
      <c r="H12" s="160"/>
      <c r="I12" s="160"/>
      <c r="J12" s="22"/>
      <c r="K12" s="23"/>
      <c r="L12" s="23"/>
      <c r="M12" s="23"/>
      <c r="N12" s="23"/>
      <c r="O12" s="108"/>
      <c r="P12" s="108"/>
      <c r="Q12" s="23"/>
      <c r="R12" s="23"/>
      <c r="S12" s="23"/>
      <c r="T12" s="108"/>
      <c r="U12" s="108"/>
      <c r="V12" s="23"/>
    </row>
    <row r="13" spans="1:22" s="12" customFormat="1" ht="17.100000000000001" customHeight="1">
      <c r="A13" s="33"/>
      <c r="B13" s="105"/>
      <c r="C13" s="22"/>
      <c r="D13" s="54"/>
      <c r="E13" s="42"/>
      <c r="F13" s="160"/>
      <c r="G13" s="160"/>
      <c r="H13" s="160"/>
      <c r="I13" s="160"/>
      <c r="J13" s="22"/>
      <c r="K13" s="23"/>
      <c r="L13" s="23"/>
      <c r="M13" s="23"/>
      <c r="N13" s="23"/>
      <c r="O13" s="108"/>
      <c r="P13" s="108"/>
      <c r="Q13" s="23"/>
      <c r="R13" s="23"/>
      <c r="S13" s="23"/>
      <c r="T13" s="108"/>
      <c r="U13" s="108"/>
      <c r="V13" s="23"/>
    </row>
    <row r="14" spans="1:22" s="12" customFormat="1" ht="17.100000000000001" customHeight="1">
      <c r="A14" s="33"/>
      <c r="B14" s="105"/>
      <c r="C14" s="22"/>
      <c r="D14" s="54"/>
      <c r="E14" s="42"/>
      <c r="F14" s="160"/>
      <c r="G14" s="160"/>
      <c r="H14" s="160"/>
      <c r="I14" s="160"/>
      <c r="J14" s="22"/>
      <c r="K14" s="23"/>
      <c r="L14" s="23"/>
      <c r="M14" s="23"/>
      <c r="N14" s="23"/>
      <c r="O14" s="108"/>
      <c r="P14" s="108"/>
      <c r="Q14" s="23"/>
      <c r="R14" s="23"/>
      <c r="S14" s="23"/>
      <c r="T14" s="108"/>
      <c r="U14" s="108"/>
      <c r="V14" s="23"/>
    </row>
    <row r="15" spans="1:22" s="12" customFormat="1" ht="17.100000000000001" customHeight="1">
      <c r="A15" s="33"/>
      <c r="B15" s="105"/>
      <c r="C15" s="22"/>
      <c r="D15" s="54"/>
      <c r="E15" s="42"/>
      <c r="F15" s="160"/>
      <c r="G15" s="160"/>
      <c r="H15" s="160"/>
      <c r="I15" s="160"/>
      <c r="J15" s="23"/>
      <c r="K15" s="23"/>
      <c r="L15" s="23"/>
      <c r="M15" s="23"/>
      <c r="N15" s="23"/>
      <c r="O15" s="108"/>
      <c r="P15" s="108"/>
      <c r="Q15" s="23"/>
      <c r="R15" s="23"/>
      <c r="S15" s="23"/>
      <c r="T15" s="108"/>
      <c r="U15" s="108"/>
      <c r="V15" s="23"/>
    </row>
    <row r="16" spans="1:22" s="12" customFormat="1" ht="17.100000000000001" customHeight="1">
      <c r="A16" s="33"/>
      <c r="B16" s="105"/>
      <c r="C16" s="22"/>
      <c r="D16" s="54"/>
      <c r="E16" s="42"/>
      <c r="F16" s="160"/>
      <c r="G16" s="160"/>
      <c r="H16" s="160"/>
      <c r="I16" s="160"/>
      <c r="J16" s="23"/>
      <c r="K16" s="23"/>
      <c r="L16" s="23"/>
      <c r="M16" s="23"/>
      <c r="N16" s="23"/>
      <c r="O16" s="108"/>
      <c r="P16" s="108"/>
      <c r="Q16" s="23"/>
      <c r="R16" s="23"/>
      <c r="S16" s="23"/>
      <c r="T16" s="108"/>
      <c r="U16" s="108"/>
      <c r="V16" s="23"/>
    </row>
    <row r="17" spans="1:27" s="12" customFormat="1" ht="17.100000000000001" customHeight="1">
      <c r="A17" s="33"/>
      <c r="B17" s="105"/>
      <c r="C17" s="22"/>
      <c r="D17" s="54"/>
      <c r="E17" s="42"/>
      <c r="F17" s="160"/>
      <c r="G17" s="160"/>
      <c r="H17" s="160"/>
      <c r="I17" s="160"/>
      <c r="J17" s="23"/>
      <c r="K17" s="23"/>
      <c r="L17" s="23"/>
      <c r="M17" s="23"/>
      <c r="N17" s="23"/>
      <c r="O17" s="108"/>
      <c r="P17" s="108"/>
      <c r="Q17" s="23"/>
      <c r="R17" s="23"/>
      <c r="S17" s="23"/>
      <c r="T17" s="108"/>
      <c r="U17" s="108"/>
      <c r="V17" s="23"/>
    </row>
    <row r="18" spans="1:27" s="12" customFormat="1" ht="17.100000000000001" customHeight="1">
      <c r="A18" s="33"/>
      <c r="B18" s="105"/>
      <c r="C18" s="22"/>
      <c r="D18" s="54"/>
      <c r="E18" s="42"/>
      <c r="F18" s="160"/>
      <c r="G18" s="160"/>
      <c r="H18" s="160"/>
      <c r="I18" s="160"/>
      <c r="J18" s="23"/>
      <c r="K18" s="23"/>
      <c r="L18" s="23"/>
      <c r="M18" s="23"/>
      <c r="N18" s="23"/>
      <c r="O18" s="108"/>
      <c r="P18" s="108"/>
      <c r="Q18" s="23"/>
      <c r="R18" s="23"/>
      <c r="S18" s="23"/>
      <c r="T18" s="108"/>
      <c r="U18" s="108"/>
      <c r="V18" s="23"/>
    </row>
    <row r="19" spans="1:27" s="12" customFormat="1" ht="17.100000000000001" customHeight="1">
      <c r="A19" s="105"/>
      <c r="B19" s="105"/>
      <c r="C19" s="107"/>
      <c r="D19" s="107"/>
      <c r="E19" s="107"/>
      <c r="F19" s="160"/>
      <c r="G19" s="160"/>
      <c r="H19" s="160"/>
      <c r="I19" s="160"/>
      <c r="J19" s="108"/>
      <c r="K19" s="108"/>
      <c r="L19" s="108"/>
      <c r="M19" s="108"/>
      <c r="N19" s="108"/>
      <c r="O19" s="108"/>
      <c r="P19" s="108"/>
      <c r="Q19" s="108"/>
      <c r="R19" s="108"/>
      <c r="S19" s="108"/>
      <c r="T19" s="108"/>
      <c r="U19" s="108"/>
      <c r="V19" s="108"/>
    </row>
    <row r="20" spans="1:27" s="12" customFormat="1" ht="17.100000000000001" customHeight="1">
      <c r="A20" s="105"/>
      <c r="B20" s="105"/>
      <c r="C20" s="107"/>
      <c r="D20" s="107"/>
      <c r="E20" s="107"/>
      <c r="F20" s="160"/>
      <c r="G20" s="160"/>
      <c r="H20" s="160"/>
      <c r="I20" s="160"/>
      <c r="J20" s="108"/>
      <c r="K20" s="108"/>
      <c r="L20" s="108"/>
      <c r="M20" s="108"/>
      <c r="N20" s="108"/>
      <c r="O20" s="108"/>
      <c r="P20" s="108"/>
      <c r="Q20" s="108"/>
      <c r="R20" s="108"/>
      <c r="S20" s="108"/>
      <c r="T20" s="108"/>
      <c r="U20" s="108"/>
      <c r="V20" s="108"/>
    </row>
    <row r="21" spans="1:27" s="12" customFormat="1" ht="17.100000000000001" customHeight="1">
      <c r="A21" s="105"/>
      <c r="B21" s="105"/>
      <c r="C21" s="107"/>
      <c r="D21" s="107"/>
      <c r="E21" s="107"/>
      <c r="F21" s="160"/>
      <c r="G21" s="160"/>
      <c r="H21" s="160"/>
      <c r="I21" s="160"/>
      <c r="J21" s="108"/>
      <c r="K21" s="108"/>
      <c r="L21" s="108"/>
      <c r="M21" s="108"/>
      <c r="N21" s="108"/>
      <c r="O21" s="108"/>
      <c r="P21" s="108"/>
      <c r="Q21" s="108"/>
      <c r="R21" s="108"/>
      <c r="S21" s="108"/>
      <c r="T21" s="108"/>
      <c r="U21" s="108"/>
      <c r="V21" s="108"/>
    </row>
    <row r="22" spans="1:27" s="12" customFormat="1" ht="17.100000000000001" customHeight="1">
      <c r="A22" s="105"/>
      <c r="B22" s="105"/>
      <c r="C22" s="107"/>
      <c r="D22" s="107"/>
      <c r="E22" s="107"/>
      <c r="F22" s="160"/>
      <c r="G22" s="160"/>
      <c r="H22" s="160"/>
      <c r="I22" s="160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  <c r="V22" s="108"/>
    </row>
    <row r="23" spans="1:27" s="12" customFormat="1" ht="17.100000000000001" customHeight="1">
      <c r="A23" s="105"/>
      <c r="B23" s="105"/>
      <c r="C23" s="107"/>
      <c r="D23" s="107"/>
      <c r="E23" s="107"/>
      <c r="F23" s="160"/>
      <c r="G23" s="160"/>
      <c r="H23" s="160"/>
      <c r="I23" s="160"/>
      <c r="J23" s="108"/>
      <c r="K23" s="108"/>
      <c r="L23" s="108"/>
      <c r="M23" s="108"/>
      <c r="N23" s="108"/>
      <c r="O23" s="108"/>
      <c r="P23" s="108"/>
      <c r="Q23" s="108"/>
      <c r="R23" s="108"/>
      <c r="S23" s="108"/>
      <c r="T23" s="108"/>
      <c r="U23" s="108"/>
      <c r="V23" s="108"/>
    </row>
    <row r="24" spans="1:27" s="12" customFormat="1" ht="17.100000000000001" customHeight="1"/>
    <row r="25" spans="1:27" s="12" customFormat="1" ht="17.100000000000001" customHeight="1">
      <c r="A25" s="16" t="s">
        <v>84</v>
      </c>
    </row>
    <row r="26" spans="1:27" s="18" customFormat="1" ht="18" customHeight="1">
      <c r="A26" s="109" t="s">
        <v>2</v>
      </c>
      <c r="B26" s="109" t="s">
        <v>154</v>
      </c>
      <c r="C26" s="109" t="s">
        <v>120</v>
      </c>
      <c r="D26" s="109" t="s">
        <v>155</v>
      </c>
      <c r="E26" s="109" t="s">
        <v>127</v>
      </c>
      <c r="F26" s="109" t="s">
        <v>156</v>
      </c>
      <c r="G26" s="109" t="s">
        <v>157</v>
      </c>
      <c r="H26" s="109" t="s">
        <v>158</v>
      </c>
      <c r="I26" s="109" t="s">
        <v>159</v>
      </c>
      <c r="J26" s="109" t="s">
        <v>160</v>
      </c>
      <c r="K26" s="109" t="s">
        <v>161</v>
      </c>
      <c r="L26" s="109" t="s">
        <v>121</v>
      </c>
      <c r="M26" s="109" t="s">
        <v>122</v>
      </c>
      <c r="N26" s="109" t="s">
        <v>123</v>
      </c>
      <c r="O26" s="109" t="s">
        <v>162</v>
      </c>
      <c r="P26" s="109" t="s">
        <v>163</v>
      </c>
      <c r="Q26" s="109" t="s">
        <v>124</v>
      </c>
      <c r="R26" s="109" t="s">
        <v>125</v>
      </c>
      <c r="S26" s="109" t="s">
        <v>126</v>
      </c>
      <c r="T26" s="12"/>
      <c r="U26" s="12"/>
      <c r="V26" s="12"/>
      <c r="W26" s="12"/>
      <c r="X26" s="12"/>
      <c r="Y26" s="12"/>
      <c r="Z26" s="12"/>
      <c r="AA26" s="12"/>
    </row>
    <row r="27" spans="1:27" ht="17.100000000000001" customHeight="1">
      <c r="A27" s="91"/>
      <c r="B27" s="91"/>
      <c r="C27" s="91"/>
      <c r="D27" s="91"/>
      <c r="E27" s="91"/>
      <c r="F27" s="91"/>
      <c r="G27" s="91"/>
      <c r="H27" s="91"/>
      <c r="I27" s="110"/>
      <c r="J27" s="91"/>
      <c r="K27" s="91"/>
      <c r="L27" s="91"/>
      <c r="M27" s="91"/>
      <c r="N27" s="91"/>
      <c r="O27" s="91"/>
      <c r="P27" s="91"/>
      <c r="Q27" s="91"/>
      <c r="R27" s="91"/>
      <c r="S27" s="91"/>
      <c r="T27" s="12"/>
      <c r="U27" s="12"/>
      <c r="V27" s="12"/>
      <c r="W27" s="12"/>
      <c r="X27" s="12"/>
      <c r="Y27" s="12"/>
      <c r="Z27" s="12"/>
      <c r="AA27" s="12"/>
    </row>
    <row r="28" spans="1:27" ht="17.100000000000001" customHeight="1">
      <c r="A28" s="91"/>
      <c r="B28" s="91"/>
      <c r="C28" s="91"/>
      <c r="D28" s="91"/>
      <c r="E28" s="91"/>
      <c r="F28" s="91"/>
      <c r="G28" s="91"/>
      <c r="H28" s="91"/>
      <c r="I28" s="110"/>
      <c r="J28" s="91"/>
      <c r="K28" s="91"/>
      <c r="L28" s="91"/>
      <c r="M28" s="91"/>
      <c r="N28" s="91"/>
      <c r="O28" s="91"/>
      <c r="P28" s="91"/>
      <c r="Q28" s="91"/>
      <c r="R28" s="91"/>
      <c r="S28" s="91"/>
      <c r="T28" s="12"/>
      <c r="U28" s="12"/>
      <c r="V28" s="12"/>
      <c r="W28" s="12"/>
      <c r="X28" s="12"/>
      <c r="Y28" s="12"/>
      <c r="Z28" s="12"/>
      <c r="AA28" s="12"/>
    </row>
    <row r="29" spans="1:27" ht="17.100000000000001" customHeight="1">
      <c r="A29" s="91"/>
      <c r="B29" s="91"/>
      <c r="C29" s="91"/>
      <c r="D29" s="91"/>
      <c r="E29" s="91"/>
      <c r="F29" s="91"/>
      <c r="G29" s="91"/>
      <c r="H29" s="91"/>
      <c r="I29" s="110"/>
      <c r="J29" s="91"/>
      <c r="K29" s="91"/>
      <c r="L29" s="91"/>
      <c r="M29" s="91"/>
      <c r="N29" s="91"/>
      <c r="O29" s="91"/>
      <c r="P29" s="91"/>
      <c r="Q29" s="91"/>
      <c r="R29" s="91"/>
      <c r="S29" s="91"/>
      <c r="T29" s="12"/>
      <c r="U29" s="12"/>
      <c r="V29" s="12"/>
      <c r="W29" s="12"/>
      <c r="X29" s="12"/>
      <c r="Y29" s="12"/>
      <c r="Z29" s="12"/>
      <c r="AA29" s="12"/>
    </row>
    <row r="30" spans="1:27" ht="17.100000000000001" customHeight="1">
      <c r="A30" s="91"/>
      <c r="B30" s="91"/>
      <c r="C30" s="91"/>
      <c r="D30" s="91"/>
      <c r="E30" s="91"/>
      <c r="F30" s="91"/>
      <c r="G30" s="91"/>
      <c r="H30" s="91"/>
      <c r="I30" s="110"/>
      <c r="J30" s="91"/>
      <c r="K30" s="91"/>
      <c r="L30" s="91"/>
      <c r="M30" s="91"/>
      <c r="N30" s="91"/>
      <c r="O30" s="91"/>
      <c r="P30" s="91"/>
      <c r="Q30" s="91"/>
      <c r="R30" s="91"/>
      <c r="S30" s="91"/>
      <c r="T30" s="12"/>
      <c r="U30" s="12"/>
      <c r="V30" s="12"/>
      <c r="W30" s="12"/>
      <c r="X30" s="12"/>
      <c r="Y30" s="12"/>
      <c r="Z30" s="12"/>
      <c r="AA30" s="12"/>
    </row>
    <row r="31" spans="1:27" ht="17.100000000000001" customHeight="1">
      <c r="A31" s="91"/>
      <c r="B31" s="91"/>
      <c r="C31" s="91"/>
      <c r="D31" s="91"/>
      <c r="E31" s="91"/>
      <c r="F31" s="91"/>
      <c r="G31" s="91"/>
      <c r="H31" s="91"/>
      <c r="I31" s="110"/>
      <c r="J31" s="91"/>
      <c r="K31" s="91"/>
      <c r="L31" s="91"/>
      <c r="M31" s="91"/>
      <c r="N31" s="91"/>
      <c r="O31" s="91"/>
      <c r="P31" s="91"/>
      <c r="Q31" s="91"/>
      <c r="R31" s="91"/>
      <c r="S31" s="91"/>
      <c r="T31" s="12"/>
      <c r="U31" s="12"/>
      <c r="V31" s="12"/>
      <c r="W31" s="12"/>
      <c r="X31" s="12"/>
      <c r="Y31" s="12"/>
      <c r="Z31" s="12"/>
      <c r="AA31" s="12"/>
    </row>
    <row r="32" spans="1:27" ht="17.100000000000001" customHeight="1">
      <c r="A32" s="91"/>
      <c r="B32" s="91"/>
      <c r="C32" s="91"/>
      <c r="D32" s="91"/>
      <c r="E32" s="91"/>
      <c r="F32" s="91"/>
      <c r="G32" s="91"/>
      <c r="H32" s="91"/>
      <c r="I32" s="110"/>
      <c r="J32" s="91"/>
      <c r="K32" s="91"/>
      <c r="L32" s="91"/>
      <c r="M32" s="91"/>
      <c r="N32" s="91"/>
      <c r="O32" s="91"/>
      <c r="P32" s="91"/>
      <c r="Q32" s="91"/>
      <c r="R32" s="91"/>
      <c r="S32" s="91"/>
      <c r="T32" s="12"/>
      <c r="U32" s="12"/>
      <c r="V32" s="12"/>
      <c r="W32" s="12"/>
      <c r="X32" s="12"/>
      <c r="Y32" s="12"/>
      <c r="Z32" s="12"/>
      <c r="AA32" s="12"/>
    </row>
    <row r="33" spans="1:37" ht="17.100000000000001" customHeight="1">
      <c r="A33" s="91"/>
      <c r="B33" s="91"/>
      <c r="C33" s="91"/>
      <c r="D33" s="91"/>
      <c r="E33" s="91"/>
      <c r="F33" s="91"/>
      <c r="G33" s="91"/>
      <c r="H33" s="91"/>
      <c r="I33" s="110"/>
      <c r="J33" s="91"/>
      <c r="K33" s="91"/>
      <c r="L33" s="91"/>
      <c r="M33" s="91"/>
      <c r="N33" s="91"/>
      <c r="O33" s="91"/>
      <c r="P33" s="91"/>
      <c r="Q33" s="91"/>
      <c r="R33" s="91"/>
      <c r="S33" s="91"/>
      <c r="T33" s="12"/>
      <c r="U33" s="12"/>
      <c r="V33" s="12"/>
      <c r="W33" s="12"/>
      <c r="X33" s="12"/>
      <c r="Y33" s="12"/>
      <c r="Z33" s="12"/>
      <c r="AA33" s="12"/>
    </row>
    <row r="34" spans="1:37" ht="17.100000000000001" customHeight="1">
      <c r="A34" s="91"/>
      <c r="B34" s="91"/>
      <c r="C34" s="91"/>
      <c r="D34" s="91"/>
      <c r="E34" s="91"/>
      <c r="F34" s="91"/>
      <c r="G34" s="91"/>
      <c r="H34" s="91"/>
      <c r="I34" s="110"/>
      <c r="J34" s="91"/>
      <c r="K34" s="91"/>
      <c r="L34" s="91"/>
      <c r="M34" s="91"/>
      <c r="N34" s="91"/>
      <c r="O34" s="91"/>
      <c r="P34" s="91"/>
      <c r="Q34" s="91"/>
      <c r="R34" s="91"/>
      <c r="S34" s="91"/>
      <c r="T34" s="12"/>
      <c r="U34" s="12"/>
      <c r="V34" s="12"/>
      <c r="W34" s="12"/>
      <c r="X34" s="12"/>
      <c r="Y34" s="12"/>
      <c r="Z34" s="12"/>
      <c r="AA34" s="12"/>
    </row>
    <row r="35" spans="1:37" ht="17.100000000000001" customHeight="1">
      <c r="A35" s="91"/>
      <c r="B35" s="91"/>
      <c r="C35" s="91"/>
      <c r="D35" s="91"/>
      <c r="E35" s="91"/>
      <c r="F35" s="91"/>
      <c r="G35" s="91"/>
      <c r="H35" s="91"/>
      <c r="I35" s="110"/>
      <c r="J35" s="91"/>
      <c r="K35" s="91"/>
      <c r="L35" s="91"/>
      <c r="M35" s="91"/>
      <c r="N35" s="91"/>
      <c r="O35" s="91"/>
      <c r="P35" s="91"/>
      <c r="Q35" s="91"/>
      <c r="R35" s="91"/>
      <c r="S35" s="91"/>
      <c r="T35" s="12"/>
      <c r="U35" s="12"/>
      <c r="V35" s="12"/>
      <c r="W35" s="12"/>
      <c r="X35" s="12"/>
      <c r="Y35" s="12"/>
      <c r="Z35" s="12"/>
      <c r="AA35" s="12"/>
    </row>
    <row r="36" spans="1:37" ht="17.100000000000001" customHeight="1">
      <c r="A36" s="91"/>
      <c r="B36" s="91"/>
      <c r="C36" s="91"/>
      <c r="D36" s="91"/>
      <c r="E36" s="91"/>
      <c r="F36" s="91"/>
      <c r="G36" s="91"/>
      <c r="H36" s="91"/>
      <c r="I36" s="110"/>
      <c r="J36" s="91"/>
      <c r="K36" s="91"/>
      <c r="L36" s="91"/>
      <c r="M36" s="91"/>
      <c r="N36" s="91"/>
      <c r="O36" s="91"/>
      <c r="P36" s="91"/>
      <c r="Q36" s="91"/>
      <c r="R36" s="91"/>
      <c r="S36" s="91"/>
      <c r="T36" s="12"/>
      <c r="U36" s="12"/>
      <c r="V36" s="12"/>
      <c r="W36" s="12"/>
      <c r="X36" s="12"/>
      <c r="Y36" s="12"/>
      <c r="Z36" s="12"/>
      <c r="AA36" s="12"/>
    </row>
    <row r="37" spans="1:37" ht="17.100000000000001" customHeight="1">
      <c r="A37" s="91"/>
      <c r="B37" s="91"/>
      <c r="C37" s="91"/>
      <c r="D37" s="91"/>
      <c r="E37" s="91"/>
      <c r="F37" s="91"/>
      <c r="G37" s="91"/>
      <c r="H37" s="91"/>
      <c r="I37" s="110"/>
      <c r="J37" s="91"/>
      <c r="K37" s="91"/>
      <c r="L37" s="91"/>
      <c r="M37" s="91"/>
      <c r="N37" s="91"/>
      <c r="O37" s="91"/>
      <c r="P37" s="91"/>
      <c r="Q37" s="91"/>
      <c r="R37" s="91"/>
      <c r="S37" s="91"/>
      <c r="T37" s="12"/>
      <c r="U37" s="12"/>
      <c r="V37" s="12"/>
      <c r="W37" s="12"/>
      <c r="X37" s="12"/>
      <c r="Y37" s="12"/>
      <c r="Z37" s="12"/>
      <c r="AA37" s="12"/>
    </row>
    <row r="38" spans="1:37" ht="17.100000000000001" customHeight="1">
      <c r="A38" s="91"/>
      <c r="B38" s="91"/>
      <c r="C38" s="91"/>
      <c r="D38" s="91"/>
      <c r="E38" s="91"/>
      <c r="F38" s="91"/>
      <c r="G38" s="91"/>
      <c r="H38" s="91"/>
      <c r="I38" s="110"/>
      <c r="J38" s="91"/>
      <c r="K38" s="91"/>
      <c r="L38" s="91"/>
      <c r="M38" s="91"/>
      <c r="N38" s="91"/>
      <c r="O38" s="91"/>
      <c r="P38" s="91"/>
      <c r="Q38" s="91"/>
      <c r="R38" s="91"/>
      <c r="S38" s="91"/>
      <c r="T38" s="12"/>
      <c r="U38" s="12"/>
      <c r="V38" s="12"/>
      <c r="W38" s="12"/>
      <c r="X38" s="12"/>
      <c r="Y38" s="12"/>
      <c r="Z38" s="12"/>
      <c r="AA38" s="12"/>
    </row>
    <row r="39" spans="1:37" ht="17.100000000000001" customHeight="1">
      <c r="A39" s="91"/>
      <c r="B39" s="91"/>
      <c r="C39" s="91"/>
      <c r="D39" s="91"/>
      <c r="E39" s="91"/>
      <c r="F39" s="91"/>
      <c r="G39" s="91"/>
      <c r="H39" s="91"/>
      <c r="I39" s="110"/>
      <c r="J39" s="91"/>
      <c r="K39" s="91"/>
      <c r="L39" s="91"/>
      <c r="M39" s="91"/>
      <c r="N39" s="91"/>
      <c r="O39" s="91"/>
      <c r="P39" s="91"/>
      <c r="Q39" s="91"/>
      <c r="R39" s="91"/>
      <c r="S39" s="91"/>
      <c r="T39" s="12"/>
      <c r="U39" s="12"/>
      <c r="V39" s="12"/>
      <c r="W39" s="12"/>
      <c r="X39" s="12"/>
      <c r="Y39" s="12"/>
      <c r="Z39" s="12"/>
      <c r="AA39" s="12"/>
    </row>
    <row r="40" spans="1:37" ht="17.100000000000001" customHeight="1">
      <c r="A40" s="91"/>
      <c r="B40" s="91"/>
      <c r="C40" s="91"/>
      <c r="D40" s="91"/>
      <c r="E40" s="91"/>
      <c r="F40" s="91"/>
      <c r="G40" s="91"/>
      <c r="H40" s="91"/>
      <c r="I40" s="110"/>
      <c r="J40" s="91"/>
      <c r="K40" s="91"/>
      <c r="L40" s="91"/>
      <c r="M40" s="91"/>
      <c r="N40" s="91"/>
      <c r="O40" s="91"/>
      <c r="P40" s="91"/>
      <c r="Q40" s="91"/>
      <c r="R40" s="91"/>
      <c r="S40" s="91"/>
      <c r="T40" s="12"/>
      <c r="U40" s="12"/>
      <c r="V40" s="12"/>
      <c r="W40" s="12"/>
      <c r="X40" s="12"/>
      <c r="Y40" s="12"/>
      <c r="Z40" s="12"/>
      <c r="AA40" s="12"/>
    </row>
    <row r="41" spans="1:37" ht="17.100000000000001" customHeight="1">
      <c r="A41" s="91"/>
      <c r="B41" s="91"/>
      <c r="C41" s="91"/>
      <c r="D41" s="91"/>
      <c r="E41" s="91"/>
      <c r="F41" s="91"/>
      <c r="G41" s="91"/>
      <c r="H41" s="91"/>
      <c r="I41" s="110"/>
      <c r="J41" s="91"/>
      <c r="K41" s="91"/>
      <c r="L41" s="91"/>
      <c r="M41" s="91"/>
      <c r="N41" s="91"/>
      <c r="O41" s="91"/>
      <c r="P41" s="91"/>
      <c r="Q41" s="91"/>
      <c r="R41" s="91"/>
      <c r="S41" s="91"/>
      <c r="T41" s="12"/>
      <c r="U41" s="12"/>
      <c r="V41" s="12"/>
      <c r="W41" s="12"/>
      <c r="X41" s="12"/>
      <c r="Y41" s="12"/>
      <c r="Z41" s="12"/>
      <c r="AA41" s="12"/>
    </row>
    <row r="42" spans="1:37" ht="17.100000000000001" customHeight="1">
      <c r="A42" s="110"/>
      <c r="B42" s="110"/>
      <c r="C42" s="110"/>
      <c r="D42" s="110"/>
      <c r="E42" s="110"/>
      <c r="F42" s="110"/>
      <c r="G42" s="110"/>
      <c r="H42" s="110"/>
      <c r="I42" s="110"/>
      <c r="J42" s="110"/>
      <c r="K42" s="110"/>
      <c r="L42" s="110"/>
      <c r="M42" s="110"/>
      <c r="N42" s="110"/>
      <c r="O42" s="110"/>
      <c r="P42" s="110"/>
      <c r="Q42" s="110"/>
      <c r="R42" s="110"/>
      <c r="S42" s="110"/>
      <c r="T42" s="12"/>
      <c r="U42" s="12"/>
      <c r="V42" s="12"/>
      <c r="W42" s="12"/>
      <c r="X42" s="12"/>
      <c r="Y42" s="12"/>
      <c r="Z42" s="12"/>
      <c r="AA42" s="12"/>
    </row>
    <row r="43" spans="1:37" ht="17.100000000000001" customHeight="1">
      <c r="A43" s="110"/>
      <c r="B43" s="110"/>
      <c r="C43" s="110"/>
      <c r="D43" s="110"/>
      <c r="E43" s="110"/>
      <c r="F43" s="110"/>
      <c r="G43" s="110"/>
      <c r="H43" s="110"/>
      <c r="I43" s="110"/>
      <c r="J43" s="110"/>
      <c r="K43" s="110"/>
      <c r="L43" s="110"/>
      <c r="M43" s="110"/>
      <c r="N43" s="110"/>
      <c r="O43" s="110"/>
      <c r="P43" s="110"/>
      <c r="Q43" s="110"/>
      <c r="R43" s="110"/>
      <c r="S43" s="110"/>
      <c r="T43" s="12"/>
      <c r="U43" s="12"/>
      <c r="V43" s="12"/>
      <c r="W43" s="12"/>
      <c r="X43" s="12"/>
      <c r="Y43" s="12"/>
      <c r="Z43" s="12"/>
      <c r="AA43" s="12"/>
    </row>
    <row r="44" spans="1:37" ht="17.100000000000001" customHeight="1">
      <c r="A44" s="110"/>
      <c r="B44" s="110"/>
      <c r="C44" s="110"/>
      <c r="D44" s="110"/>
      <c r="E44" s="110"/>
      <c r="F44" s="110"/>
      <c r="G44" s="110"/>
      <c r="H44" s="110"/>
      <c r="I44" s="110"/>
      <c r="J44" s="110"/>
      <c r="K44" s="110"/>
      <c r="L44" s="110"/>
      <c r="M44" s="110"/>
      <c r="N44" s="110"/>
      <c r="O44" s="110"/>
      <c r="P44" s="110"/>
      <c r="Q44" s="110"/>
      <c r="R44" s="110"/>
      <c r="S44" s="110"/>
      <c r="T44" s="12"/>
      <c r="U44" s="12"/>
      <c r="V44" s="12"/>
      <c r="W44" s="12"/>
      <c r="X44" s="12"/>
      <c r="Y44" s="12"/>
      <c r="Z44" s="12"/>
      <c r="AA44" s="12"/>
    </row>
    <row r="45" spans="1:37" ht="17.100000000000001" customHeight="1">
      <c r="A45" s="110"/>
      <c r="B45" s="110"/>
      <c r="C45" s="110"/>
      <c r="D45" s="110"/>
      <c r="E45" s="110"/>
      <c r="F45" s="110"/>
      <c r="G45" s="110"/>
      <c r="H45" s="110"/>
      <c r="I45" s="110"/>
      <c r="J45" s="110"/>
      <c r="K45" s="110"/>
      <c r="L45" s="110"/>
      <c r="M45" s="110"/>
      <c r="N45" s="110"/>
      <c r="O45" s="110"/>
      <c r="P45" s="110"/>
      <c r="Q45" s="110"/>
      <c r="R45" s="110"/>
      <c r="S45" s="110"/>
      <c r="T45" s="12"/>
      <c r="U45" s="12"/>
      <c r="V45" s="12"/>
      <c r="W45" s="12"/>
      <c r="X45" s="12"/>
      <c r="Y45" s="12"/>
      <c r="Z45" s="12"/>
      <c r="AA45" s="12"/>
    </row>
    <row r="46" spans="1:37" ht="17.100000000000001" customHeight="1">
      <c r="A46" s="110"/>
      <c r="B46" s="110"/>
      <c r="C46" s="110"/>
      <c r="D46" s="110"/>
      <c r="E46" s="110"/>
      <c r="F46" s="110"/>
      <c r="G46" s="110"/>
      <c r="H46" s="110"/>
      <c r="I46" s="110"/>
      <c r="J46" s="110"/>
      <c r="K46" s="110"/>
      <c r="L46" s="110"/>
      <c r="M46" s="110"/>
      <c r="N46" s="110"/>
      <c r="O46" s="110"/>
      <c r="P46" s="110"/>
      <c r="Q46" s="110"/>
      <c r="R46" s="110"/>
      <c r="S46" s="110"/>
      <c r="T46" s="12"/>
      <c r="U46" s="12"/>
      <c r="V46" s="12"/>
      <c r="W46" s="12"/>
      <c r="X46" s="12"/>
      <c r="Y46" s="12"/>
      <c r="Z46" s="12"/>
      <c r="AA46" s="12"/>
    </row>
    <row r="47" spans="1:37" ht="17.100000000000001" customHeight="1">
      <c r="AF47" s="12"/>
      <c r="AG47" s="12"/>
      <c r="AH47" s="12"/>
      <c r="AI47" s="12"/>
      <c r="AJ47" s="12"/>
      <c r="AK47" s="12"/>
    </row>
    <row r="48" spans="1:37" ht="17.100000000000001" customHeight="1">
      <c r="A48" s="16" t="s">
        <v>150</v>
      </c>
    </row>
    <row r="49" spans="1:36" ht="17.100000000000001" customHeight="1">
      <c r="A49" s="109" t="s">
        <v>129</v>
      </c>
      <c r="B49" s="109" t="s">
        <v>130</v>
      </c>
      <c r="C49" s="109" t="s">
        <v>131</v>
      </c>
      <c r="D49" s="109" t="s">
        <v>132</v>
      </c>
      <c r="E49" s="109" t="s">
        <v>133</v>
      </c>
      <c r="F49" s="109"/>
      <c r="G49" s="109"/>
      <c r="H49" s="109"/>
      <c r="I49" s="109"/>
      <c r="J49" s="109"/>
      <c r="K49" s="109"/>
      <c r="L49" s="109"/>
      <c r="M49" s="109"/>
      <c r="N49" s="109" t="s">
        <v>134</v>
      </c>
      <c r="O49" s="109" t="s">
        <v>135</v>
      </c>
      <c r="P49" s="109" t="s">
        <v>136</v>
      </c>
      <c r="Q49" s="109" t="s">
        <v>137</v>
      </c>
      <c r="R49" s="109" t="s">
        <v>138</v>
      </c>
      <c r="S49" s="109" t="s">
        <v>137</v>
      </c>
      <c r="T49" s="109" t="s">
        <v>139</v>
      </c>
      <c r="U49" s="109"/>
      <c r="V49" s="109" t="s">
        <v>140</v>
      </c>
      <c r="W49" s="109" t="s">
        <v>141</v>
      </c>
      <c r="X49" s="109"/>
      <c r="Y49" s="109" t="s">
        <v>188</v>
      </c>
      <c r="Z49" s="109"/>
      <c r="AA49" s="109"/>
      <c r="AB49" s="109"/>
      <c r="AC49" s="109"/>
      <c r="AD49" s="109"/>
      <c r="AE49" s="109"/>
      <c r="AF49" s="109"/>
      <c r="AG49" s="109"/>
      <c r="AH49" s="109"/>
      <c r="AI49" s="109" t="s">
        <v>142</v>
      </c>
      <c r="AJ49" s="109" t="s">
        <v>100</v>
      </c>
    </row>
    <row r="50" spans="1:36" ht="17.100000000000001" customHeight="1">
      <c r="A50" s="91"/>
      <c r="B50" s="91"/>
      <c r="C50" s="91"/>
      <c r="D50" s="91"/>
      <c r="E50" s="91"/>
      <c r="F50" s="91"/>
      <c r="G50" s="91"/>
      <c r="H50" s="91"/>
      <c r="I50" s="91"/>
      <c r="J50" s="91"/>
      <c r="K50" s="91"/>
      <c r="L50" s="91"/>
      <c r="M50" s="91"/>
      <c r="N50" s="91"/>
      <c r="O50" s="91"/>
      <c r="P50" s="91"/>
      <c r="Q50" s="91"/>
      <c r="R50" s="91"/>
      <c r="S50" s="91"/>
      <c r="T50" s="91"/>
      <c r="U50" s="91"/>
      <c r="V50" s="91"/>
      <c r="W50" s="91"/>
      <c r="X50" s="91"/>
      <c r="Y50" s="91"/>
      <c r="Z50" s="91"/>
      <c r="AA50" s="91"/>
      <c r="AB50" s="91"/>
      <c r="AC50" s="91"/>
      <c r="AD50" s="91"/>
      <c r="AE50" s="91"/>
      <c r="AF50" s="91"/>
      <c r="AG50" s="91"/>
      <c r="AH50" s="91"/>
      <c r="AI50" s="91"/>
      <c r="AJ50" s="91"/>
    </row>
    <row r="51" spans="1:36" ht="17.100000000000001" customHeight="1">
      <c r="A51" s="91"/>
      <c r="B51" s="91"/>
      <c r="C51" s="91"/>
      <c r="D51" s="91"/>
      <c r="E51" s="91"/>
      <c r="F51" s="91"/>
      <c r="G51" s="91"/>
      <c r="H51" s="91"/>
      <c r="I51" s="91"/>
      <c r="J51" s="91"/>
      <c r="K51" s="91"/>
      <c r="L51" s="91"/>
      <c r="M51" s="91"/>
      <c r="N51" s="91"/>
      <c r="O51" s="91"/>
      <c r="P51" s="91"/>
      <c r="Q51" s="91"/>
      <c r="R51" s="91"/>
      <c r="S51" s="91"/>
      <c r="T51" s="91"/>
      <c r="U51" s="91"/>
      <c r="V51" s="91"/>
      <c r="W51" s="91"/>
      <c r="X51" s="91"/>
      <c r="Y51" s="91"/>
      <c r="Z51" s="91"/>
      <c r="AA51" s="91"/>
      <c r="AB51" s="91"/>
      <c r="AC51" s="91"/>
      <c r="AD51" s="91"/>
      <c r="AE51" s="91"/>
      <c r="AF51" s="91"/>
      <c r="AG51" s="91"/>
      <c r="AH51" s="91"/>
      <c r="AI51" s="91"/>
      <c r="AJ51" s="91"/>
    </row>
    <row r="52" spans="1:36" ht="17.100000000000001" customHeight="1">
      <c r="A52" s="91"/>
      <c r="B52" s="91"/>
      <c r="C52" s="91"/>
      <c r="D52" s="91"/>
      <c r="E52" s="91"/>
      <c r="F52" s="91"/>
      <c r="G52" s="91"/>
      <c r="H52" s="91"/>
      <c r="I52" s="91"/>
      <c r="J52" s="91"/>
      <c r="K52" s="91"/>
      <c r="L52" s="91"/>
      <c r="M52" s="91"/>
      <c r="N52" s="91"/>
      <c r="O52" s="91"/>
      <c r="P52" s="91"/>
      <c r="Q52" s="91"/>
      <c r="R52" s="91"/>
      <c r="S52" s="91"/>
      <c r="T52" s="91"/>
      <c r="U52" s="91"/>
      <c r="V52" s="91"/>
      <c r="W52" s="91"/>
      <c r="X52" s="91"/>
      <c r="Y52" s="91"/>
      <c r="Z52" s="91"/>
      <c r="AA52" s="91"/>
      <c r="AB52" s="91"/>
      <c r="AC52" s="91"/>
      <c r="AD52" s="91"/>
      <c r="AE52" s="91"/>
      <c r="AF52" s="91"/>
      <c r="AG52" s="91"/>
      <c r="AH52" s="91"/>
      <c r="AI52" s="91"/>
      <c r="AJ52" s="91"/>
    </row>
    <row r="53" spans="1:36" ht="17.100000000000001" customHeight="1">
      <c r="A53" s="91"/>
      <c r="B53" s="91"/>
      <c r="C53" s="91"/>
      <c r="D53" s="91"/>
      <c r="E53" s="91"/>
      <c r="F53" s="91"/>
      <c r="G53" s="91"/>
      <c r="H53" s="91"/>
      <c r="I53" s="91"/>
      <c r="J53" s="91"/>
      <c r="K53" s="91"/>
      <c r="L53" s="91"/>
      <c r="M53" s="91"/>
      <c r="N53" s="91"/>
      <c r="O53" s="91"/>
      <c r="P53" s="91"/>
      <c r="Q53" s="91"/>
      <c r="R53" s="91"/>
      <c r="S53" s="91"/>
      <c r="T53" s="91"/>
      <c r="U53" s="91"/>
      <c r="V53" s="91"/>
      <c r="W53" s="91"/>
      <c r="X53" s="91"/>
      <c r="Y53" s="91"/>
      <c r="Z53" s="91"/>
      <c r="AA53" s="91"/>
      <c r="AB53" s="91"/>
      <c r="AC53" s="91"/>
      <c r="AD53" s="91"/>
      <c r="AE53" s="91"/>
      <c r="AF53" s="91"/>
      <c r="AG53" s="91"/>
      <c r="AH53" s="91"/>
      <c r="AI53" s="91"/>
      <c r="AJ53" s="91"/>
    </row>
    <row r="54" spans="1:36" ht="17.100000000000001" customHeight="1">
      <c r="A54" s="91"/>
      <c r="B54" s="91"/>
      <c r="C54" s="91"/>
      <c r="D54" s="91"/>
      <c r="E54" s="91"/>
      <c r="F54" s="91"/>
      <c r="G54" s="91"/>
      <c r="H54" s="91"/>
      <c r="I54" s="91"/>
      <c r="J54" s="91"/>
      <c r="K54" s="91"/>
      <c r="L54" s="91"/>
      <c r="M54" s="91"/>
      <c r="N54" s="91"/>
      <c r="O54" s="91"/>
      <c r="P54" s="91"/>
      <c r="Q54" s="91"/>
      <c r="R54" s="91"/>
      <c r="S54" s="91"/>
      <c r="T54" s="91"/>
      <c r="U54" s="91"/>
      <c r="V54" s="91"/>
      <c r="W54" s="91"/>
      <c r="X54" s="91"/>
      <c r="Y54" s="91"/>
      <c r="Z54" s="91"/>
      <c r="AA54" s="91"/>
      <c r="AB54" s="91"/>
      <c r="AC54" s="91"/>
      <c r="AD54" s="91"/>
      <c r="AE54" s="91"/>
      <c r="AF54" s="91"/>
      <c r="AG54" s="91"/>
      <c r="AH54" s="91"/>
      <c r="AI54" s="91"/>
      <c r="AJ54" s="91"/>
    </row>
    <row r="55" spans="1:36" ht="17.100000000000001" customHeight="1">
      <c r="A55" s="91"/>
      <c r="B55" s="91"/>
      <c r="C55" s="91"/>
      <c r="D55" s="91"/>
      <c r="E55" s="91"/>
      <c r="F55" s="91"/>
      <c r="G55" s="91"/>
      <c r="H55" s="91"/>
      <c r="I55" s="91"/>
      <c r="J55" s="91"/>
      <c r="K55" s="91"/>
      <c r="L55" s="91"/>
      <c r="M55" s="91"/>
      <c r="N55" s="91"/>
      <c r="O55" s="91"/>
      <c r="P55" s="91"/>
      <c r="Q55" s="91"/>
      <c r="R55" s="91"/>
      <c r="S55" s="91"/>
      <c r="T55" s="91"/>
      <c r="U55" s="91"/>
      <c r="V55" s="91"/>
      <c r="W55" s="91"/>
      <c r="X55" s="91"/>
      <c r="Y55" s="91"/>
      <c r="Z55" s="91"/>
      <c r="AA55" s="91"/>
      <c r="AB55" s="91"/>
      <c r="AC55" s="91"/>
      <c r="AD55" s="91"/>
      <c r="AE55" s="91"/>
      <c r="AF55" s="91"/>
      <c r="AG55" s="91"/>
      <c r="AH55" s="91"/>
      <c r="AI55" s="91"/>
      <c r="AJ55" s="91"/>
    </row>
    <row r="56" spans="1:36" ht="17.100000000000001" customHeight="1">
      <c r="A56" s="91"/>
      <c r="B56" s="91"/>
      <c r="C56" s="91"/>
      <c r="D56" s="91"/>
      <c r="E56" s="91"/>
      <c r="F56" s="91"/>
      <c r="G56" s="91"/>
      <c r="H56" s="91"/>
      <c r="I56" s="91"/>
      <c r="J56" s="91"/>
      <c r="K56" s="91"/>
      <c r="L56" s="91"/>
      <c r="M56" s="91"/>
      <c r="N56" s="91"/>
      <c r="O56" s="91"/>
      <c r="P56" s="91"/>
      <c r="Q56" s="91"/>
      <c r="R56" s="91"/>
      <c r="S56" s="91"/>
      <c r="T56" s="91"/>
      <c r="U56" s="91"/>
      <c r="V56" s="91"/>
      <c r="W56" s="91"/>
      <c r="X56" s="91"/>
      <c r="Y56" s="91"/>
      <c r="Z56" s="91"/>
      <c r="AA56" s="91"/>
      <c r="AB56" s="91"/>
      <c r="AC56" s="91"/>
      <c r="AD56" s="91"/>
      <c r="AE56" s="91"/>
      <c r="AF56" s="91"/>
      <c r="AG56" s="91"/>
      <c r="AH56" s="91"/>
      <c r="AI56" s="91"/>
      <c r="AJ56" s="91"/>
    </row>
    <row r="57" spans="1:36" ht="17.100000000000001" customHeight="1">
      <c r="A57" s="91"/>
      <c r="B57" s="91"/>
      <c r="C57" s="91"/>
      <c r="D57" s="91"/>
      <c r="E57" s="91"/>
      <c r="F57" s="91"/>
      <c r="G57" s="91"/>
      <c r="H57" s="91"/>
      <c r="I57" s="91"/>
      <c r="J57" s="91"/>
      <c r="K57" s="91"/>
      <c r="L57" s="91"/>
      <c r="M57" s="91"/>
      <c r="N57" s="91"/>
      <c r="O57" s="91"/>
      <c r="P57" s="91"/>
      <c r="Q57" s="91"/>
      <c r="R57" s="91"/>
      <c r="S57" s="91"/>
      <c r="T57" s="91"/>
      <c r="U57" s="91"/>
      <c r="V57" s="91"/>
      <c r="W57" s="91"/>
      <c r="X57" s="91"/>
      <c r="Y57" s="91"/>
      <c r="Z57" s="91"/>
      <c r="AA57" s="91"/>
      <c r="AB57" s="91"/>
      <c r="AC57" s="91"/>
      <c r="AD57" s="91"/>
      <c r="AE57" s="91"/>
      <c r="AF57" s="91"/>
      <c r="AG57" s="91"/>
      <c r="AH57" s="91"/>
      <c r="AI57" s="91"/>
      <c r="AJ57" s="91"/>
    </row>
    <row r="58" spans="1:36" ht="17.100000000000001" customHeight="1">
      <c r="A58" s="91"/>
      <c r="B58" s="91"/>
      <c r="C58" s="91"/>
      <c r="D58" s="91"/>
      <c r="E58" s="91"/>
      <c r="F58" s="91"/>
      <c r="G58" s="91"/>
      <c r="H58" s="91"/>
      <c r="I58" s="91"/>
      <c r="J58" s="91"/>
      <c r="K58" s="91"/>
      <c r="L58" s="91"/>
      <c r="M58" s="91"/>
      <c r="N58" s="91"/>
      <c r="O58" s="91"/>
      <c r="P58" s="91"/>
      <c r="Q58" s="91"/>
      <c r="R58" s="91"/>
      <c r="S58" s="91"/>
      <c r="T58" s="91"/>
      <c r="U58" s="91"/>
      <c r="V58" s="91"/>
      <c r="W58" s="91"/>
      <c r="X58" s="91"/>
      <c r="Y58" s="91"/>
      <c r="Z58" s="91"/>
      <c r="AA58" s="91"/>
      <c r="AB58" s="91"/>
      <c r="AC58" s="91"/>
      <c r="AD58" s="91"/>
      <c r="AE58" s="91"/>
      <c r="AF58" s="91"/>
      <c r="AG58" s="91"/>
      <c r="AH58" s="91"/>
      <c r="AI58" s="91"/>
      <c r="AJ58" s="91"/>
    </row>
    <row r="59" spans="1:36" ht="17.100000000000001" customHeight="1">
      <c r="A59" s="91"/>
      <c r="B59" s="91"/>
      <c r="C59" s="91"/>
      <c r="D59" s="91"/>
      <c r="E59" s="91"/>
      <c r="F59" s="91"/>
      <c r="G59" s="91"/>
      <c r="H59" s="91"/>
      <c r="I59" s="91"/>
      <c r="J59" s="91"/>
      <c r="K59" s="91"/>
      <c r="L59" s="91"/>
      <c r="M59" s="91"/>
      <c r="N59" s="91"/>
      <c r="O59" s="91"/>
      <c r="P59" s="91"/>
      <c r="Q59" s="91"/>
      <c r="R59" s="91"/>
      <c r="S59" s="91"/>
      <c r="T59" s="91"/>
      <c r="U59" s="91"/>
      <c r="V59" s="91"/>
      <c r="W59" s="91"/>
      <c r="X59" s="91"/>
      <c r="Y59" s="91"/>
      <c r="Z59" s="91"/>
      <c r="AA59" s="91"/>
      <c r="AB59" s="91"/>
      <c r="AC59" s="91"/>
      <c r="AD59" s="91"/>
      <c r="AE59" s="91"/>
      <c r="AF59" s="91"/>
      <c r="AG59" s="91"/>
      <c r="AH59" s="91"/>
      <c r="AI59" s="91"/>
      <c r="AJ59" s="91"/>
    </row>
    <row r="60" spans="1:36" ht="17.100000000000001" customHeight="1">
      <c r="A60" s="91"/>
      <c r="B60" s="91"/>
      <c r="C60" s="91"/>
      <c r="D60" s="91"/>
      <c r="E60" s="91"/>
      <c r="F60" s="91"/>
      <c r="G60" s="91"/>
      <c r="H60" s="91"/>
      <c r="I60" s="91"/>
      <c r="J60" s="91"/>
      <c r="K60" s="91"/>
      <c r="L60" s="91"/>
      <c r="M60" s="91"/>
      <c r="N60" s="91"/>
      <c r="O60" s="91"/>
      <c r="P60" s="91"/>
      <c r="Q60" s="91"/>
      <c r="R60" s="91"/>
      <c r="S60" s="91"/>
      <c r="T60" s="91"/>
      <c r="U60" s="91"/>
      <c r="V60" s="91"/>
      <c r="W60" s="91"/>
      <c r="X60" s="91"/>
      <c r="Y60" s="91"/>
      <c r="Z60" s="91"/>
      <c r="AA60" s="91"/>
      <c r="AB60" s="91"/>
      <c r="AC60" s="91"/>
      <c r="AD60" s="91"/>
      <c r="AE60" s="91"/>
      <c r="AF60" s="91"/>
      <c r="AG60" s="91"/>
      <c r="AH60" s="91"/>
      <c r="AI60" s="91"/>
      <c r="AJ60" s="91"/>
    </row>
    <row r="61" spans="1:36" ht="17.100000000000001" customHeight="1">
      <c r="A61" s="91"/>
      <c r="B61" s="91"/>
      <c r="C61" s="91"/>
      <c r="D61" s="91"/>
      <c r="E61" s="91"/>
      <c r="F61" s="91"/>
      <c r="G61" s="91"/>
      <c r="H61" s="91"/>
      <c r="I61" s="91"/>
      <c r="J61" s="91"/>
      <c r="K61" s="91"/>
      <c r="L61" s="91"/>
      <c r="M61" s="91"/>
      <c r="N61" s="91"/>
      <c r="O61" s="91"/>
      <c r="P61" s="91"/>
      <c r="Q61" s="91"/>
      <c r="R61" s="91"/>
      <c r="S61" s="91"/>
      <c r="T61" s="91"/>
      <c r="U61" s="91"/>
      <c r="V61" s="91"/>
      <c r="W61" s="91"/>
      <c r="X61" s="91"/>
      <c r="Y61" s="91"/>
      <c r="Z61" s="91"/>
      <c r="AA61" s="91"/>
      <c r="AB61" s="91"/>
      <c r="AC61" s="91"/>
      <c r="AD61" s="91"/>
      <c r="AE61" s="91"/>
      <c r="AF61" s="91"/>
      <c r="AG61" s="91"/>
      <c r="AH61" s="91"/>
      <c r="AI61" s="91"/>
      <c r="AJ61" s="91"/>
    </row>
    <row r="62" spans="1:36" ht="17.100000000000001" customHeight="1">
      <c r="A62" s="91"/>
      <c r="B62" s="91"/>
      <c r="C62" s="91"/>
      <c r="D62" s="91"/>
      <c r="E62" s="91"/>
      <c r="F62" s="91"/>
      <c r="G62" s="91"/>
      <c r="H62" s="91"/>
      <c r="I62" s="91"/>
      <c r="J62" s="91"/>
      <c r="K62" s="91"/>
      <c r="L62" s="91"/>
      <c r="M62" s="91"/>
      <c r="N62" s="91"/>
      <c r="O62" s="91"/>
      <c r="P62" s="91"/>
      <c r="Q62" s="91"/>
      <c r="R62" s="91"/>
      <c r="S62" s="91"/>
      <c r="T62" s="91"/>
      <c r="U62" s="91"/>
      <c r="V62" s="91"/>
      <c r="W62" s="91"/>
      <c r="X62" s="91"/>
      <c r="Y62" s="91"/>
      <c r="Z62" s="91"/>
      <c r="AA62" s="91"/>
      <c r="AB62" s="91"/>
      <c r="AC62" s="91"/>
      <c r="AD62" s="91"/>
      <c r="AE62" s="91"/>
      <c r="AF62" s="91"/>
      <c r="AG62" s="91"/>
      <c r="AH62" s="91"/>
      <c r="AI62" s="91"/>
      <c r="AJ62" s="91"/>
    </row>
    <row r="63" spans="1:36" ht="17.100000000000001" customHeight="1">
      <c r="A63" s="91"/>
      <c r="B63" s="91"/>
      <c r="C63" s="91"/>
      <c r="D63" s="91"/>
      <c r="E63" s="91"/>
      <c r="F63" s="91"/>
      <c r="G63" s="91"/>
      <c r="H63" s="91"/>
      <c r="I63" s="91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1"/>
      <c r="Z63" s="91"/>
      <c r="AA63" s="91"/>
      <c r="AB63" s="91"/>
      <c r="AC63" s="91"/>
      <c r="AD63" s="91"/>
      <c r="AE63" s="91"/>
      <c r="AF63" s="91"/>
      <c r="AG63" s="91"/>
      <c r="AH63" s="91"/>
      <c r="AI63" s="91"/>
      <c r="AJ63" s="91"/>
    </row>
    <row r="64" spans="1:36" ht="17.100000000000001" customHeight="1">
      <c r="A64" s="91"/>
      <c r="B64" s="91"/>
      <c r="C64" s="91"/>
      <c r="D64" s="91"/>
      <c r="E64" s="91"/>
      <c r="F64" s="91"/>
      <c r="G64" s="91"/>
      <c r="H64" s="91"/>
      <c r="I64" s="91"/>
      <c r="J64" s="91"/>
      <c r="K64" s="91"/>
      <c r="L64" s="91"/>
      <c r="M64" s="91"/>
      <c r="N64" s="91"/>
      <c r="O64" s="91"/>
      <c r="P64" s="91"/>
      <c r="Q64" s="91"/>
      <c r="R64" s="91"/>
      <c r="S64" s="91"/>
      <c r="T64" s="91"/>
      <c r="U64" s="91"/>
      <c r="V64" s="91"/>
      <c r="W64" s="91"/>
      <c r="X64" s="91"/>
      <c r="Y64" s="91"/>
      <c r="Z64" s="91"/>
      <c r="AA64" s="91"/>
      <c r="AB64" s="91"/>
      <c r="AC64" s="91"/>
      <c r="AD64" s="91"/>
      <c r="AE64" s="91"/>
      <c r="AF64" s="91"/>
      <c r="AG64" s="91"/>
      <c r="AH64" s="91"/>
      <c r="AI64" s="91"/>
      <c r="AJ64" s="91"/>
    </row>
    <row r="65" spans="1:36" ht="17.100000000000001" customHeight="1">
      <c r="A65" s="91"/>
      <c r="B65" s="91"/>
      <c r="C65" s="91"/>
      <c r="D65" s="91"/>
      <c r="E65" s="91"/>
      <c r="F65" s="91"/>
      <c r="G65" s="91"/>
      <c r="H65" s="91"/>
      <c r="I65" s="91"/>
      <c r="J65" s="91"/>
      <c r="K65" s="91"/>
      <c r="L65" s="91"/>
      <c r="M65" s="91"/>
      <c r="N65" s="91"/>
      <c r="O65" s="91"/>
      <c r="P65" s="91"/>
      <c r="Q65" s="91"/>
      <c r="R65" s="91"/>
      <c r="S65" s="91"/>
      <c r="T65" s="91"/>
      <c r="U65" s="91"/>
      <c r="V65" s="91"/>
      <c r="W65" s="91"/>
      <c r="X65" s="91"/>
      <c r="Y65" s="91"/>
      <c r="Z65" s="91"/>
      <c r="AA65" s="91"/>
      <c r="AB65" s="91"/>
      <c r="AC65" s="91"/>
      <c r="AD65" s="91"/>
      <c r="AE65" s="91"/>
      <c r="AF65" s="91"/>
      <c r="AG65" s="91"/>
      <c r="AH65" s="91"/>
      <c r="AI65" s="91"/>
      <c r="AJ65" s="91"/>
    </row>
    <row r="66" spans="1:36" ht="17.100000000000001" customHeight="1">
      <c r="A66" s="110"/>
      <c r="B66" s="110"/>
      <c r="C66" s="110"/>
      <c r="D66" s="110"/>
      <c r="E66" s="110"/>
      <c r="F66" s="110"/>
      <c r="G66" s="110"/>
      <c r="H66" s="110"/>
      <c r="I66" s="110"/>
      <c r="J66" s="110"/>
      <c r="K66" s="110"/>
      <c r="L66" s="110"/>
      <c r="M66" s="110"/>
      <c r="N66" s="110"/>
      <c r="O66" s="110"/>
      <c r="P66" s="110"/>
      <c r="Q66" s="110"/>
      <c r="R66" s="110"/>
      <c r="S66" s="110"/>
      <c r="T66" s="110"/>
      <c r="U66" s="110"/>
      <c r="V66" s="110"/>
      <c r="W66" s="110"/>
      <c r="X66" s="110"/>
      <c r="Y66" s="110"/>
      <c r="Z66" s="110"/>
      <c r="AA66" s="110"/>
      <c r="AB66" s="110"/>
      <c r="AC66" s="110"/>
      <c r="AD66" s="110"/>
      <c r="AE66" s="110"/>
      <c r="AF66" s="110"/>
      <c r="AG66" s="110"/>
      <c r="AH66" s="110"/>
      <c r="AI66" s="110"/>
      <c r="AJ66" s="110"/>
    </row>
    <row r="67" spans="1:36" ht="17.100000000000001" customHeight="1">
      <c r="A67" s="110"/>
      <c r="B67" s="110"/>
      <c r="C67" s="110"/>
      <c r="D67" s="110"/>
      <c r="E67" s="110"/>
      <c r="F67" s="110"/>
      <c r="G67" s="110"/>
      <c r="H67" s="110"/>
      <c r="I67" s="110"/>
      <c r="J67" s="110"/>
      <c r="K67" s="110"/>
      <c r="L67" s="110"/>
      <c r="M67" s="110"/>
      <c r="N67" s="110"/>
      <c r="O67" s="110"/>
      <c r="P67" s="110"/>
      <c r="Q67" s="110"/>
      <c r="R67" s="110"/>
      <c r="S67" s="110"/>
      <c r="T67" s="110"/>
      <c r="U67" s="110"/>
      <c r="V67" s="110"/>
      <c r="W67" s="110"/>
      <c r="X67" s="110"/>
      <c r="Y67" s="110"/>
      <c r="Z67" s="110"/>
      <c r="AA67" s="110"/>
      <c r="AB67" s="110"/>
      <c r="AC67" s="110"/>
      <c r="AD67" s="110"/>
      <c r="AE67" s="110"/>
      <c r="AF67" s="110"/>
      <c r="AG67" s="110"/>
      <c r="AH67" s="110"/>
      <c r="AI67" s="110"/>
      <c r="AJ67" s="110"/>
    </row>
    <row r="68" spans="1:36" ht="17.100000000000001" customHeight="1">
      <c r="A68" s="91"/>
      <c r="B68" s="91"/>
      <c r="C68" s="91"/>
      <c r="D68" s="91"/>
      <c r="E68" s="91"/>
      <c r="F68" s="91"/>
      <c r="G68" s="91"/>
      <c r="H68" s="91"/>
      <c r="I68" s="91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91"/>
      <c r="Z68" s="91"/>
      <c r="AA68" s="91"/>
      <c r="AB68" s="91"/>
      <c r="AC68" s="91"/>
      <c r="AD68" s="91"/>
      <c r="AE68" s="91"/>
      <c r="AF68" s="91"/>
      <c r="AG68" s="91"/>
      <c r="AH68" s="91"/>
      <c r="AI68" s="91"/>
      <c r="AJ68" s="91"/>
    </row>
    <row r="69" spans="1:36" ht="17.100000000000001" customHeight="1">
      <c r="A69" s="91"/>
      <c r="B69" s="91"/>
      <c r="C69" s="91"/>
      <c r="D69" s="91"/>
      <c r="E69" s="91"/>
      <c r="F69" s="91"/>
      <c r="G69" s="91"/>
      <c r="H69" s="91"/>
      <c r="I69" s="91"/>
      <c r="J69" s="91"/>
      <c r="K69" s="91"/>
      <c r="L69" s="91"/>
      <c r="M69" s="91"/>
      <c r="N69" s="91"/>
      <c r="O69" s="91"/>
      <c r="P69" s="91"/>
      <c r="Q69" s="91"/>
      <c r="R69" s="91"/>
      <c r="S69" s="91"/>
      <c r="T69" s="91"/>
      <c r="U69" s="91"/>
      <c r="V69" s="91"/>
      <c r="W69" s="91"/>
      <c r="X69" s="91"/>
      <c r="Y69" s="91"/>
      <c r="Z69" s="91"/>
      <c r="AA69" s="91"/>
      <c r="AB69" s="91"/>
      <c r="AC69" s="91"/>
      <c r="AD69" s="91"/>
      <c r="AE69" s="91"/>
      <c r="AF69" s="91"/>
      <c r="AG69" s="91"/>
      <c r="AH69" s="91"/>
      <c r="AI69" s="91"/>
      <c r="AJ69" s="91"/>
    </row>
    <row r="71" spans="1:36" ht="17.100000000000001" customHeight="1">
      <c r="A71" s="16" t="s">
        <v>128</v>
      </c>
    </row>
    <row r="72" spans="1:36" ht="17.100000000000001" customHeight="1">
      <c r="A72" s="109" t="s">
        <v>129</v>
      </c>
      <c r="B72" s="109" t="s">
        <v>130</v>
      </c>
      <c r="C72" s="109" t="s">
        <v>131</v>
      </c>
      <c r="D72" s="109" t="s">
        <v>132</v>
      </c>
      <c r="E72" s="109" t="s">
        <v>133</v>
      </c>
      <c r="F72" s="109"/>
      <c r="G72" s="109"/>
      <c r="H72" s="109"/>
      <c r="I72" s="109"/>
      <c r="J72" s="109"/>
      <c r="K72" s="109"/>
      <c r="L72" s="109"/>
      <c r="M72" s="109"/>
      <c r="N72" s="109" t="s">
        <v>134</v>
      </c>
      <c r="O72" s="109" t="s">
        <v>135</v>
      </c>
      <c r="P72" s="109" t="s">
        <v>136</v>
      </c>
      <c r="Q72" s="109" t="s">
        <v>137</v>
      </c>
      <c r="R72" s="109" t="s">
        <v>138</v>
      </c>
      <c r="S72" s="109" t="s">
        <v>137</v>
      </c>
      <c r="T72" s="109" t="s">
        <v>139</v>
      </c>
      <c r="U72" s="109"/>
      <c r="V72" s="109" t="s">
        <v>140</v>
      </c>
      <c r="W72" s="109" t="s">
        <v>141</v>
      </c>
      <c r="X72" s="109"/>
      <c r="Y72" s="109"/>
      <c r="Z72" s="109"/>
      <c r="AA72" s="109"/>
      <c r="AB72" s="109"/>
      <c r="AC72" s="109"/>
      <c r="AD72" s="109"/>
      <c r="AE72" s="109"/>
      <c r="AF72" s="109"/>
      <c r="AG72" s="109"/>
      <c r="AH72" s="109"/>
      <c r="AI72" s="109" t="s">
        <v>142</v>
      </c>
      <c r="AJ72" s="109" t="s">
        <v>100</v>
      </c>
    </row>
    <row r="73" spans="1:36" ht="17.100000000000001" customHeight="1">
      <c r="A73" s="91"/>
      <c r="B73" s="91"/>
      <c r="C73" s="91"/>
      <c r="D73" s="91"/>
      <c r="E73" s="91"/>
      <c r="F73" s="91"/>
      <c r="G73" s="91"/>
      <c r="H73" s="91"/>
      <c r="I73" s="91"/>
      <c r="J73" s="91"/>
      <c r="K73" s="91"/>
      <c r="L73" s="91"/>
      <c r="M73" s="91"/>
      <c r="N73" s="91"/>
      <c r="O73" s="91"/>
      <c r="P73" s="91"/>
      <c r="Q73" s="91"/>
      <c r="R73" s="91"/>
      <c r="S73" s="91"/>
      <c r="T73" s="91"/>
      <c r="U73" s="91"/>
      <c r="V73" s="91"/>
      <c r="W73" s="91"/>
      <c r="X73" s="91"/>
      <c r="Y73" s="91"/>
      <c r="Z73" s="91"/>
      <c r="AA73" s="91"/>
      <c r="AB73" s="91"/>
      <c r="AC73" s="91"/>
      <c r="AD73" s="91"/>
      <c r="AE73" s="91"/>
      <c r="AF73" s="91"/>
      <c r="AG73" s="91"/>
      <c r="AH73" s="91"/>
      <c r="AI73" s="91"/>
      <c r="AJ73" s="91"/>
    </row>
  </sheetData>
  <phoneticPr fontId="4" type="noConversion"/>
  <pageMargins left="0.7" right="0.7" top="0.75" bottom="0.75" header="0.3" footer="0.3"/>
  <pageSetup paperSize="9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K74"/>
  <sheetViews>
    <sheetView zoomScaleNormal="100" workbookViewId="0"/>
  </sheetViews>
  <sheetFormatPr defaultColWidth="9" defaultRowHeight="17.100000000000001" customHeight="1"/>
  <cols>
    <col min="1" max="36" width="10.44140625" style="32" customWidth="1"/>
    <col min="37" max="16384" width="9" style="32"/>
  </cols>
  <sheetData>
    <row r="1" spans="1:17" s="12" customFormat="1" ht="33" customHeight="1">
      <c r="A1" s="14" t="s">
        <v>80</v>
      </c>
    </row>
    <row r="2" spans="1:17" s="12" customFormat="1" ht="17.100000000000001" customHeight="1">
      <c r="A2" s="16" t="s">
        <v>43</v>
      </c>
      <c r="B2" s="16"/>
      <c r="C2" s="90" t="s">
        <v>58</v>
      </c>
      <c r="F2" s="90" t="s">
        <v>112</v>
      </c>
      <c r="J2" s="16" t="s">
        <v>44</v>
      </c>
      <c r="M2" s="16" t="s">
        <v>45</v>
      </c>
    </row>
    <row r="3" spans="1:17" s="12" customFormat="1" ht="13.5">
      <c r="A3" s="13" t="s">
        <v>111</v>
      </c>
      <c r="B3" s="13" t="s">
        <v>57</v>
      </c>
      <c r="C3" s="13" t="s">
        <v>53</v>
      </c>
      <c r="D3" s="13" t="s">
        <v>54</v>
      </c>
      <c r="E3" s="13" t="s">
        <v>49</v>
      </c>
      <c r="F3" s="13" t="s">
        <v>113</v>
      </c>
      <c r="G3" s="13" t="s">
        <v>114</v>
      </c>
      <c r="H3" s="13" t="s">
        <v>112</v>
      </c>
      <c r="I3" s="13" t="s">
        <v>116</v>
      </c>
      <c r="J3" s="13" t="s">
        <v>46</v>
      </c>
      <c r="K3" s="41" t="s">
        <v>47</v>
      </c>
      <c r="L3" s="41" t="s">
        <v>48</v>
      </c>
      <c r="M3" s="41" t="s">
        <v>59</v>
      </c>
      <c r="N3" s="41" t="s">
        <v>60</v>
      </c>
      <c r="O3" s="106" t="s">
        <v>81</v>
      </c>
      <c r="P3" s="106" t="s">
        <v>82</v>
      </c>
      <c r="Q3" s="41" t="s">
        <v>83</v>
      </c>
    </row>
    <row r="4" spans="1:17" s="12" customFormat="1" ht="17.100000000000001" customHeight="1">
      <c r="A4" s="33"/>
      <c r="B4" s="105"/>
      <c r="C4" s="22"/>
      <c r="D4" s="54"/>
      <c r="E4" s="42"/>
      <c r="F4" s="160"/>
      <c r="G4" s="160"/>
      <c r="H4" s="160"/>
      <c r="I4" s="160"/>
      <c r="J4" s="22"/>
      <c r="K4" s="22"/>
      <c r="L4" s="22"/>
      <c r="M4" s="22"/>
      <c r="N4" s="22"/>
      <c r="O4" s="107"/>
      <c r="P4" s="107"/>
      <c r="Q4" s="22"/>
    </row>
    <row r="5" spans="1:17" s="12" customFormat="1" ht="17.100000000000001" customHeight="1">
      <c r="A5" s="33"/>
      <c r="B5" s="105"/>
      <c r="C5" s="22"/>
      <c r="D5" s="54"/>
      <c r="E5" s="42"/>
      <c r="F5" s="160"/>
      <c r="G5" s="160"/>
      <c r="H5" s="160"/>
      <c r="I5" s="160"/>
      <c r="J5" s="22"/>
      <c r="K5" s="23"/>
      <c r="L5" s="23"/>
      <c r="M5" s="23"/>
      <c r="N5" s="23"/>
      <c r="O5" s="108"/>
      <c r="P5" s="108"/>
      <c r="Q5" s="23"/>
    </row>
    <row r="6" spans="1:17" s="12" customFormat="1" ht="17.100000000000001" customHeight="1">
      <c r="A6" s="33"/>
      <c r="B6" s="105"/>
      <c r="C6" s="22"/>
      <c r="D6" s="54"/>
      <c r="E6" s="42"/>
      <c r="F6" s="160"/>
      <c r="G6" s="160"/>
      <c r="H6" s="160"/>
      <c r="I6" s="160"/>
      <c r="J6" s="22"/>
      <c r="K6" s="23"/>
      <c r="L6" s="23"/>
      <c r="M6" s="23"/>
      <c r="N6" s="23"/>
      <c r="O6" s="108"/>
      <c r="P6" s="108"/>
      <c r="Q6" s="23"/>
    </row>
    <row r="7" spans="1:17" s="12" customFormat="1" ht="17.100000000000001" customHeight="1">
      <c r="A7" s="33"/>
      <c r="B7" s="105"/>
      <c r="C7" s="22"/>
      <c r="D7" s="54"/>
      <c r="E7" s="42"/>
      <c r="F7" s="160"/>
      <c r="G7" s="160"/>
      <c r="H7" s="160"/>
      <c r="I7" s="160"/>
      <c r="J7" s="22"/>
      <c r="K7" s="23"/>
      <c r="L7" s="23"/>
      <c r="M7" s="23"/>
      <c r="N7" s="23"/>
      <c r="O7" s="108"/>
      <c r="P7" s="108"/>
      <c r="Q7" s="23"/>
    </row>
    <row r="8" spans="1:17" s="12" customFormat="1" ht="17.100000000000001" customHeight="1">
      <c r="A8" s="33"/>
      <c r="B8" s="105"/>
      <c r="C8" s="22"/>
      <c r="D8" s="54"/>
      <c r="E8" s="42"/>
      <c r="F8" s="160"/>
      <c r="G8" s="160"/>
      <c r="H8" s="160"/>
      <c r="I8" s="160"/>
      <c r="J8" s="22"/>
      <c r="K8" s="23"/>
      <c r="L8" s="23"/>
      <c r="M8" s="23"/>
      <c r="N8" s="23"/>
      <c r="O8" s="108"/>
      <c r="P8" s="108"/>
      <c r="Q8" s="23"/>
    </row>
    <row r="9" spans="1:17" s="12" customFormat="1" ht="17.100000000000001" customHeight="1">
      <c r="A9" s="33"/>
      <c r="B9" s="105"/>
      <c r="C9" s="22"/>
      <c r="D9" s="54"/>
      <c r="E9" s="42"/>
      <c r="F9" s="160"/>
      <c r="G9" s="160"/>
      <c r="H9" s="160"/>
      <c r="I9" s="160"/>
      <c r="J9" s="22"/>
      <c r="K9" s="23"/>
      <c r="L9" s="23"/>
      <c r="M9" s="23"/>
      <c r="N9" s="23"/>
      <c r="O9" s="108"/>
      <c r="P9" s="108"/>
      <c r="Q9" s="23"/>
    </row>
    <row r="10" spans="1:17" s="12" customFormat="1" ht="17.100000000000001" customHeight="1">
      <c r="A10" s="33"/>
      <c r="B10" s="105"/>
      <c r="C10" s="22"/>
      <c r="D10" s="54"/>
      <c r="E10" s="42"/>
      <c r="F10" s="160"/>
      <c r="G10" s="160"/>
      <c r="H10" s="160"/>
      <c r="I10" s="160"/>
      <c r="J10" s="22"/>
      <c r="K10" s="23"/>
      <c r="L10" s="23"/>
      <c r="M10" s="23"/>
      <c r="N10" s="23"/>
      <c r="O10" s="108"/>
      <c r="P10" s="108"/>
      <c r="Q10" s="23"/>
    </row>
    <row r="11" spans="1:17" s="12" customFormat="1" ht="17.100000000000001" customHeight="1">
      <c r="A11" s="33"/>
      <c r="B11" s="105"/>
      <c r="C11" s="22"/>
      <c r="D11" s="54"/>
      <c r="E11" s="42"/>
      <c r="F11" s="160"/>
      <c r="G11" s="160"/>
      <c r="H11" s="160"/>
      <c r="I11" s="160"/>
      <c r="J11" s="22"/>
      <c r="K11" s="23"/>
      <c r="L11" s="23"/>
      <c r="M11" s="23"/>
      <c r="N11" s="23"/>
      <c r="O11" s="108"/>
      <c r="P11" s="108"/>
      <c r="Q11" s="23"/>
    </row>
    <row r="12" spans="1:17" s="12" customFormat="1" ht="17.100000000000001" customHeight="1">
      <c r="A12" s="33"/>
      <c r="B12" s="105"/>
      <c r="C12" s="22"/>
      <c r="D12" s="54"/>
      <c r="E12" s="42"/>
      <c r="F12" s="160"/>
      <c r="G12" s="160"/>
      <c r="H12" s="160"/>
      <c r="I12" s="160"/>
      <c r="J12" s="22"/>
      <c r="K12" s="23"/>
      <c r="L12" s="23"/>
      <c r="M12" s="23"/>
      <c r="N12" s="23"/>
      <c r="O12" s="108"/>
      <c r="P12" s="108"/>
      <c r="Q12" s="23"/>
    </row>
    <row r="13" spans="1:17" s="12" customFormat="1" ht="17.100000000000001" customHeight="1">
      <c r="A13" s="33"/>
      <c r="B13" s="105"/>
      <c r="C13" s="22"/>
      <c r="D13" s="54"/>
      <c r="E13" s="42"/>
      <c r="F13" s="160"/>
      <c r="G13" s="160"/>
      <c r="H13" s="160"/>
      <c r="I13" s="160"/>
      <c r="J13" s="22"/>
      <c r="K13" s="23"/>
      <c r="L13" s="23"/>
      <c r="M13" s="23"/>
      <c r="N13" s="23"/>
      <c r="O13" s="108"/>
      <c r="P13" s="108"/>
      <c r="Q13" s="23"/>
    </row>
    <row r="14" spans="1:17" s="12" customFormat="1" ht="17.100000000000001" customHeight="1">
      <c r="A14" s="33"/>
      <c r="B14" s="105"/>
      <c r="C14" s="22"/>
      <c r="D14" s="54"/>
      <c r="E14" s="42"/>
      <c r="F14" s="160"/>
      <c r="G14" s="160"/>
      <c r="H14" s="160"/>
      <c r="I14" s="160"/>
      <c r="J14" s="22"/>
      <c r="K14" s="23"/>
      <c r="L14" s="23"/>
      <c r="M14" s="23"/>
      <c r="N14" s="23"/>
      <c r="O14" s="108"/>
      <c r="P14" s="108"/>
      <c r="Q14" s="23"/>
    </row>
    <row r="15" spans="1:17" s="12" customFormat="1" ht="17.100000000000001" customHeight="1">
      <c r="A15" s="33"/>
      <c r="B15" s="105"/>
      <c r="C15" s="22"/>
      <c r="D15" s="54"/>
      <c r="E15" s="42"/>
      <c r="F15" s="160"/>
      <c r="G15" s="160"/>
      <c r="H15" s="160"/>
      <c r="I15" s="160"/>
      <c r="J15" s="23"/>
      <c r="K15" s="23"/>
      <c r="L15" s="23"/>
      <c r="M15" s="23"/>
      <c r="N15" s="23"/>
      <c r="O15" s="108"/>
      <c r="P15" s="108"/>
      <c r="Q15" s="23"/>
    </row>
    <row r="16" spans="1:17" s="12" customFormat="1" ht="17.100000000000001" customHeight="1">
      <c r="A16" s="33"/>
      <c r="B16" s="105"/>
      <c r="C16" s="22"/>
      <c r="D16" s="54"/>
      <c r="E16" s="42"/>
      <c r="F16" s="160"/>
      <c r="G16" s="160"/>
      <c r="H16" s="160"/>
      <c r="I16" s="160"/>
      <c r="J16" s="23"/>
      <c r="K16" s="23"/>
      <c r="L16" s="23"/>
      <c r="M16" s="23"/>
      <c r="N16" s="23"/>
      <c r="O16" s="108"/>
      <c r="P16" s="108"/>
      <c r="Q16" s="23"/>
    </row>
    <row r="17" spans="1:27" s="12" customFormat="1" ht="17.100000000000001" customHeight="1">
      <c r="A17" s="33"/>
      <c r="B17" s="105"/>
      <c r="C17" s="22"/>
      <c r="D17" s="54"/>
      <c r="E17" s="42"/>
      <c r="F17" s="160"/>
      <c r="G17" s="160"/>
      <c r="H17" s="160"/>
      <c r="I17" s="160"/>
      <c r="J17" s="23"/>
      <c r="K17" s="23"/>
      <c r="L17" s="23"/>
      <c r="M17" s="23"/>
      <c r="N17" s="23"/>
      <c r="O17" s="108"/>
      <c r="P17" s="108"/>
      <c r="Q17" s="23"/>
    </row>
    <row r="18" spans="1:27" s="12" customFormat="1" ht="17.100000000000001" customHeight="1">
      <c r="A18" s="33"/>
      <c r="B18" s="105"/>
      <c r="C18" s="22"/>
      <c r="D18" s="54"/>
      <c r="E18" s="42"/>
      <c r="F18" s="160"/>
      <c r="G18" s="160"/>
      <c r="H18" s="160"/>
      <c r="I18" s="160"/>
      <c r="J18" s="23"/>
      <c r="K18" s="23"/>
      <c r="L18" s="23"/>
      <c r="M18" s="23"/>
      <c r="N18" s="23"/>
      <c r="O18" s="108"/>
      <c r="P18" s="108"/>
      <c r="Q18" s="23"/>
    </row>
    <row r="19" spans="1:27" s="12" customFormat="1" ht="17.100000000000001" customHeight="1">
      <c r="A19" s="105"/>
      <c r="B19" s="105"/>
      <c r="C19" s="107"/>
      <c r="D19" s="107"/>
      <c r="E19" s="107"/>
      <c r="F19" s="160"/>
      <c r="G19" s="160"/>
      <c r="H19" s="160"/>
      <c r="I19" s="160"/>
      <c r="J19" s="108"/>
      <c r="K19" s="108"/>
      <c r="L19" s="108"/>
      <c r="M19" s="108"/>
      <c r="N19" s="108"/>
      <c r="O19" s="108"/>
      <c r="P19" s="108"/>
      <c r="Q19" s="108"/>
    </row>
    <row r="20" spans="1:27" s="12" customFormat="1" ht="17.100000000000001" customHeight="1">
      <c r="A20" s="105"/>
      <c r="B20" s="105"/>
      <c r="C20" s="107"/>
      <c r="D20" s="107"/>
      <c r="E20" s="107"/>
      <c r="F20" s="160"/>
      <c r="G20" s="160"/>
      <c r="H20" s="160"/>
      <c r="I20" s="160"/>
      <c r="J20" s="108"/>
      <c r="K20" s="108"/>
      <c r="L20" s="108"/>
      <c r="M20" s="108"/>
      <c r="N20" s="108"/>
      <c r="O20" s="108"/>
      <c r="P20" s="108"/>
      <c r="Q20" s="108"/>
    </row>
    <row r="21" spans="1:27" s="12" customFormat="1" ht="17.100000000000001" customHeight="1">
      <c r="A21" s="105"/>
      <c r="B21" s="105"/>
      <c r="C21" s="107"/>
      <c r="D21" s="107"/>
      <c r="E21" s="107"/>
      <c r="F21" s="160"/>
      <c r="G21" s="160"/>
      <c r="H21" s="160"/>
      <c r="I21" s="160"/>
      <c r="J21" s="108"/>
      <c r="K21" s="108"/>
      <c r="L21" s="108"/>
      <c r="M21" s="108"/>
      <c r="N21" s="108"/>
      <c r="O21" s="108"/>
      <c r="P21" s="108"/>
      <c r="Q21" s="108"/>
    </row>
    <row r="22" spans="1:27" s="12" customFormat="1" ht="17.100000000000001" customHeight="1">
      <c r="A22" s="105"/>
      <c r="B22" s="105"/>
      <c r="C22" s="107"/>
      <c r="D22" s="107"/>
      <c r="E22" s="107"/>
      <c r="F22" s="160"/>
      <c r="G22" s="160"/>
      <c r="H22" s="160"/>
      <c r="I22" s="160"/>
      <c r="J22" s="108"/>
      <c r="K22" s="108"/>
      <c r="L22" s="108"/>
      <c r="M22" s="108"/>
      <c r="N22" s="108"/>
      <c r="O22" s="108"/>
      <c r="P22" s="108"/>
      <c r="Q22" s="108"/>
    </row>
    <row r="23" spans="1:27" s="12" customFormat="1" ht="17.100000000000001" customHeight="1">
      <c r="A23" s="105"/>
      <c r="B23" s="105"/>
      <c r="C23" s="107"/>
      <c r="D23" s="107"/>
      <c r="E23" s="107"/>
      <c r="F23" s="160"/>
      <c r="G23" s="160"/>
      <c r="H23" s="160"/>
      <c r="I23" s="160"/>
      <c r="J23" s="108"/>
      <c r="K23" s="108"/>
      <c r="L23" s="108"/>
      <c r="M23" s="108"/>
      <c r="N23" s="108"/>
      <c r="O23" s="108"/>
      <c r="P23" s="108"/>
      <c r="Q23" s="108"/>
    </row>
    <row r="24" spans="1:27" s="12" customFormat="1" ht="17.100000000000001" customHeight="1"/>
    <row r="25" spans="1:27" s="12" customFormat="1" ht="17.100000000000001" customHeight="1">
      <c r="A25" s="16" t="s">
        <v>84</v>
      </c>
    </row>
    <row r="26" spans="1:27" s="18" customFormat="1" ht="18" customHeight="1">
      <c r="A26" s="109" t="s">
        <v>2</v>
      </c>
      <c r="B26" s="109" t="s">
        <v>154</v>
      </c>
      <c r="C26" s="109" t="s">
        <v>120</v>
      </c>
      <c r="D26" s="109" t="s">
        <v>155</v>
      </c>
      <c r="E26" s="109" t="s">
        <v>127</v>
      </c>
      <c r="F26" s="109" t="s">
        <v>156</v>
      </c>
      <c r="G26" s="109" t="s">
        <v>157</v>
      </c>
      <c r="H26" s="109" t="s">
        <v>158</v>
      </c>
      <c r="I26" s="109" t="s">
        <v>159</v>
      </c>
      <c r="J26" s="109" t="s">
        <v>160</v>
      </c>
      <c r="K26" s="109" t="s">
        <v>161</v>
      </c>
      <c r="L26" s="109" t="s">
        <v>121</v>
      </c>
      <c r="M26" s="109" t="s">
        <v>122</v>
      </c>
      <c r="N26" s="109" t="s">
        <v>123</v>
      </c>
      <c r="O26" s="109" t="s">
        <v>162</v>
      </c>
      <c r="P26" s="109" t="s">
        <v>163</v>
      </c>
      <c r="Q26" s="109" t="s">
        <v>124</v>
      </c>
      <c r="R26" s="109" t="s">
        <v>125</v>
      </c>
      <c r="S26" s="109" t="s">
        <v>126</v>
      </c>
      <c r="T26" s="12"/>
      <c r="U26" s="12"/>
      <c r="V26" s="12"/>
      <c r="W26" s="12"/>
      <c r="X26" s="12"/>
      <c r="Y26" s="12"/>
      <c r="Z26" s="12"/>
      <c r="AA26" s="12"/>
    </row>
    <row r="27" spans="1:27" ht="17.100000000000001" customHeight="1">
      <c r="A27" s="91"/>
      <c r="B27" s="91"/>
      <c r="C27" s="91"/>
      <c r="D27" s="91"/>
      <c r="E27" s="91"/>
      <c r="F27" s="91"/>
      <c r="G27" s="91"/>
      <c r="H27" s="91"/>
      <c r="I27" s="110"/>
      <c r="J27" s="91"/>
      <c r="K27" s="91"/>
      <c r="L27" s="91"/>
      <c r="M27" s="91"/>
      <c r="N27" s="91"/>
      <c r="O27" s="91"/>
      <c r="P27" s="91"/>
      <c r="Q27" s="91"/>
      <c r="R27" s="91"/>
      <c r="S27" s="91"/>
      <c r="T27" s="12"/>
      <c r="U27" s="12"/>
      <c r="V27" s="12"/>
      <c r="W27" s="12"/>
      <c r="X27" s="12"/>
      <c r="Y27" s="12"/>
      <c r="Z27" s="12"/>
      <c r="AA27" s="12"/>
    </row>
    <row r="28" spans="1:27" ht="17.100000000000001" customHeight="1">
      <c r="A28" s="91"/>
      <c r="B28" s="91"/>
      <c r="C28" s="91"/>
      <c r="D28" s="91"/>
      <c r="E28" s="91"/>
      <c r="F28" s="91"/>
      <c r="G28" s="91"/>
      <c r="H28" s="91"/>
      <c r="I28" s="110"/>
      <c r="J28" s="91"/>
      <c r="K28" s="91"/>
      <c r="L28" s="91"/>
      <c r="M28" s="91"/>
      <c r="N28" s="91"/>
      <c r="O28" s="91"/>
      <c r="P28" s="91"/>
      <c r="Q28" s="91"/>
      <c r="R28" s="91"/>
      <c r="S28" s="91"/>
      <c r="T28" s="12"/>
      <c r="U28" s="12"/>
      <c r="V28" s="12"/>
      <c r="W28" s="12"/>
      <c r="X28" s="12"/>
      <c r="Y28" s="12"/>
      <c r="Z28" s="12"/>
      <c r="AA28" s="12"/>
    </row>
    <row r="29" spans="1:27" ht="17.100000000000001" customHeight="1">
      <c r="A29" s="91"/>
      <c r="B29" s="91"/>
      <c r="C29" s="91"/>
      <c r="D29" s="91"/>
      <c r="E29" s="91"/>
      <c r="F29" s="91"/>
      <c r="G29" s="91"/>
      <c r="H29" s="91"/>
      <c r="I29" s="110"/>
      <c r="J29" s="91"/>
      <c r="K29" s="91"/>
      <c r="L29" s="91"/>
      <c r="M29" s="91"/>
      <c r="N29" s="91"/>
      <c r="O29" s="91"/>
      <c r="P29" s="91"/>
      <c r="Q29" s="91"/>
      <c r="R29" s="91"/>
      <c r="S29" s="91"/>
      <c r="T29" s="12"/>
      <c r="U29" s="12"/>
      <c r="V29" s="12"/>
      <c r="W29" s="12"/>
      <c r="X29" s="12"/>
      <c r="Y29" s="12"/>
      <c r="Z29" s="12"/>
      <c r="AA29" s="12"/>
    </row>
    <row r="30" spans="1:27" ht="17.100000000000001" customHeight="1">
      <c r="A30" s="91"/>
      <c r="B30" s="91"/>
      <c r="C30" s="91"/>
      <c r="D30" s="91"/>
      <c r="E30" s="91"/>
      <c r="F30" s="91"/>
      <c r="G30" s="91"/>
      <c r="H30" s="91"/>
      <c r="I30" s="110"/>
      <c r="J30" s="91"/>
      <c r="K30" s="91"/>
      <c r="L30" s="91"/>
      <c r="M30" s="91"/>
      <c r="N30" s="91"/>
      <c r="O30" s="91"/>
      <c r="P30" s="91"/>
      <c r="Q30" s="91"/>
      <c r="R30" s="91"/>
      <c r="S30" s="91"/>
      <c r="T30" s="12"/>
      <c r="U30" s="12"/>
      <c r="V30" s="12"/>
      <c r="W30" s="12"/>
      <c r="X30" s="12"/>
      <c r="Y30" s="12"/>
      <c r="Z30" s="12"/>
      <c r="AA30" s="12"/>
    </row>
    <row r="31" spans="1:27" ht="17.100000000000001" customHeight="1">
      <c r="A31" s="91"/>
      <c r="B31" s="91"/>
      <c r="C31" s="91"/>
      <c r="D31" s="91"/>
      <c r="E31" s="91"/>
      <c r="F31" s="91"/>
      <c r="G31" s="91"/>
      <c r="H31" s="91"/>
      <c r="I31" s="110"/>
      <c r="J31" s="91"/>
      <c r="K31" s="91"/>
      <c r="L31" s="91"/>
      <c r="M31" s="91"/>
      <c r="N31" s="91"/>
      <c r="O31" s="91"/>
      <c r="P31" s="91"/>
      <c r="Q31" s="91"/>
      <c r="R31" s="91"/>
      <c r="S31" s="91"/>
      <c r="T31" s="12"/>
      <c r="U31" s="12"/>
      <c r="V31" s="12"/>
      <c r="W31" s="12"/>
      <c r="X31" s="12"/>
      <c r="Y31" s="12"/>
      <c r="Z31" s="12"/>
      <c r="AA31" s="12"/>
    </row>
    <row r="32" spans="1:27" ht="17.100000000000001" customHeight="1">
      <c r="A32" s="91"/>
      <c r="B32" s="91"/>
      <c r="C32" s="91"/>
      <c r="D32" s="91"/>
      <c r="E32" s="91"/>
      <c r="F32" s="91"/>
      <c r="G32" s="91"/>
      <c r="H32" s="91"/>
      <c r="I32" s="110"/>
      <c r="J32" s="91"/>
      <c r="K32" s="91"/>
      <c r="L32" s="91"/>
      <c r="M32" s="91"/>
      <c r="N32" s="91"/>
      <c r="O32" s="91"/>
      <c r="P32" s="91"/>
      <c r="Q32" s="91"/>
      <c r="R32" s="91"/>
      <c r="S32" s="91"/>
      <c r="T32" s="12"/>
      <c r="U32" s="12"/>
      <c r="V32" s="12"/>
      <c r="W32" s="12"/>
      <c r="X32" s="12"/>
      <c r="Y32" s="12"/>
      <c r="Z32" s="12"/>
      <c r="AA32" s="12"/>
    </row>
    <row r="33" spans="1:37" ht="17.100000000000001" customHeight="1">
      <c r="A33" s="91"/>
      <c r="B33" s="91"/>
      <c r="C33" s="91"/>
      <c r="D33" s="91"/>
      <c r="E33" s="91"/>
      <c r="F33" s="91"/>
      <c r="G33" s="91"/>
      <c r="H33" s="91"/>
      <c r="I33" s="110"/>
      <c r="J33" s="91"/>
      <c r="K33" s="91"/>
      <c r="L33" s="91"/>
      <c r="M33" s="91"/>
      <c r="N33" s="91"/>
      <c r="O33" s="91"/>
      <c r="P33" s="91"/>
      <c r="Q33" s="91"/>
      <c r="R33" s="91"/>
      <c r="S33" s="91"/>
      <c r="T33" s="12"/>
      <c r="U33" s="12"/>
      <c r="V33" s="12"/>
      <c r="W33" s="12"/>
      <c r="X33" s="12"/>
      <c r="Y33" s="12"/>
      <c r="Z33" s="12"/>
      <c r="AA33" s="12"/>
    </row>
    <row r="34" spans="1:37" ht="17.100000000000001" customHeight="1">
      <c r="A34" s="91"/>
      <c r="B34" s="91"/>
      <c r="C34" s="91"/>
      <c r="D34" s="91"/>
      <c r="E34" s="91"/>
      <c r="F34" s="91"/>
      <c r="G34" s="91"/>
      <c r="H34" s="91"/>
      <c r="I34" s="110"/>
      <c r="J34" s="91"/>
      <c r="K34" s="91"/>
      <c r="L34" s="91"/>
      <c r="M34" s="91"/>
      <c r="N34" s="91"/>
      <c r="O34" s="91"/>
      <c r="P34" s="91"/>
      <c r="Q34" s="91"/>
      <c r="R34" s="91"/>
      <c r="S34" s="91"/>
      <c r="T34" s="12"/>
      <c r="U34" s="12"/>
      <c r="V34" s="12"/>
      <c r="W34" s="12"/>
      <c r="X34" s="12"/>
      <c r="Y34" s="12"/>
      <c r="Z34" s="12"/>
      <c r="AA34" s="12"/>
    </row>
    <row r="35" spans="1:37" ht="17.100000000000001" customHeight="1">
      <c r="A35" s="91"/>
      <c r="B35" s="91"/>
      <c r="C35" s="91"/>
      <c r="D35" s="91"/>
      <c r="E35" s="91"/>
      <c r="F35" s="91"/>
      <c r="G35" s="91"/>
      <c r="H35" s="91"/>
      <c r="I35" s="110"/>
      <c r="J35" s="91"/>
      <c r="K35" s="91"/>
      <c r="L35" s="91"/>
      <c r="M35" s="91"/>
      <c r="N35" s="91"/>
      <c r="O35" s="91"/>
      <c r="P35" s="91"/>
      <c r="Q35" s="91"/>
      <c r="R35" s="91"/>
      <c r="S35" s="91"/>
      <c r="T35" s="12"/>
      <c r="U35" s="12"/>
      <c r="V35" s="12"/>
      <c r="W35" s="12"/>
      <c r="X35" s="12"/>
      <c r="Y35" s="12"/>
      <c r="Z35" s="12"/>
      <c r="AA35" s="12"/>
    </row>
    <row r="36" spans="1:37" ht="17.100000000000001" customHeight="1">
      <c r="A36" s="91"/>
      <c r="B36" s="91"/>
      <c r="C36" s="91"/>
      <c r="D36" s="91"/>
      <c r="E36" s="91"/>
      <c r="F36" s="91"/>
      <c r="G36" s="91"/>
      <c r="H36" s="91"/>
      <c r="I36" s="110"/>
      <c r="J36" s="91"/>
      <c r="K36" s="91"/>
      <c r="L36" s="91"/>
      <c r="M36" s="91"/>
      <c r="N36" s="91"/>
      <c r="O36" s="91"/>
      <c r="P36" s="91"/>
      <c r="Q36" s="91"/>
      <c r="R36" s="91"/>
      <c r="S36" s="91"/>
      <c r="T36" s="12"/>
      <c r="U36" s="12"/>
      <c r="V36" s="12"/>
      <c r="W36" s="12"/>
      <c r="X36" s="12"/>
      <c r="Y36" s="12"/>
      <c r="Z36" s="12"/>
      <c r="AA36" s="12"/>
    </row>
    <row r="37" spans="1:37" ht="17.100000000000001" customHeight="1">
      <c r="A37" s="91"/>
      <c r="B37" s="91"/>
      <c r="C37" s="91"/>
      <c r="D37" s="91"/>
      <c r="E37" s="91"/>
      <c r="F37" s="91"/>
      <c r="G37" s="91"/>
      <c r="H37" s="91"/>
      <c r="I37" s="110"/>
      <c r="J37" s="91"/>
      <c r="K37" s="91"/>
      <c r="L37" s="91"/>
      <c r="M37" s="91"/>
      <c r="N37" s="91"/>
      <c r="O37" s="91"/>
      <c r="P37" s="91"/>
      <c r="Q37" s="91"/>
      <c r="R37" s="91"/>
      <c r="S37" s="91"/>
      <c r="T37" s="12"/>
      <c r="U37" s="12"/>
      <c r="V37" s="12"/>
      <c r="W37" s="12"/>
      <c r="X37" s="12"/>
      <c r="Y37" s="12"/>
      <c r="Z37" s="12"/>
      <c r="AA37" s="12"/>
    </row>
    <row r="38" spans="1:37" ht="17.100000000000001" customHeight="1">
      <c r="A38" s="91"/>
      <c r="B38" s="91"/>
      <c r="C38" s="91"/>
      <c r="D38" s="91"/>
      <c r="E38" s="91"/>
      <c r="F38" s="91"/>
      <c r="G38" s="91"/>
      <c r="H38" s="91"/>
      <c r="I38" s="110"/>
      <c r="J38" s="91"/>
      <c r="K38" s="91"/>
      <c r="L38" s="91"/>
      <c r="M38" s="91"/>
      <c r="N38" s="91"/>
      <c r="O38" s="91"/>
      <c r="P38" s="91"/>
      <c r="Q38" s="91"/>
      <c r="R38" s="91"/>
      <c r="S38" s="91"/>
      <c r="T38" s="12"/>
      <c r="U38" s="12"/>
      <c r="V38" s="12"/>
      <c r="W38" s="12"/>
      <c r="X38" s="12"/>
      <c r="Y38" s="12"/>
      <c r="Z38" s="12"/>
      <c r="AA38" s="12"/>
    </row>
    <row r="39" spans="1:37" ht="17.100000000000001" customHeight="1">
      <c r="A39" s="91"/>
      <c r="B39" s="91"/>
      <c r="C39" s="91"/>
      <c r="D39" s="91"/>
      <c r="E39" s="91"/>
      <c r="F39" s="91"/>
      <c r="G39" s="91"/>
      <c r="H39" s="91"/>
      <c r="I39" s="110"/>
      <c r="J39" s="91"/>
      <c r="K39" s="91"/>
      <c r="L39" s="91"/>
      <c r="M39" s="91"/>
      <c r="N39" s="91"/>
      <c r="O39" s="91"/>
      <c r="P39" s="91"/>
      <c r="Q39" s="91"/>
      <c r="R39" s="91"/>
      <c r="S39" s="91"/>
      <c r="T39" s="12"/>
      <c r="U39" s="12"/>
      <c r="V39" s="12"/>
      <c r="W39" s="12"/>
      <c r="X39" s="12"/>
      <c r="Y39" s="12"/>
      <c r="Z39" s="12"/>
      <c r="AA39" s="12"/>
    </row>
    <row r="40" spans="1:37" ht="17.100000000000001" customHeight="1">
      <c r="A40" s="91"/>
      <c r="B40" s="91"/>
      <c r="C40" s="91"/>
      <c r="D40" s="91"/>
      <c r="E40" s="91"/>
      <c r="F40" s="91"/>
      <c r="G40" s="91"/>
      <c r="H40" s="91"/>
      <c r="I40" s="110"/>
      <c r="J40" s="91"/>
      <c r="K40" s="91"/>
      <c r="L40" s="91"/>
      <c r="M40" s="91"/>
      <c r="N40" s="91"/>
      <c r="O40" s="91"/>
      <c r="P40" s="91"/>
      <c r="Q40" s="91"/>
      <c r="R40" s="91"/>
      <c r="S40" s="91"/>
      <c r="T40" s="12"/>
      <c r="U40" s="12"/>
      <c r="V40" s="12"/>
      <c r="W40" s="12"/>
      <c r="X40" s="12"/>
      <c r="Y40" s="12"/>
      <c r="Z40" s="12"/>
      <c r="AA40" s="12"/>
    </row>
    <row r="41" spans="1:37" ht="17.100000000000001" customHeight="1">
      <c r="A41" s="91"/>
      <c r="B41" s="91"/>
      <c r="C41" s="91"/>
      <c r="D41" s="91"/>
      <c r="E41" s="91"/>
      <c r="F41" s="91"/>
      <c r="G41" s="91"/>
      <c r="H41" s="91"/>
      <c r="I41" s="110"/>
      <c r="J41" s="91"/>
      <c r="K41" s="91"/>
      <c r="L41" s="91"/>
      <c r="M41" s="91"/>
      <c r="N41" s="91"/>
      <c r="O41" s="91"/>
      <c r="P41" s="91"/>
      <c r="Q41" s="91"/>
      <c r="R41" s="91"/>
      <c r="S41" s="91"/>
      <c r="T41" s="12"/>
      <c r="U41" s="12"/>
      <c r="V41" s="12"/>
      <c r="W41" s="12"/>
      <c r="X41" s="12"/>
      <c r="Y41" s="12"/>
      <c r="Z41" s="12"/>
      <c r="AA41" s="12"/>
    </row>
    <row r="42" spans="1:37" ht="17.100000000000001" customHeight="1">
      <c r="A42" s="110"/>
      <c r="B42" s="110"/>
      <c r="C42" s="110"/>
      <c r="D42" s="110"/>
      <c r="E42" s="110"/>
      <c r="F42" s="110"/>
      <c r="G42" s="110"/>
      <c r="H42" s="110"/>
      <c r="I42" s="110"/>
      <c r="J42" s="110"/>
      <c r="K42" s="110"/>
      <c r="L42" s="110"/>
      <c r="M42" s="110"/>
      <c r="N42" s="110"/>
      <c r="O42" s="110"/>
      <c r="P42" s="110"/>
      <c r="Q42" s="110"/>
      <c r="R42" s="110"/>
      <c r="S42" s="110"/>
      <c r="T42" s="12"/>
      <c r="U42" s="12"/>
      <c r="V42" s="12"/>
      <c r="W42" s="12"/>
      <c r="X42" s="12"/>
      <c r="Y42" s="12"/>
      <c r="Z42" s="12"/>
      <c r="AA42" s="12"/>
    </row>
    <row r="43" spans="1:37" ht="17.100000000000001" customHeight="1">
      <c r="A43" s="110"/>
      <c r="B43" s="110"/>
      <c r="C43" s="110"/>
      <c r="D43" s="110"/>
      <c r="E43" s="110"/>
      <c r="F43" s="110"/>
      <c r="G43" s="110"/>
      <c r="H43" s="110"/>
      <c r="I43" s="110"/>
      <c r="J43" s="110"/>
      <c r="K43" s="110"/>
      <c r="L43" s="110"/>
      <c r="M43" s="110"/>
      <c r="N43" s="110"/>
      <c r="O43" s="110"/>
      <c r="P43" s="110"/>
      <c r="Q43" s="110"/>
      <c r="R43" s="110"/>
      <c r="S43" s="110"/>
      <c r="T43" s="12"/>
      <c r="U43" s="12"/>
      <c r="V43" s="12"/>
      <c r="W43" s="12"/>
      <c r="X43" s="12"/>
      <c r="Y43" s="12"/>
      <c r="Z43" s="12"/>
      <c r="AA43" s="12"/>
    </row>
    <row r="44" spans="1:37" ht="17.100000000000001" customHeight="1">
      <c r="A44" s="110"/>
      <c r="B44" s="110"/>
      <c r="C44" s="110"/>
      <c r="D44" s="110"/>
      <c r="E44" s="110"/>
      <c r="F44" s="110"/>
      <c r="G44" s="110"/>
      <c r="H44" s="110"/>
      <c r="I44" s="110"/>
      <c r="J44" s="110"/>
      <c r="K44" s="110"/>
      <c r="L44" s="110"/>
      <c r="M44" s="110"/>
      <c r="N44" s="110"/>
      <c r="O44" s="110"/>
      <c r="P44" s="110"/>
      <c r="Q44" s="110"/>
      <c r="R44" s="110"/>
      <c r="S44" s="110"/>
      <c r="T44" s="12"/>
      <c r="U44" s="12"/>
      <c r="V44" s="12"/>
      <c r="W44" s="12"/>
      <c r="X44" s="12"/>
      <c r="Y44" s="12"/>
      <c r="Z44" s="12"/>
      <c r="AA44" s="12"/>
    </row>
    <row r="45" spans="1:37" ht="17.100000000000001" customHeight="1">
      <c r="A45" s="110"/>
      <c r="B45" s="110"/>
      <c r="C45" s="110"/>
      <c r="D45" s="110"/>
      <c r="E45" s="110"/>
      <c r="F45" s="110"/>
      <c r="G45" s="110"/>
      <c r="H45" s="110"/>
      <c r="I45" s="110"/>
      <c r="J45" s="110"/>
      <c r="K45" s="110"/>
      <c r="L45" s="110"/>
      <c r="M45" s="110"/>
      <c r="N45" s="110"/>
      <c r="O45" s="110"/>
      <c r="P45" s="110"/>
      <c r="Q45" s="110"/>
      <c r="R45" s="110"/>
      <c r="S45" s="110"/>
      <c r="T45" s="12"/>
      <c r="U45" s="12"/>
      <c r="V45" s="12"/>
      <c r="W45" s="12"/>
      <c r="X45" s="12"/>
      <c r="Y45" s="12"/>
      <c r="Z45" s="12"/>
      <c r="AA45" s="12"/>
    </row>
    <row r="46" spans="1:37" ht="17.100000000000001" customHeight="1">
      <c r="A46" s="110"/>
      <c r="B46" s="110"/>
      <c r="C46" s="110"/>
      <c r="D46" s="110"/>
      <c r="E46" s="110"/>
      <c r="F46" s="110"/>
      <c r="G46" s="110"/>
      <c r="H46" s="110"/>
      <c r="I46" s="110"/>
      <c r="J46" s="110"/>
      <c r="K46" s="110"/>
      <c r="L46" s="110"/>
      <c r="M46" s="110"/>
      <c r="N46" s="110"/>
      <c r="O46" s="110"/>
      <c r="P46" s="110"/>
      <c r="Q46" s="110"/>
      <c r="R46" s="110"/>
      <c r="S46" s="110"/>
      <c r="T46" s="12"/>
      <c r="U46" s="12"/>
      <c r="V46" s="12"/>
      <c r="W46" s="12"/>
      <c r="X46" s="12"/>
      <c r="Y46" s="12"/>
      <c r="Z46" s="12"/>
      <c r="AA46" s="12"/>
    </row>
    <row r="47" spans="1:37" ht="17.100000000000001" customHeight="1">
      <c r="AF47" s="12"/>
      <c r="AG47" s="12"/>
      <c r="AH47" s="12"/>
      <c r="AI47" s="12"/>
      <c r="AJ47" s="12"/>
      <c r="AK47" s="12"/>
    </row>
    <row r="48" spans="1:37" ht="17.100000000000001" customHeight="1">
      <c r="A48" s="16" t="s">
        <v>151</v>
      </c>
    </row>
    <row r="49" spans="1:36" ht="17.100000000000001" customHeight="1">
      <c r="A49" s="109" t="s">
        <v>129</v>
      </c>
      <c r="B49" s="109" t="s">
        <v>130</v>
      </c>
      <c r="C49" s="109" t="s">
        <v>131</v>
      </c>
      <c r="D49" s="109" t="s">
        <v>132</v>
      </c>
      <c r="E49" s="109" t="s">
        <v>133</v>
      </c>
      <c r="F49" s="109"/>
      <c r="G49" s="109"/>
      <c r="H49" s="109"/>
      <c r="I49" s="109"/>
      <c r="J49" s="109"/>
      <c r="K49" s="109"/>
      <c r="L49" s="109"/>
      <c r="M49" s="109"/>
      <c r="N49" s="109" t="s">
        <v>134</v>
      </c>
      <c r="O49" s="109" t="s">
        <v>135</v>
      </c>
      <c r="P49" s="109" t="s">
        <v>136</v>
      </c>
      <c r="Q49" s="109" t="s">
        <v>137</v>
      </c>
      <c r="R49" s="109" t="s">
        <v>138</v>
      </c>
      <c r="S49" s="109" t="s">
        <v>137</v>
      </c>
      <c r="T49" s="109" t="s">
        <v>139</v>
      </c>
      <c r="U49" s="109"/>
      <c r="V49" s="109" t="s">
        <v>140</v>
      </c>
      <c r="W49" s="109" t="s">
        <v>141</v>
      </c>
      <c r="X49" s="109"/>
      <c r="Y49" s="109" t="s">
        <v>189</v>
      </c>
      <c r="Z49" s="109"/>
      <c r="AA49" s="109"/>
      <c r="AB49" s="109"/>
      <c r="AC49" s="109"/>
      <c r="AD49" s="109"/>
      <c r="AE49" s="109"/>
      <c r="AF49" s="109"/>
      <c r="AG49" s="109"/>
      <c r="AH49" s="109"/>
      <c r="AI49" s="109" t="s">
        <v>142</v>
      </c>
      <c r="AJ49" s="109" t="s">
        <v>100</v>
      </c>
    </row>
    <row r="50" spans="1:36" ht="17.100000000000001" customHeight="1">
      <c r="A50" s="91"/>
      <c r="B50" s="91"/>
      <c r="C50" s="91"/>
      <c r="D50" s="91"/>
      <c r="E50" s="91"/>
      <c r="F50" s="91"/>
      <c r="G50" s="91"/>
      <c r="H50" s="91"/>
      <c r="I50" s="91"/>
      <c r="J50" s="91"/>
      <c r="K50" s="91"/>
      <c r="L50" s="91"/>
      <c r="M50" s="91"/>
      <c r="N50" s="91"/>
      <c r="O50" s="91"/>
      <c r="P50" s="91"/>
      <c r="Q50" s="91"/>
      <c r="R50" s="91"/>
      <c r="S50" s="91"/>
      <c r="T50" s="91"/>
      <c r="U50" s="91"/>
      <c r="V50" s="91"/>
      <c r="W50" s="91"/>
      <c r="X50" s="91"/>
      <c r="Y50" s="91"/>
      <c r="Z50" s="91"/>
      <c r="AA50" s="91"/>
      <c r="AB50" s="91"/>
      <c r="AC50" s="91"/>
      <c r="AD50" s="91"/>
      <c r="AE50" s="91"/>
      <c r="AF50" s="91"/>
      <c r="AG50" s="91"/>
      <c r="AH50" s="91"/>
      <c r="AI50" s="91"/>
      <c r="AJ50" s="91"/>
    </row>
    <row r="51" spans="1:36" ht="17.100000000000001" customHeight="1">
      <c r="A51" s="91"/>
      <c r="B51" s="91"/>
      <c r="C51" s="91"/>
      <c r="D51" s="91"/>
      <c r="E51" s="91"/>
      <c r="F51" s="91"/>
      <c r="G51" s="91"/>
      <c r="H51" s="91"/>
      <c r="I51" s="91"/>
      <c r="J51" s="91"/>
      <c r="K51" s="91"/>
      <c r="L51" s="91"/>
      <c r="M51" s="91"/>
      <c r="N51" s="91"/>
      <c r="O51" s="91"/>
      <c r="P51" s="91"/>
      <c r="Q51" s="91"/>
      <c r="R51" s="91"/>
      <c r="S51" s="91"/>
      <c r="T51" s="91"/>
      <c r="U51" s="91"/>
      <c r="V51" s="91"/>
      <c r="W51" s="91"/>
      <c r="X51" s="91"/>
      <c r="Y51" s="91"/>
      <c r="Z51" s="91"/>
      <c r="AA51" s="91"/>
      <c r="AB51" s="91"/>
      <c r="AC51" s="91"/>
      <c r="AD51" s="91"/>
      <c r="AE51" s="91"/>
      <c r="AF51" s="91"/>
      <c r="AG51" s="91"/>
      <c r="AH51" s="91"/>
      <c r="AI51" s="91"/>
      <c r="AJ51" s="91"/>
    </row>
    <row r="52" spans="1:36" ht="17.100000000000001" customHeight="1">
      <c r="A52" s="91"/>
      <c r="B52" s="91"/>
      <c r="C52" s="91"/>
      <c r="D52" s="91"/>
      <c r="E52" s="91"/>
      <c r="F52" s="91"/>
      <c r="G52" s="91"/>
      <c r="H52" s="91"/>
      <c r="I52" s="91"/>
      <c r="J52" s="91"/>
      <c r="K52" s="91"/>
      <c r="L52" s="91"/>
      <c r="M52" s="91"/>
      <c r="N52" s="91"/>
      <c r="O52" s="91"/>
      <c r="P52" s="91"/>
      <c r="Q52" s="91"/>
      <c r="R52" s="91"/>
      <c r="S52" s="91"/>
      <c r="T52" s="91"/>
      <c r="U52" s="91"/>
      <c r="V52" s="91"/>
      <c r="W52" s="91"/>
      <c r="X52" s="91"/>
      <c r="Y52" s="91"/>
      <c r="Z52" s="91"/>
      <c r="AA52" s="91"/>
      <c r="AB52" s="91"/>
      <c r="AC52" s="91"/>
      <c r="AD52" s="91"/>
      <c r="AE52" s="91"/>
      <c r="AF52" s="91"/>
      <c r="AG52" s="91"/>
      <c r="AH52" s="91"/>
      <c r="AI52" s="91"/>
      <c r="AJ52" s="91"/>
    </row>
    <row r="53" spans="1:36" ht="17.100000000000001" customHeight="1">
      <c r="A53" s="91"/>
      <c r="B53" s="91"/>
      <c r="C53" s="91"/>
      <c r="D53" s="91"/>
      <c r="E53" s="91"/>
      <c r="F53" s="91"/>
      <c r="G53" s="91"/>
      <c r="H53" s="91"/>
      <c r="I53" s="91"/>
      <c r="J53" s="91"/>
      <c r="K53" s="91"/>
      <c r="L53" s="91"/>
      <c r="M53" s="91"/>
      <c r="N53" s="91"/>
      <c r="O53" s="91"/>
      <c r="P53" s="91"/>
      <c r="Q53" s="91"/>
      <c r="R53" s="91"/>
      <c r="S53" s="91"/>
      <c r="T53" s="91"/>
      <c r="U53" s="91"/>
      <c r="V53" s="91"/>
      <c r="W53" s="91"/>
      <c r="X53" s="91"/>
      <c r="Y53" s="91"/>
      <c r="Z53" s="91"/>
      <c r="AA53" s="91"/>
      <c r="AB53" s="91"/>
      <c r="AC53" s="91"/>
      <c r="AD53" s="91"/>
      <c r="AE53" s="91"/>
      <c r="AF53" s="91"/>
      <c r="AG53" s="91"/>
      <c r="AH53" s="91"/>
      <c r="AI53" s="91"/>
      <c r="AJ53" s="91"/>
    </row>
    <row r="54" spans="1:36" ht="17.100000000000001" customHeight="1">
      <c r="A54" s="91"/>
      <c r="B54" s="91"/>
      <c r="C54" s="91"/>
      <c r="D54" s="91"/>
      <c r="E54" s="91"/>
      <c r="F54" s="91"/>
      <c r="G54" s="91"/>
      <c r="H54" s="91"/>
      <c r="I54" s="91"/>
      <c r="J54" s="91"/>
      <c r="K54" s="91"/>
      <c r="L54" s="91"/>
      <c r="M54" s="91"/>
      <c r="N54" s="91"/>
      <c r="O54" s="91"/>
      <c r="P54" s="91"/>
      <c r="Q54" s="91"/>
      <c r="R54" s="91"/>
      <c r="S54" s="91"/>
      <c r="T54" s="91"/>
      <c r="U54" s="91"/>
      <c r="V54" s="91"/>
      <c r="W54" s="91"/>
      <c r="X54" s="91"/>
      <c r="Y54" s="91"/>
      <c r="Z54" s="91"/>
      <c r="AA54" s="91"/>
      <c r="AB54" s="91"/>
      <c r="AC54" s="91"/>
      <c r="AD54" s="91"/>
      <c r="AE54" s="91"/>
      <c r="AF54" s="91"/>
      <c r="AG54" s="91"/>
      <c r="AH54" s="91"/>
      <c r="AI54" s="91"/>
      <c r="AJ54" s="91"/>
    </row>
    <row r="55" spans="1:36" ht="17.100000000000001" customHeight="1">
      <c r="A55" s="91"/>
      <c r="B55" s="91"/>
      <c r="C55" s="91"/>
      <c r="D55" s="91"/>
      <c r="E55" s="91"/>
      <c r="F55" s="91"/>
      <c r="G55" s="91"/>
      <c r="H55" s="91"/>
      <c r="I55" s="91"/>
      <c r="J55" s="91"/>
      <c r="K55" s="91"/>
      <c r="L55" s="91"/>
      <c r="M55" s="91"/>
      <c r="N55" s="91"/>
      <c r="O55" s="91"/>
      <c r="P55" s="91"/>
      <c r="Q55" s="91"/>
      <c r="R55" s="91"/>
      <c r="S55" s="91"/>
      <c r="T55" s="91"/>
      <c r="U55" s="91"/>
      <c r="V55" s="91"/>
      <c r="W55" s="91"/>
      <c r="X55" s="91"/>
      <c r="Y55" s="91"/>
      <c r="Z55" s="91"/>
      <c r="AA55" s="91"/>
      <c r="AB55" s="91"/>
      <c r="AC55" s="91"/>
      <c r="AD55" s="91"/>
      <c r="AE55" s="91"/>
      <c r="AF55" s="91"/>
      <c r="AG55" s="91"/>
      <c r="AH55" s="91"/>
      <c r="AI55" s="91"/>
      <c r="AJ55" s="91"/>
    </row>
    <row r="56" spans="1:36" ht="17.100000000000001" customHeight="1">
      <c r="A56" s="91"/>
      <c r="B56" s="91"/>
      <c r="C56" s="91"/>
      <c r="D56" s="91"/>
      <c r="E56" s="91"/>
      <c r="F56" s="91"/>
      <c r="G56" s="91"/>
      <c r="H56" s="91"/>
      <c r="I56" s="91"/>
      <c r="J56" s="91"/>
      <c r="K56" s="91"/>
      <c r="L56" s="91"/>
      <c r="M56" s="91"/>
      <c r="N56" s="91"/>
      <c r="O56" s="91"/>
      <c r="P56" s="91"/>
      <c r="Q56" s="91"/>
      <c r="R56" s="91"/>
      <c r="S56" s="91"/>
      <c r="T56" s="91"/>
      <c r="U56" s="91"/>
      <c r="V56" s="91"/>
      <c r="W56" s="91"/>
      <c r="X56" s="91"/>
      <c r="Y56" s="91"/>
      <c r="Z56" s="91"/>
      <c r="AA56" s="91"/>
      <c r="AB56" s="91"/>
      <c r="AC56" s="91"/>
      <c r="AD56" s="91"/>
      <c r="AE56" s="91"/>
      <c r="AF56" s="91"/>
      <c r="AG56" s="91"/>
      <c r="AH56" s="91"/>
      <c r="AI56" s="91"/>
      <c r="AJ56" s="91"/>
    </row>
    <row r="57" spans="1:36" ht="17.100000000000001" customHeight="1">
      <c r="A57" s="91"/>
      <c r="B57" s="91"/>
      <c r="C57" s="91"/>
      <c r="D57" s="91"/>
      <c r="E57" s="91"/>
      <c r="F57" s="91"/>
      <c r="G57" s="91"/>
      <c r="H57" s="91"/>
      <c r="I57" s="91"/>
      <c r="J57" s="91"/>
      <c r="K57" s="91"/>
      <c r="L57" s="91"/>
      <c r="M57" s="91"/>
      <c r="N57" s="91"/>
      <c r="O57" s="91"/>
      <c r="P57" s="91"/>
      <c r="Q57" s="91"/>
      <c r="R57" s="91"/>
      <c r="S57" s="91"/>
      <c r="T57" s="91"/>
      <c r="U57" s="91"/>
      <c r="V57" s="91"/>
      <c r="W57" s="91"/>
      <c r="X57" s="91"/>
      <c r="Y57" s="91"/>
      <c r="Z57" s="91"/>
      <c r="AA57" s="91"/>
      <c r="AB57" s="91"/>
      <c r="AC57" s="91"/>
      <c r="AD57" s="91"/>
      <c r="AE57" s="91"/>
      <c r="AF57" s="91"/>
      <c r="AG57" s="91"/>
      <c r="AH57" s="91"/>
      <c r="AI57" s="91"/>
      <c r="AJ57" s="91"/>
    </row>
    <row r="58" spans="1:36" ht="17.100000000000001" customHeight="1">
      <c r="A58" s="91"/>
      <c r="B58" s="91"/>
      <c r="C58" s="91"/>
      <c r="D58" s="91"/>
      <c r="E58" s="91"/>
      <c r="F58" s="91"/>
      <c r="G58" s="91"/>
      <c r="H58" s="91"/>
      <c r="I58" s="91"/>
      <c r="J58" s="91"/>
      <c r="K58" s="91"/>
      <c r="L58" s="91"/>
      <c r="M58" s="91"/>
      <c r="N58" s="91"/>
      <c r="O58" s="91"/>
      <c r="P58" s="91"/>
      <c r="Q58" s="91"/>
      <c r="R58" s="91"/>
      <c r="S58" s="91"/>
      <c r="T58" s="91"/>
      <c r="U58" s="91"/>
      <c r="V58" s="91"/>
      <c r="W58" s="91"/>
      <c r="X58" s="91"/>
      <c r="Y58" s="91"/>
      <c r="Z58" s="91"/>
      <c r="AA58" s="91"/>
      <c r="AB58" s="91"/>
      <c r="AC58" s="91"/>
      <c r="AD58" s="91"/>
      <c r="AE58" s="91"/>
      <c r="AF58" s="91"/>
      <c r="AG58" s="91"/>
      <c r="AH58" s="91"/>
      <c r="AI58" s="91"/>
      <c r="AJ58" s="91"/>
    </row>
    <row r="59" spans="1:36" ht="17.100000000000001" customHeight="1">
      <c r="A59" s="91"/>
      <c r="B59" s="91"/>
      <c r="C59" s="91"/>
      <c r="D59" s="91"/>
      <c r="E59" s="91"/>
      <c r="F59" s="91"/>
      <c r="G59" s="91"/>
      <c r="H59" s="91"/>
      <c r="I59" s="91"/>
      <c r="J59" s="91"/>
      <c r="K59" s="91"/>
      <c r="L59" s="91"/>
      <c r="M59" s="91"/>
      <c r="N59" s="91"/>
      <c r="O59" s="91"/>
      <c r="P59" s="91"/>
      <c r="Q59" s="91"/>
      <c r="R59" s="91"/>
      <c r="S59" s="91"/>
      <c r="T59" s="91"/>
      <c r="U59" s="91"/>
      <c r="V59" s="91"/>
      <c r="W59" s="91"/>
      <c r="X59" s="91"/>
      <c r="Y59" s="91"/>
      <c r="Z59" s="91"/>
      <c r="AA59" s="91"/>
      <c r="AB59" s="91"/>
      <c r="AC59" s="91"/>
      <c r="AD59" s="91"/>
      <c r="AE59" s="91"/>
      <c r="AF59" s="91"/>
      <c r="AG59" s="91"/>
      <c r="AH59" s="91"/>
      <c r="AI59" s="91"/>
      <c r="AJ59" s="91"/>
    </row>
    <row r="60" spans="1:36" ht="17.100000000000001" customHeight="1">
      <c r="A60" s="91"/>
      <c r="B60" s="91"/>
      <c r="C60" s="91"/>
      <c r="D60" s="91"/>
      <c r="E60" s="91"/>
      <c r="F60" s="91"/>
      <c r="G60" s="91"/>
      <c r="H60" s="91"/>
      <c r="I60" s="91"/>
      <c r="J60" s="91"/>
      <c r="K60" s="91"/>
      <c r="L60" s="91"/>
      <c r="M60" s="91"/>
      <c r="N60" s="91"/>
      <c r="O60" s="91"/>
      <c r="P60" s="91"/>
      <c r="Q60" s="91"/>
      <c r="R60" s="91"/>
      <c r="S60" s="91"/>
      <c r="T60" s="91"/>
      <c r="U60" s="91"/>
      <c r="V60" s="91"/>
      <c r="W60" s="91"/>
      <c r="X60" s="91"/>
      <c r="Y60" s="91"/>
      <c r="Z60" s="91"/>
      <c r="AA60" s="91"/>
      <c r="AB60" s="91"/>
      <c r="AC60" s="91"/>
      <c r="AD60" s="91"/>
      <c r="AE60" s="91"/>
      <c r="AF60" s="91"/>
      <c r="AG60" s="91"/>
      <c r="AH60" s="91"/>
      <c r="AI60" s="91"/>
      <c r="AJ60" s="91"/>
    </row>
    <row r="61" spans="1:36" ht="17.100000000000001" customHeight="1">
      <c r="A61" s="91"/>
      <c r="B61" s="91"/>
      <c r="C61" s="91"/>
      <c r="D61" s="91"/>
      <c r="E61" s="91"/>
      <c r="F61" s="91"/>
      <c r="G61" s="91"/>
      <c r="H61" s="91"/>
      <c r="I61" s="91"/>
      <c r="J61" s="91"/>
      <c r="K61" s="91"/>
      <c r="L61" s="91"/>
      <c r="M61" s="91"/>
      <c r="N61" s="91"/>
      <c r="O61" s="91"/>
      <c r="P61" s="91"/>
      <c r="Q61" s="91"/>
      <c r="R61" s="91"/>
      <c r="S61" s="91"/>
      <c r="T61" s="91"/>
      <c r="U61" s="91"/>
      <c r="V61" s="91"/>
      <c r="W61" s="91"/>
      <c r="X61" s="91"/>
      <c r="Y61" s="91"/>
      <c r="Z61" s="91"/>
      <c r="AA61" s="91"/>
      <c r="AB61" s="91"/>
      <c r="AC61" s="91"/>
      <c r="AD61" s="91"/>
      <c r="AE61" s="91"/>
      <c r="AF61" s="91"/>
      <c r="AG61" s="91"/>
      <c r="AH61" s="91"/>
      <c r="AI61" s="91"/>
      <c r="AJ61" s="91"/>
    </row>
    <row r="62" spans="1:36" ht="17.100000000000001" customHeight="1">
      <c r="A62" s="91"/>
      <c r="B62" s="91"/>
      <c r="C62" s="91"/>
      <c r="D62" s="91"/>
      <c r="E62" s="91"/>
      <c r="F62" s="91"/>
      <c r="G62" s="91"/>
      <c r="H62" s="91"/>
      <c r="I62" s="91"/>
      <c r="J62" s="91"/>
      <c r="K62" s="91"/>
      <c r="L62" s="91"/>
      <c r="M62" s="91"/>
      <c r="N62" s="91"/>
      <c r="O62" s="91"/>
      <c r="P62" s="91"/>
      <c r="Q62" s="91"/>
      <c r="R62" s="91"/>
      <c r="S62" s="91"/>
      <c r="T62" s="91"/>
      <c r="U62" s="91"/>
      <c r="V62" s="91"/>
      <c r="W62" s="91"/>
      <c r="X62" s="91"/>
      <c r="Y62" s="91"/>
      <c r="Z62" s="91"/>
      <c r="AA62" s="91"/>
      <c r="AB62" s="91"/>
      <c r="AC62" s="91"/>
      <c r="AD62" s="91"/>
      <c r="AE62" s="91"/>
      <c r="AF62" s="91"/>
      <c r="AG62" s="91"/>
      <c r="AH62" s="91"/>
      <c r="AI62" s="91"/>
      <c r="AJ62" s="91"/>
    </row>
    <row r="63" spans="1:36" ht="17.100000000000001" customHeight="1">
      <c r="A63" s="91"/>
      <c r="B63" s="91"/>
      <c r="C63" s="91"/>
      <c r="D63" s="91"/>
      <c r="E63" s="91"/>
      <c r="F63" s="91"/>
      <c r="G63" s="91"/>
      <c r="H63" s="91"/>
      <c r="I63" s="91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1"/>
      <c r="Z63" s="91"/>
      <c r="AA63" s="91"/>
      <c r="AB63" s="91"/>
      <c r="AC63" s="91"/>
      <c r="AD63" s="91"/>
      <c r="AE63" s="91"/>
      <c r="AF63" s="91"/>
      <c r="AG63" s="91"/>
      <c r="AH63" s="91"/>
      <c r="AI63" s="91"/>
      <c r="AJ63" s="91"/>
    </row>
    <row r="64" spans="1:36" ht="17.100000000000001" customHeight="1">
      <c r="A64" s="91"/>
      <c r="B64" s="91"/>
      <c r="C64" s="91"/>
      <c r="D64" s="91"/>
      <c r="E64" s="91"/>
      <c r="F64" s="91"/>
      <c r="G64" s="91"/>
      <c r="H64" s="91"/>
      <c r="I64" s="91"/>
      <c r="J64" s="91"/>
      <c r="K64" s="91"/>
      <c r="L64" s="91"/>
      <c r="M64" s="91"/>
      <c r="N64" s="91"/>
      <c r="O64" s="91"/>
      <c r="P64" s="91"/>
      <c r="Q64" s="91"/>
      <c r="R64" s="91"/>
      <c r="S64" s="91"/>
      <c r="T64" s="91"/>
      <c r="U64" s="91"/>
      <c r="V64" s="91"/>
      <c r="W64" s="91"/>
      <c r="X64" s="91"/>
      <c r="Y64" s="91"/>
      <c r="Z64" s="91"/>
      <c r="AA64" s="91"/>
      <c r="AB64" s="91"/>
      <c r="AC64" s="91"/>
      <c r="AD64" s="91"/>
      <c r="AE64" s="91"/>
      <c r="AF64" s="91"/>
      <c r="AG64" s="91"/>
      <c r="AH64" s="91"/>
      <c r="AI64" s="91"/>
      <c r="AJ64" s="91"/>
    </row>
    <row r="65" spans="1:36" ht="17.100000000000001" customHeight="1">
      <c r="A65" s="91"/>
      <c r="B65" s="91"/>
      <c r="C65" s="91"/>
      <c r="D65" s="91"/>
      <c r="E65" s="91"/>
      <c r="F65" s="91"/>
      <c r="G65" s="91"/>
      <c r="H65" s="91"/>
      <c r="I65" s="91"/>
      <c r="J65" s="91"/>
      <c r="K65" s="91"/>
      <c r="L65" s="91"/>
      <c r="M65" s="91"/>
      <c r="N65" s="91"/>
      <c r="O65" s="91"/>
      <c r="P65" s="91"/>
      <c r="Q65" s="91"/>
      <c r="R65" s="91"/>
      <c r="S65" s="91"/>
      <c r="T65" s="91"/>
      <c r="U65" s="91"/>
      <c r="V65" s="91"/>
      <c r="W65" s="91"/>
      <c r="X65" s="91"/>
      <c r="Y65" s="91"/>
      <c r="Z65" s="91"/>
      <c r="AA65" s="91"/>
      <c r="AB65" s="91"/>
      <c r="AC65" s="91"/>
      <c r="AD65" s="91"/>
      <c r="AE65" s="91"/>
      <c r="AF65" s="91"/>
      <c r="AG65" s="91"/>
      <c r="AH65" s="91"/>
      <c r="AI65" s="91"/>
      <c r="AJ65" s="91"/>
    </row>
    <row r="66" spans="1:36" ht="17.100000000000001" customHeight="1">
      <c r="A66" s="91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  <c r="N66" s="91"/>
      <c r="O66" s="91"/>
      <c r="P66" s="91"/>
      <c r="Q66" s="91"/>
      <c r="R66" s="91"/>
      <c r="S66" s="91"/>
      <c r="T66" s="91"/>
      <c r="U66" s="91"/>
      <c r="V66" s="91"/>
      <c r="W66" s="91"/>
      <c r="X66" s="91"/>
      <c r="Y66" s="91"/>
      <c r="Z66" s="91"/>
      <c r="AA66" s="91"/>
      <c r="AB66" s="91"/>
      <c r="AC66" s="91"/>
      <c r="AD66" s="91"/>
      <c r="AE66" s="91"/>
      <c r="AF66" s="91"/>
      <c r="AG66" s="91"/>
      <c r="AH66" s="91"/>
      <c r="AI66" s="91"/>
      <c r="AJ66" s="91"/>
    </row>
    <row r="67" spans="1:36" ht="17.100000000000001" customHeight="1">
      <c r="A67" s="91"/>
      <c r="B67" s="91"/>
      <c r="C67" s="91"/>
      <c r="D67" s="91"/>
      <c r="E67" s="91"/>
      <c r="F67" s="91"/>
      <c r="G67" s="91"/>
      <c r="H67" s="91"/>
      <c r="I67" s="91"/>
      <c r="J67" s="91"/>
      <c r="K67" s="91"/>
      <c r="L67" s="91"/>
      <c r="M67" s="91"/>
      <c r="N67" s="91"/>
      <c r="O67" s="91"/>
      <c r="P67" s="91"/>
      <c r="Q67" s="91"/>
      <c r="R67" s="91"/>
      <c r="S67" s="91"/>
      <c r="T67" s="91"/>
      <c r="U67" s="91"/>
      <c r="V67" s="91"/>
      <c r="W67" s="91"/>
      <c r="X67" s="91"/>
      <c r="Y67" s="91"/>
      <c r="Z67" s="91"/>
      <c r="AA67" s="91"/>
      <c r="AB67" s="91"/>
      <c r="AC67" s="91"/>
      <c r="AD67" s="91"/>
      <c r="AE67" s="91"/>
      <c r="AF67" s="91"/>
      <c r="AG67" s="91"/>
      <c r="AH67" s="91"/>
      <c r="AI67" s="91"/>
      <c r="AJ67" s="91"/>
    </row>
    <row r="68" spans="1:36" ht="17.100000000000001" customHeight="1">
      <c r="A68" s="91"/>
      <c r="B68" s="91"/>
      <c r="C68" s="91"/>
      <c r="D68" s="91"/>
      <c r="E68" s="91"/>
      <c r="F68" s="91"/>
      <c r="G68" s="91"/>
      <c r="H68" s="91"/>
      <c r="I68" s="91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91"/>
      <c r="Z68" s="91"/>
      <c r="AA68" s="91"/>
      <c r="AB68" s="91"/>
      <c r="AC68" s="91"/>
      <c r="AD68" s="91"/>
      <c r="AE68" s="91"/>
      <c r="AF68" s="91"/>
      <c r="AG68" s="91"/>
      <c r="AH68" s="91"/>
      <c r="AI68" s="91"/>
      <c r="AJ68" s="91"/>
    </row>
    <row r="69" spans="1:36" ht="17.100000000000001" customHeight="1">
      <c r="A69" s="91"/>
      <c r="B69" s="91"/>
      <c r="C69" s="91"/>
      <c r="D69" s="91"/>
      <c r="E69" s="91"/>
      <c r="F69" s="91"/>
      <c r="G69" s="91"/>
      <c r="H69" s="91"/>
      <c r="I69" s="91"/>
      <c r="J69" s="91"/>
      <c r="K69" s="91"/>
      <c r="L69" s="91"/>
      <c r="M69" s="91"/>
      <c r="N69" s="91"/>
      <c r="O69" s="91"/>
      <c r="P69" s="91"/>
      <c r="Q69" s="91"/>
      <c r="R69" s="91"/>
      <c r="S69" s="91"/>
      <c r="T69" s="91"/>
      <c r="U69" s="91"/>
      <c r="V69" s="91"/>
      <c r="W69" s="91"/>
      <c r="X69" s="91"/>
      <c r="Y69" s="91"/>
      <c r="Z69" s="91"/>
      <c r="AA69" s="91"/>
      <c r="AB69" s="91"/>
      <c r="AC69" s="91"/>
      <c r="AD69" s="91"/>
      <c r="AE69" s="91"/>
      <c r="AF69" s="91"/>
      <c r="AG69" s="91"/>
      <c r="AH69" s="91"/>
      <c r="AI69" s="91"/>
      <c r="AJ69" s="91"/>
    </row>
    <row r="70" spans="1:36" ht="17.100000000000001" customHeight="1">
      <c r="A70" s="91"/>
      <c r="B70" s="91"/>
      <c r="C70" s="91"/>
      <c r="D70" s="91"/>
      <c r="E70" s="91"/>
      <c r="F70" s="91"/>
      <c r="G70" s="91"/>
      <c r="H70" s="91"/>
      <c r="I70" s="91"/>
      <c r="J70" s="91"/>
      <c r="K70" s="91"/>
      <c r="L70" s="91"/>
      <c r="M70" s="91"/>
      <c r="N70" s="91"/>
      <c r="O70" s="91"/>
      <c r="P70" s="91"/>
      <c r="Q70" s="91"/>
      <c r="R70" s="91"/>
      <c r="S70" s="91"/>
      <c r="T70" s="91"/>
      <c r="U70" s="91"/>
      <c r="V70" s="91"/>
      <c r="W70" s="91"/>
      <c r="X70" s="91"/>
      <c r="Y70" s="91"/>
      <c r="Z70" s="91"/>
      <c r="AA70" s="91"/>
      <c r="AB70" s="91"/>
      <c r="AC70" s="91"/>
      <c r="AD70" s="91"/>
      <c r="AE70" s="91"/>
      <c r="AF70" s="91"/>
      <c r="AG70" s="91"/>
      <c r="AH70" s="91"/>
      <c r="AI70" s="91"/>
      <c r="AJ70" s="91"/>
    </row>
    <row r="72" spans="1:36" ht="17.100000000000001" customHeight="1">
      <c r="A72" s="16" t="s">
        <v>128</v>
      </c>
    </row>
    <row r="73" spans="1:36" ht="17.100000000000001" customHeight="1">
      <c r="A73" s="109" t="s">
        <v>129</v>
      </c>
      <c r="B73" s="109" t="s">
        <v>130</v>
      </c>
      <c r="C73" s="109" t="s">
        <v>131</v>
      </c>
      <c r="D73" s="109" t="s">
        <v>132</v>
      </c>
      <c r="E73" s="109" t="s">
        <v>133</v>
      </c>
      <c r="F73" s="109"/>
      <c r="G73" s="109"/>
      <c r="H73" s="109"/>
      <c r="I73" s="109"/>
      <c r="J73" s="109"/>
      <c r="K73" s="109"/>
      <c r="L73" s="109"/>
      <c r="M73" s="109"/>
      <c r="N73" s="109" t="s">
        <v>134</v>
      </c>
      <c r="O73" s="109" t="s">
        <v>135</v>
      </c>
      <c r="P73" s="109" t="s">
        <v>136</v>
      </c>
      <c r="Q73" s="109" t="s">
        <v>137</v>
      </c>
      <c r="R73" s="109" t="s">
        <v>138</v>
      </c>
      <c r="S73" s="109" t="s">
        <v>137</v>
      </c>
      <c r="T73" s="109" t="s">
        <v>139</v>
      </c>
      <c r="U73" s="109"/>
      <c r="V73" s="109" t="s">
        <v>140</v>
      </c>
      <c r="W73" s="109" t="s">
        <v>141</v>
      </c>
      <c r="X73" s="109"/>
      <c r="Y73" s="109"/>
      <c r="Z73" s="109"/>
      <c r="AA73" s="109"/>
      <c r="AB73" s="109"/>
      <c r="AC73" s="109"/>
      <c r="AD73" s="109"/>
      <c r="AE73" s="109"/>
      <c r="AF73" s="109"/>
      <c r="AG73" s="109"/>
      <c r="AH73" s="109"/>
      <c r="AI73" s="109" t="s">
        <v>142</v>
      </c>
      <c r="AJ73" s="109" t="s">
        <v>100</v>
      </c>
    </row>
    <row r="74" spans="1:36" ht="17.100000000000001" customHeight="1">
      <c r="A74" s="91"/>
      <c r="B74" s="91"/>
      <c r="C74" s="91"/>
      <c r="D74" s="91"/>
      <c r="E74" s="91"/>
      <c r="F74" s="91"/>
      <c r="G74" s="91"/>
      <c r="H74" s="91"/>
      <c r="I74" s="91"/>
      <c r="J74" s="91"/>
      <c r="K74" s="91"/>
      <c r="L74" s="91"/>
      <c r="M74" s="91"/>
      <c r="N74" s="91"/>
      <c r="O74" s="91"/>
      <c r="P74" s="91"/>
      <c r="Q74" s="91"/>
      <c r="R74" s="91"/>
      <c r="S74" s="91"/>
      <c r="T74" s="91"/>
      <c r="U74" s="91"/>
      <c r="V74" s="91"/>
      <c r="W74" s="91"/>
      <c r="X74" s="91"/>
      <c r="Y74" s="91"/>
      <c r="Z74" s="91"/>
      <c r="AA74" s="91"/>
      <c r="AB74" s="91"/>
      <c r="AC74" s="91"/>
      <c r="AD74" s="91"/>
      <c r="AE74" s="91"/>
      <c r="AF74" s="91"/>
      <c r="AG74" s="91"/>
      <c r="AH74" s="91"/>
      <c r="AI74" s="91"/>
      <c r="AJ74" s="91"/>
    </row>
  </sheetData>
  <phoneticPr fontId="4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63"/>
  <sheetViews>
    <sheetView showGridLines="0" showWhiteSpace="0" zoomScaleNormal="100" zoomScaleSheetLayoutView="100" workbookViewId="0">
      <selection sqref="A1:L2"/>
    </sheetView>
  </sheetViews>
  <sheetFormatPr defaultColWidth="10.77734375" defaultRowHeight="15" customHeight="1"/>
  <cols>
    <col min="1" max="4" width="3.77734375" style="37" customWidth="1"/>
    <col min="5" max="5" width="15.77734375" style="37" customWidth="1"/>
    <col min="6" max="7" width="8.33203125" style="37" customWidth="1"/>
    <col min="8" max="8" width="15.77734375" style="37" customWidth="1"/>
    <col min="9" max="12" width="3.77734375" style="37" customWidth="1"/>
    <col min="13" max="16384" width="10.77734375" style="37"/>
  </cols>
  <sheetData>
    <row r="1" spans="1:12" s="47" customFormat="1" ht="33" customHeight="1">
      <c r="A1" s="326" t="s">
        <v>34</v>
      </c>
      <c r="B1" s="326"/>
      <c r="C1" s="326"/>
      <c r="D1" s="326"/>
      <c r="E1" s="326"/>
      <c r="F1" s="326"/>
      <c r="G1" s="326"/>
      <c r="H1" s="326"/>
      <c r="I1" s="326"/>
      <c r="J1" s="326"/>
      <c r="K1" s="326"/>
      <c r="L1" s="326"/>
    </row>
    <row r="2" spans="1:12" s="47" customFormat="1" ht="33" customHeight="1">
      <c r="A2" s="326"/>
      <c r="B2" s="326"/>
      <c r="C2" s="326"/>
      <c r="D2" s="326"/>
      <c r="E2" s="326"/>
      <c r="F2" s="326"/>
      <c r="G2" s="326"/>
      <c r="H2" s="326"/>
      <c r="I2" s="326"/>
      <c r="J2" s="326"/>
      <c r="K2" s="326"/>
      <c r="L2" s="326"/>
    </row>
    <row r="3" spans="1:12" s="47" customFormat="1" ht="12.75" customHeight="1">
      <c r="A3" s="48" t="s">
        <v>75</v>
      </c>
      <c r="B3" s="48"/>
      <c r="C3" s="21"/>
      <c r="D3" s="21"/>
      <c r="E3" s="21"/>
      <c r="F3" s="21"/>
      <c r="G3" s="21"/>
      <c r="H3" s="21"/>
      <c r="I3" s="21"/>
      <c r="J3" s="21"/>
      <c r="K3" s="21"/>
      <c r="L3" s="21"/>
    </row>
    <row r="4" spans="1:12" s="49" customFormat="1" ht="13.5" customHeight="1">
      <c r="A4" s="84" t="str">
        <f>" 교   정   번   호(Calibration No) : "&amp;기본정보!H3</f>
        <v xml:space="preserve"> 교   정   번   호(Calibration No) : </v>
      </c>
      <c r="B4" s="84"/>
      <c r="C4" s="85"/>
      <c r="D4" s="163"/>
      <c r="E4" s="85"/>
      <c r="F4" s="85"/>
      <c r="G4" s="163"/>
      <c r="H4" s="85"/>
      <c r="I4" s="93"/>
      <c r="J4" s="86"/>
      <c r="K4" s="161"/>
      <c r="L4" s="93"/>
    </row>
    <row r="5" spans="1:12" s="36" customFormat="1" ht="15" customHeight="1"/>
    <row r="6" spans="1:12" ht="15" customHeight="1">
      <c r="E6" s="53" t="str">
        <f>"○ 품명 : "&amp;기본정보!C$5</f>
        <v xml:space="preserve">○ 품명 : </v>
      </c>
    </row>
    <row r="7" spans="1:12" ht="15" customHeight="1">
      <c r="E7" s="53" t="str">
        <f>"○ 제작회사 : "&amp;기본정보!C$6</f>
        <v xml:space="preserve">○ 제작회사 : </v>
      </c>
    </row>
    <row r="8" spans="1:12" ht="15" customHeight="1">
      <c r="E8" s="53" t="str">
        <f>"○ 형식 : "&amp;기본정보!C$7</f>
        <v xml:space="preserve">○ 형식 : </v>
      </c>
    </row>
    <row r="9" spans="1:12" ht="15" customHeight="1">
      <c r="E9" s="53" t="str">
        <f>"○ 기기번호 : "&amp;기본정보!C$8</f>
        <v xml:space="preserve">○ 기기번호 : </v>
      </c>
    </row>
    <row r="11" spans="1:12" ht="15" customHeight="1">
      <c r="E11" s="38" t="s">
        <v>208</v>
      </c>
    </row>
    <row r="12" spans="1:12" ht="15" customHeight="1">
      <c r="A12" s="44"/>
      <c r="B12" s="43"/>
      <c r="E12" s="195" t="s">
        <v>111</v>
      </c>
      <c r="F12" s="327" t="s">
        <v>209</v>
      </c>
      <c r="G12" s="328"/>
      <c r="H12" s="195" t="s">
        <v>210</v>
      </c>
    </row>
    <row r="13" spans="1:12" ht="15" customHeight="1">
      <c r="A13" s="44"/>
      <c r="B13" s="43"/>
      <c r="E13" s="172" t="s">
        <v>148</v>
      </c>
      <c r="F13" s="329" t="s">
        <v>149</v>
      </c>
      <c r="G13" s="330"/>
      <c r="H13" s="196" t="s">
        <v>149</v>
      </c>
    </row>
    <row r="14" spans="1:12" ht="15" customHeight="1">
      <c r="A14" s="44" t="str">
        <f>IF(Calcu!B9=TRUE,"","삭제")</f>
        <v>삭제</v>
      </c>
      <c r="B14" s="43"/>
      <c r="E14" s="199" t="str">
        <f>Calcu!AL9</f>
        <v xml:space="preserve">0 ~ </v>
      </c>
      <c r="F14" s="331" t="e">
        <f ca="1">Calcu!AM9</f>
        <v>#N/A</v>
      </c>
      <c r="G14" s="332"/>
      <c r="H14" s="162" t="e">
        <f ca="1">Calcu!AO9</f>
        <v>#N/A</v>
      </c>
    </row>
    <row r="15" spans="1:12" ht="15" customHeight="1">
      <c r="A15" s="44" t="str">
        <f>IF(Calcu!B10=TRUE,"","삭제")</f>
        <v>삭제</v>
      </c>
      <c r="B15" s="43"/>
      <c r="E15" s="199" t="str">
        <f>Calcu!AL10</f>
        <v xml:space="preserve">0 ~ </v>
      </c>
      <c r="F15" s="331" t="e">
        <f ca="1">Calcu!AM10</f>
        <v>#N/A</v>
      </c>
      <c r="G15" s="332"/>
      <c r="H15" s="162" t="e">
        <f ca="1">Calcu!AO10</f>
        <v>#N/A</v>
      </c>
    </row>
    <row r="16" spans="1:12" ht="15" customHeight="1">
      <c r="A16" s="44" t="str">
        <f>IF(Calcu!B11=TRUE,"","삭제")</f>
        <v>삭제</v>
      </c>
      <c r="B16" s="43"/>
      <c r="E16" s="199" t="str">
        <f>Calcu!AL11</f>
        <v xml:space="preserve">0 ~ </v>
      </c>
      <c r="F16" s="331" t="e">
        <f ca="1">Calcu!AM11</f>
        <v>#N/A</v>
      </c>
      <c r="G16" s="332"/>
      <c r="H16" s="162" t="e">
        <f ca="1">Calcu!AO11</f>
        <v>#N/A</v>
      </c>
    </row>
    <row r="17" spans="1:8" ht="15" customHeight="1">
      <c r="A17" s="44" t="str">
        <f>IF(Calcu!B12=TRUE,"","삭제")</f>
        <v>삭제</v>
      </c>
      <c r="B17" s="43"/>
      <c r="E17" s="199" t="str">
        <f>Calcu!AL12</f>
        <v xml:space="preserve">0 ~ </v>
      </c>
      <c r="F17" s="331" t="e">
        <f ca="1">Calcu!AM12</f>
        <v>#N/A</v>
      </c>
      <c r="G17" s="332"/>
      <c r="H17" s="162" t="e">
        <f ca="1">Calcu!AO12</f>
        <v>#N/A</v>
      </c>
    </row>
    <row r="18" spans="1:8" ht="15" customHeight="1">
      <c r="A18" s="44" t="str">
        <f>IF(Calcu!B13=TRUE,"","삭제")</f>
        <v>삭제</v>
      </c>
      <c r="B18" s="43"/>
      <c r="E18" s="199" t="str">
        <f>Calcu!AL13</f>
        <v xml:space="preserve">0 ~ </v>
      </c>
      <c r="F18" s="331" t="e">
        <f ca="1">Calcu!AM13</f>
        <v>#N/A</v>
      </c>
      <c r="G18" s="332"/>
      <c r="H18" s="162" t="e">
        <f ca="1">Calcu!AO13</f>
        <v>#N/A</v>
      </c>
    </row>
    <row r="19" spans="1:8" ht="15" customHeight="1">
      <c r="A19" s="44" t="str">
        <f>IF(Calcu!B14=TRUE,"","삭제")</f>
        <v>삭제</v>
      </c>
      <c r="B19" s="43"/>
      <c r="E19" s="199" t="str">
        <f>Calcu!AL14</f>
        <v xml:space="preserve">0 ~ </v>
      </c>
      <c r="F19" s="331" t="e">
        <f ca="1">Calcu!AM14</f>
        <v>#N/A</v>
      </c>
      <c r="G19" s="332"/>
      <c r="H19" s="162" t="e">
        <f ca="1">Calcu!AO14</f>
        <v>#N/A</v>
      </c>
    </row>
    <row r="20" spans="1:8" ht="15" customHeight="1">
      <c r="A20" s="44" t="str">
        <f>IF(Calcu!B15=TRUE,"","삭제")</f>
        <v>삭제</v>
      </c>
      <c r="B20" s="43"/>
      <c r="E20" s="199" t="str">
        <f>Calcu!AL15</f>
        <v xml:space="preserve">0 ~ </v>
      </c>
      <c r="F20" s="331" t="e">
        <f ca="1">Calcu!AM15</f>
        <v>#N/A</v>
      </c>
      <c r="G20" s="332"/>
      <c r="H20" s="162" t="e">
        <f ca="1">Calcu!AO15</f>
        <v>#N/A</v>
      </c>
    </row>
    <row r="21" spans="1:8" ht="15" customHeight="1">
      <c r="A21" s="44" t="str">
        <f>IF(Calcu!B16=TRUE,"","삭제")</f>
        <v>삭제</v>
      </c>
      <c r="B21" s="43"/>
      <c r="E21" s="199" t="str">
        <f>Calcu!AL16</f>
        <v xml:space="preserve">0 ~ </v>
      </c>
      <c r="F21" s="331" t="e">
        <f ca="1">Calcu!AM16</f>
        <v>#N/A</v>
      </c>
      <c r="G21" s="332"/>
      <c r="H21" s="162" t="e">
        <f ca="1">Calcu!AO16</f>
        <v>#N/A</v>
      </c>
    </row>
    <row r="22" spans="1:8" ht="15" customHeight="1">
      <c r="A22" s="44" t="str">
        <f>IF(Calcu!B17=TRUE,"","삭제")</f>
        <v>삭제</v>
      </c>
      <c r="B22" s="43"/>
      <c r="E22" s="199" t="str">
        <f>Calcu!AL17</f>
        <v xml:space="preserve">0 ~ </v>
      </c>
      <c r="F22" s="331" t="e">
        <f ca="1">Calcu!AM17</f>
        <v>#N/A</v>
      </c>
      <c r="G22" s="332"/>
      <c r="H22" s="162" t="e">
        <f ca="1">Calcu!AO17</f>
        <v>#N/A</v>
      </c>
    </row>
    <row r="23" spans="1:8" ht="15" customHeight="1">
      <c r="A23" s="44" t="str">
        <f>IF(Calcu!B18=TRUE,"","삭제")</f>
        <v>삭제</v>
      </c>
      <c r="B23" s="43"/>
      <c r="E23" s="199" t="str">
        <f>Calcu!AL18</f>
        <v xml:space="preserve">0 ~ </v>
      </c>
      <c r="F23" s="331" t="e">
        <f ca="1">Calcu!AM18</f>
        <v>#N/A</v>
      </c>
      <c r="G23" s="332"/>
      <c r="H23" s="162" t="e">
        <f ca="1">Calcu!AO18</f>
        <v>#N/A</v>
      </c>
    </row>
    <row r="24" spans="1:8" ht="15" customHeight="1">
      <c r="A24" s="44" t="str">
        <f>IF(Calcu!B19=TRUE,"","삭제")</f>
        <v>삭제</v>
      </c>
      <c r="B24" s="43"/>
      <c r="E24" s="199" t="str">
        <f>Calcu!AL19</f>
        <v xml:space="preserve">0 ~ </v>
      </c>
      <c r="F24" s="331" t="e">
        <f ca="1">Calcu!AM19</f>
        <v>#N/A</v>
      </c>
      <c r="G24" s="332"/>
      <c r="H24" s="162" t="e">
        <f ca="1">Calcu!AO19</f>
        <v>#N/A</v>
      </c>
    </row>
    <row r="25" spans="1:8" ht="15" customHeight="1">
      <c r="A25" s="44" t="str">
        <f>IF(Calcu!B20=TRUE,"","삭제")</f>
        <v>삭제</v>
      </c>
      <c r="B25" s="43"/>
      <c r="E25" s="199" t="str">
        <f>Calcu!AL20</f>
        <v xml:space="preserve">0 ~ </v>
      </c>
      <c r="F25" s="331" t="e">
        <f ca="1">Calcu!AM20</f>
        <v>#N/A</v>
      </c>
      <c r="G25" s="332"/>
      <c r="H25" s="162" t="e">
        <f ca="1">Calcu!AO20</f>
        <v>#N/A</v>
      </c>
    </row>
    <row r="26" spans="1:8" ht="15" customHeight="1">
      <c r="A26" s="44" t="str">
        <f>IF(Calcu!B21=TRUE,"","삭제")</f>
        <v>삭제</v>
      </c>
      <c r="B26" s="43"/>
      <c r="E26" s="199" t="str">
        <f>Calcu!AL21</f>
        <v xml:space="preserve">0 ~ </v>
      </c>
      <c r="F26" s="331" t="e">
        <f ca="1">Calcu!AM21</f>
        <v>#N/A</v>
      </c>
      <c r="G26" s="332"/>
      <c r="H26" s="162" t="e">
        <f ca="1">Calcu!AO21</f>
        <v>#N/A</v>
      </c>
    </row>
    <row r="27" spans="1:8" ht="15" customHeight="1">
      <c r="A27" s="44" t="str">
        <f>IF(Calcu!B22=TRUE,"","삭제")</f>
        <v>삭제</v>
      </c>
      <c r="B27" s="43"/>
      <c r="E27" s="199" t="str">
        <f>Calcu!AL22</f>
        <v xml:space="preserve">0 ~ </v>
      </c>
      <c r="F27" s="331" t="e">
        <f ca="1">Calcu!AM22</f>
        <v>#N/A</v>
      </c>
      <c r="G27" s="332"/>
      <c r="H27" s="162" t="e">
        <f ca="1">Calcu!AO22</f>
        <v>#N/A</v>
      </c>
    </row>
    <row r="28" spans="1:8" ht="15" customHeight="1">
      <c r="A28" s="44" t="str">
        <f>IF(Calcu!B23=TRUE,"","삭제")</f>
        <v>삭제</v>
      </c>
      <c r="B28" s="43"/>
      <c r="E28" s="199" t="str">
        <f>Calcu!AL23</f>
        <v xml:space="preserve">0 ~ </v>
      </c>
      <c r="F28" s="331" t="e">
        <f ca="1">Calcu!AM23</f>
        <v>#N/A</v>
      </c>
      <c r="G28" s="332"/>
      <c r="H28" s="162" t="e">
        <f ca="1">Calcu!AO23</f>
        <v>#N/A</v>
      </c>
    </row>
    <row r="29" spans="1:8" ht="15" customHeight="1">
      <c r="A29" s="44" t="str">
        <f>IF(Calcu!B24=TRUE,"","삭제")</f>
        <v>삭제</v>
      </c>
      <c r="B29" s="43"/>
      <c r="E29" s="199" t="str">
        <f>Calcu!AL24</f>
        <v xml:space="preserve">0 ~ </v>
      </c>
      <c r="F29" s="331" t="e">
        <f ca="1">Calcu!AM24</f>
        <v>#N/A</v>
      </c>
      <c r="G29" s="332"/>
      <c r="H29" s="162" t="e">
        <f ca="1">Calcu!AO24</f>
        <v>#N/A</v>
      </c>
    </row>
    <row r="30" spans="1:8" ht="15" customHeight="1">
      <c r="A30" s="44" t="str">
        <f>IF(Calcu!B25=TRUE,"","삭제")</f>
        <v>삭제</v>
      </c>
      <c r="B30" s="43"/>
      <c r="E30" s="199" t="str">
        <f>Calcu!AL25</f>
        <v xml:space="preserve">0 ~ </v>
      </c>
      <c r="F30" s="331" t="e">
        <f ca="1">Calcu!AM25</f>
        <v>#N/A</v>
      </c>
      <c r="G30" s="332"/>
      <c r="H30" s="162" t="e">
        <f ca="1">Calcu!AO25</f>
        <v>#N/A</v>
      </c>
    </row>
    <row r="31" spans="1:8" ht="15" customHeight="1">
      <c r="A31" s="44" t="str">
        <f>IF(Calcu!B26=TRUE,"","삭제")</f>
        <v>삭제</v>
      </c>
      <c r="B31" s="43"/>
      <c r="E31" s="199" t="str">
        <f>Calcu!AL26</f>
        <v xml:space="preserve">0 ~ </v>
      </c>
      <c r="F31" s="331" t="e">
        <f ca="1">Calcu!AM26</f>
        <v>#N/A</v>
      </c>
      <c r="G31" s="332"/>
      <c r="H31" s="162" t="e">
        <f ca="1">Calcu!AO26</f>
        <v>#N/A</v>
      </c>
    </row>
    <row r="32" spans="1:8" ht="15" customHeight="1">
      <c r="A32" s="44" t="str">
        <f>IF(Calcu!B27=TRUE,"","삭제")</f>
        <v>삭제</v>
      </c>
      <c r="B32" s="43"/>
      <c r="E32" s="199" t="str">
        <f>Calcu!AL27</f>
        <v xml:space="preserve">0 ~ </v>
      </c>
      <c r="F32" s="331" t="e">
        <f ca="1">Calcu!AM27</f>
        <v>#N/A</v>
      </c>
      <c r="G32" s="332"/>
      <c r="H32" s="162" t="e">
        <f ca="1">Calcu!AO27</f>
        <v>#N/A</v>
      </c>
    </row>
    <row r="33" spans="1:9" ht="15" customHeight="1">
      <c r="A33" s="44" t="str">
        <f>IF(Calcu!B28=TRUE,"","삭제")</f>
        <v>삭제</v>
      </c>
      <c r="B33" s="43"/>
      <c r="E33" s="199" t="str">
        <f>Calcu!AL28</f>
        <v xml:space="preserve">0 ~ </v>
      </c>
      <c r="F33" s="331" t="e">
        <f ca="1">Calcu!AM28</f>
        <v>#N/A</v>
      </c>
      <c r="G33" s="332"/>
      <c r="H33" s="162" t="e">
        <f ca="1">Calcu!AO28</f>
        <v>#N/A</v>
      </c>
    </row>
    <row r="34" spans="1:9" ht="15" customHeight="1">
      <c r="A34" s="44"/>
      <c r="E34" s="95"/>
      <c r="F34" s="95"/>
      <c r="G34" s="51"/>
    </row>
    <row r="35" spans="1:9" ht="15" customHeight="1">
      <c r="A35" s="44"/>
      <c r="E35" s="38" t="e">
        <f ca="1">"● 측정불확도 : "&amp;Calcu!U45</f>
        <v>#N/A</v>
      </c>
      <c r="G35" s="203" t="e">
        <f>IF(Calcu!E55="사다리꼴","(신뢰수준 95 %,","(신뢰수준 약 95 %,")</f>
        <v>#N/A</v>
      </c>
      <c r="H35" s="202" t="e">
        <f ca="1">Calcu!E56&amp;IF(Calcu!E55="사다리꼴",", 사다리꼴 확률분포)",")")</f>
        <v>#N/A</v>
      </c>
      <c r="I35" s="38"/>
    </row>
    <row r="36" spans="1:9" ht="15" customHeight="1">
      <c r="A36" s="44"/>
    </row>
    <row r="37" spans="1:9" ht="15" customHeight="1">
      <c r="A37" s="44"/>
      <c r="F37" s="173"/>
      <c r="G37" s="173"/>
      <c r="H37" s="50"/>
    </row>
    <row r="38" spans="1:9" ht="15" customHeight="1">
      <c r="E38" s="38" t="s">
        <v>211</v>
      </c>
    </row>
    <row r="39" spans="1:9" ht="15" customHeight="1">
      <c r="A39" s="44"/>
      <c r="B39" s="43"/>
      <c r="E39" s="327" t="s">
        <v>213</v>
      </c>
      <c r="F39" s="328"/>
      <c r="G39" s="327" t="s">
        <v>212</v>
      </c>
      <c r="H39" s="328"/>
    </row>
    <row r="40" spans="1:9" ht="15" customHeight="1">
      <c r="A40" s="44"/>
      <c r="B40" s="43"/>
      <c r="E40" s="329" t="s">
        <v>148</v>
      </c>
      <c r="F40" s="330"/>
      <c r="G40" s="329" t="s">
        <v>149</v>
      </c>
      <c r="H40" s="330"/>
    </row>
    <row r="41" spans="1:9" ht="15" customHeight="1">
      <c r="A41" s="44" t="str">
        <f>IF(Calcu!B64=TRUE,"","삭제")</f>
        <v>삭제</v>
      </c>
      <c r="B41" s="43"/>
      <c r="E41" s="331" t="e">
        <f ca="1">Calcu!AA64</f>
        <v>#N/A</v>
      </c>
      <c r="F41" s="332"/>
      <c r="G41" s="331" t="e">
        <f ca="1">Calcu!AB64</f>
        <v>#N/A</v>
      </c>
      <c r="H41" s="332"/>
    </row>
    <row r="42" spans="1:9" ht="15" customHeight="1">
      <c r="A42" s="44" t="str">
        <f>IF(Calcu!B65=TRUE,"","삭제")</f>
        <v>삭제</v>
      </c>
      <c r="B42" s="43"/>
      <c r="E42" s="331" t="e">
        <f ca="1">Calcu!AA65</f>
        <v>#N/A</v>
      </c>
      <c r="F42" s="332"/>
      <c r="G42" s="331" t="e">
        <f ca="1">Calcu!AB65</f>
        <v>#N/A</v>
      </c>
      <c r="H42" s="332"/>
    </row>
    <row r="43" spans="1:9" ht="15" customHeight="1">
      <c r="A43" s="44" t="str">
        <f>IF(Calcu!B66=TRUE,"","삭제")</f>
        <v>삭제</v>
      </c>
      <c r="B43" s="43"/>
      <c r="E43" s="331" t="e">
        <f ca="1">Calcu!AA66</f>
        <v>#N/A</v>
      </c>
      <c r="F43" s="332"/>
      <c r="G43" s="331" t="e">
        <f ca="1">Calcu!AB66</f>
        <v>#N/A</v>
      </c>
      <c r="H43" s="332"/>
    </row>
    <row r="44" spans="1:9" ht="15" customHeight="1">
      <c r="A44" s="44" t="str">
        <f>IF(Calcu!B67=TRUE,"","삭제")</f>
        <v>삭제</v>
      </c>
      <c r="B44" s="43"/>
      <c r="E44" s="331" t="e">
        <f ca="1">Calcu!AA67</f>
        <v>#N/A</v>
      </c>
      <c r="F44" s="332"/>
      <c r="G44" s="331" t="e">
        <f ca="1">Calcu!AB67</f>
        <v>#N/A</v>
      </c>
      <c r="H44" s="332"/>
    </row>
    <row r="45" spans="1:9" ht="15" customHeight="1">
      <c r="A45" s="44" t="str">
        <f>IF(Calcu!B68=TRUE,"","삭제")</f>
        <v>삭제</v>
      </c>
      <c r="B45" s="43"/>
      <c r="E45" s="331" t="e">
        <f ca="1">Calcu!AA68</f>
        <v>#N/A</v>
      </c>
      <c r="F45" s="332"/>
      <c r="G45" s="331" t="e">
        <f ca="1">Calcu!AB68</f>
        <v>#N/A</v>
      </c>
      <c r="H45" s="332"/>
    </row>
    <row r="46" spans="1:9" ht="15" customHeight="1">
      <c r="A46" s="44" t="str">
        <f>IF(Calcu!B69=TRUE,"","삭제")</f>
        <v>삭제</v>
      </c>
      <c r="B46" s="43"/>
      <c r="E46" s="331" t="e">
        <f ca="1">Calcu!AA69</f>
        <v>#N/A</v>
      </c>
      <c r="F46" s="332"/>
      <c r="G46" s="331" t="e">
        <f ca="1">Calcu!AB69</f>
        <v>#N/A</v>
      </c>
      <c r="H46" s="332"/>
    </row>
    <row r="47" spans="1:9" ht="15" customHeight="1">
      <c r="A47" s="44" t="str">
        <f>IF(Calcu!B70=TRUE,"","삭제")</f>
        <v>삭제</v>
      </c>
      <c r="B47" s="43"/>
      <c r="E47" s="331" t="e">
        <f ca="1">Calcu!AA70</f>
        <v>#N/A</v>
      </c>
      <c r="F47" s="332"/>
      <c r="G47" s="331" t="e">
        <f ca="1">Calcu!AB70</f>
        <v>#N/A</v>
      </c>
      <c r="H47" s="332"/>
    </row>
    <row r="48" spans="1:9" ht="15" customHeight="1">
      <c r="A48" s="44" t="str">
        <f>IF(Calcu!B71=TRUE,"","삭제")</f>
        <v>삭제</v>
      </c>
      <c r="B48" s="43"/>
      <c r="E48" s="331" t="e">
        <f ca="1">Calcu!AA71</f>
        <v>#N/A</v>
      </c>
      <c r="F48" s="332"/>
      <c r="G48" s="331" t="e">
        <f ca="1">Calcu!AB71</f>
        <v>#N/A</v>
      </c>
      <c r="H48" s="332"/>
    </row>
    <row r="49" spans="1:9" ht="15" customHeight="1">
      <c r="A49" s="44" t="str">
        <f>IF(Calcu!B72=TRUE,"","삭제")</f>
        <v>삭제</v>
      </c>
      <c r="B49" s="43"/>
      <c r="E49" s="331" t="e">
        <f ca="1">Calcu!AA72</f>
        <v>#N/A</v>
      </c>
      <c r="F49" s="332"/>
      <c r="G49" s="331" t="e">
        <f ca="1">Calcu!AB72</f>
        <v>#N/A</v>
      </c>
      <c r="H49" s="332"/>
    </row>
    <row r="50" spans="1:9" ht="15" customHeight="1">
      <c r="A50" s="44" t="str">
        <f>IF(Calcu!B73=TRUE,"","삭제")</f>
        <v>삭제</v>
      </c>
      <c r="B50" s="43"/>
      <c r="E50" s="331" t="e">
        <f ca="1">Calcu!AA73</f>
        <v>#N/A</v>
      </c>
      <c r="F50" s="332"/>
      <c r="G50" s="331" t="e">
        <f ca="1">Calcu!AB73</f>
        <v>#N/A</v>
      </c>
      <c r="H50" s="332"/>
    </row>
    <row r="51" spans="1:9" ht="15" customHeight="1">
      <c r="A51" s="44" t="str">
        <f>IF(Calcu!B74=TRUE,"","삭제")</f>
        <v>삭제</v>
      </c>
      <c r="B51" s="43"/>
      <c r="E51" s="331" t="e">
        <f ca="1">Calcu!AA74</f>
        <v>#N/A</v>
      </c>
      <c r="F51" s="332"/>
      <c r="G51" s="331" t="e">
        <f ca="1">Calcu!AB74</f>
        <v>#N/A</v>
      </c>
      <c r="H51" s="332"/>
    </row>
    <row r="52" spans="1:9" ht="15" customHeight="1">
      <c r="A52" s="44" t="str">
        <f>IF(Calcu!B75=TRUE,"","삭제")</f>
        <v>삭제</v>
      </c>
      <c r="B52" s="43"/>
      <c r="E52" s="331" t="e">
        <f ca="1">Calcu!AA75</f>
        <v>#N/A</v>
      </c>
      <c r="F52" s="332"/>
      <c r="G52" s="331" t="e">
        <f ca="1">Calcu!AB75</f>
        <v>#N/A</v>
      </c>
      <c r="H52" s="332"/>
    </row>
    <row r="53" spans="1:9" ht="15" customHeight="1">
      <c r="A53" s="44" t="str">
        <f>IF(Calcu!B76=TRUE,"","삭제")</f>
        <v>삭제</v>
      </c>
      <c r="B53" s="43"/>
      <c r="E53" s="331" t="e">
        <f ca="1">Calcu!AA76</f>
        <v>#N/A</v>
      </c>
      <c r="F53" s="332"/>
      <c r="G53" s="331" t="e">
        <f ca="1">Calcu!AB76</f>
        <v>#N/A</v>
      </c>
      <c r="H53" s="332"/>
    </row>
    <row r="54" spans="1:9" ht="15" customHeight="1">
      <c r="A54" s="44" t="str">
        <f>IF(Calcu!B77=TRUE,"","삭제")</f>
        <v>삭제</v>
      </c>
      <c r="B54" s="43"/>
      <c r="E54" s="331" t="e">
        <f ca="1">Calcu!AA77</f>
        <v>#N/A</v>
      </c>
      <c r="F54" s="332"/>
      <c r="G54" s="331" t="e">
        <f ca="1">Calcu!AB77</f>
        <v>#N/A</v>
      </c>
      <c r="H54" s="332"/>
    </row>
    <row r="55" spans="1:9" ht="15" customHeight="1">
      <c r="A55" s="44" t="str">
        <f>IF(Calcu!B78=TRUE,"","삭제")</f>
        <v>삭제</v>
      </c>
      <c r="B55" s="43"/>
      <c r="E55" s="331" t="e">
        <f ca="1">Calcu!AA78</f>
        <v>#N/A</v>
      </c>
      <c r="F55" s="332"/>
      <c r="G55" s="331" t="e">
        <f ca="1">Calcu!AB78</f>
        <v>#N/A</v>
      </c>
      <c r="H55" s="332"/>
    </row>
    <row r="56" spans="1:9" ht="15" customHeight="1">
      <c r="A56" s="44" t="str">
        <f>IF(Calcu!B79=TRUE,"","삭제")</f>
        <v>삭제</v>
      </c>
      <c r="B56" s="43"/>
      <c r="E56" s="331" t="e">
        <f ca="1">Calcu!AA79</f>
        <v>#N/A</v>
      </c>
      <c r="F56" s="332"/>
      <c r="G56" s="331" t="e">
        <f ca="1">Calcu!AB79</f>
        <v>#N/A</v>
      </c>
      <c r="H56" s="332"/>
    </row>
    <row r="57" spans="1:9" ht="15" customHeight="1">
      <c r="A57" s="44" t="str">
        <f>IF(Calcu!B80=TRUE,"","삭제")</f>
        <v>삭제</v>
      </c>
      <c r="B57" s="43"/>
      <c r="E57" s="331" t="e">
        <f ca="1">Calcu!AA80</f>
        <v>#N/A</v>
      </c>
      <c r="F57" s="332"/>
      <c r="G57" s="331" t="e">
        <f ca="1">Calcu!AB80</f>
        <v>#N/A</v>
      </c>
      <c r="H57" s="332"/>
    </row>
    <row r="58" spans="1:9" ht="15" customHeight="1">
      <c r="A58" s="44" t="str">
        <f>IF(Calcu!B81=TRUE,"","삭제")</f>
        <v>삭제</v>
      </c>
      <c r="B58" s="43"/>
      <c r="E58" s="331" t="e">
        <f ca="1">Calcu!AA81</f>
        <v>#N/A</v>
      </c>
      <c r="F58" s="332"/>
      <c r="G58" s="331" t="e">
        <f ca="1">Calcu!AB81</f>
        <v>#N/A</v>
      </c>
      <c r="H58" s="332"/>
    </row>
    <row r="59" spans="1:9" ht="15" customHeight="1">
      <c r="A59" s="44" t="str">
        <f>IF(Calcu!B82=TRUE,"","삭제")</f>
        <v>삭제</v>
      </c>
      <c r="B59" s="43"/>
      <c r="E59" s="331" t="e">
        <f ca="1">Calcu!AA82</f>
        <v>#N/A</v>
      </c>
      <c r="F59" s="332"/>
      <c r="G59" s="331" t="e">
        <f ca="1">Calcu!AB82</f>
        <v>#N/A</v>
      </c>
      <c r="H59" s="332"/>
    </row>
    <row r="60" spans="1:9" ht="15" customHeight="1">
      <c r="A60" s="44" t="str">
        <f>IF(Calcu!B83=TRUE,"","삭제")</f>
        <v>삭제</v>
      </c>
      <c r="B60" s="43"/>
      <c r="E60" s="331" t="e">
        <f ca="1">Calcu!AA83</f>
        <v>#N/A</v>
      </c>
      <c r="F60" s="332"/>
      <c r="G60" s="331" t="e">
        <f ca="1">Calcu!AB83</f>
        <v>#N/A</v>
      </c>
      <c r="H60" s="332"/>
    </row>
    <row r="61" spans="1:9" ht="15" customHeight="1">
      <c r="A61" s="44"/>
      <c r="E61" s="95"/>
      <c r="F61" s="95"/>
      <c r="G61" s="51"/>
    </row>
    <row r="62" spans="1:9" ht="15" customHeight="1">
      <c r="A62" s="44"/>
      <c r="E62" s="38" t="e">
        <f ca="1">"● 측정불확도 : "&amp;Calcu!T101</f>
        <v>#N/A</v>
      </c>
      <c r="G62" s="203" t="e">
        <f ca="1">IF(Calcu!E111="사다리꼴","(신뢰수준 95 %,","(신뢰수준 약 95 %,")</f>
        <v>#N/A</v>
      </c>
      <c r="H62" s="202" t="e">
        <f ca="1">Calcu!E112&amp;IF(Calcu!E111="사다리꼴",", 사다리꼴 확률분포)",")")</f>
        <v>#N/A</v>
      </c>
      <c r="I62" s="38"/>
    </row>
    <row r="63" spans="1:9" ht="15" customHeight="1">
      <c r="E63" s="72"/>
      <c r="F63" s="72"/>
      <c r="G63" s="72"/>
      <c r="H63" s="72"/>
      <c r="I63" s="73"/>
    </row>
  </sheetData>
  <mergeCells count="67">
    <mergeCell ref="F33:G33"/>
    <mergeCell ref="F26:G26"/>
    <mergeCell ref="F27:G27"/>
    <mergeCell ref="F28:G28"/>
    <mergeCell ref="F29:G29"/>
    <mergeCell ref="F30:G30"/>
    <mergeCell ref="F23:G23"/>
    <mergeCell ref="F24:G24"/>
    <mergeCell ref="F25:G25"/>
    <mergeCell ref="F31:G31"/>
    <mergeCell ref="F32:G32"/>
    <mergeCell ref="G56:H56"/>
    <mergeCell ref="G57:H57"/>
    <mergeCell ref="G58:H58"/>
    <mergeCell ref="G59:H59"/>
    <mergeCell ref="G60:H60"/>
    <mergeCell ref="G51:H51"/>
    <mergeCell ref="G52:H52"/>
    <mergeCell ref="G53:H53"/>
    <mergeCell ref="G54:H54"/>
    <mergeCell ref="G55:H55"/>
    <mergeCell ref="G46:H46"/>
    <mergeCell ref="G47:H47"/>
    <mergeCell ref="G48:H48"/>
    <mergeCell ref="G49:H49"/>
    <mergeCell ref="G50:H50"/>
    <mergeCell ref="G41:H41"/>
    <mergeCell ref="G42:H42"/>
    <mergeCell ref="G43:H43"/>
    <mergeCell ref="G44:H44"/>
    <mergeCell ref="G45:H45"/>
    <mergeCell ref="E56:F56"/>
    <mergeCell ref="E57:F57"/>
    <mergeCell ref="E58:F58"/>
    <mergeCell ref="E59:F59"/>
    <mergeCell ref="E60:F60"/>
    <mergeCell ref="E51:F51"/>
    <mergeCell ref="E52:F52"/>
    <mergeCell ref="E53:F53"/>
    <mergeCell ref="E54:F54"/>
    <mergeCell ref="E55:F55"/>
    <mergeCell ref="E46:F46"/>
    <mergeCell ref="E47:F47"/>
    <mergeCell ref="E48:F48"/>
    <mergeCell ref="E49:F49"/>
    <mergeCell ref="E50:F50"/>
    <mergeCell ref="E41:F41"/>
    <mergeCell ref="E42:F42"/>
    <mergeCell ref="E43:F43"/>
    <mergeCell ref="E44:F44"/>
    <mergeCell ref="E45:F45"/>
    <mergeCell ref="A1:L2"/>
    <mergeCell ref="F12:G12"/>
    <mergeCell ref="G40:H40"/>
    <mergeCell ref="E40:F40"/>
    <mergeCell ref="G39:H39"/>
    <mergeCell ref="E39:F39"/>
    <mergeCell ref="F14:G14"/>
    <mergeCell ref="F13:G13"/>
    <mergeCell ref="F15:G15"/>
    <mergeCell ref="F16:G16"/>
    <mergeCell ref="F17:G17"/>
    <mergeCell ref="F18:G18"/>
    <mergeCell ref="F19:G19"/>
    <mergeCell ref="F20:G20"/>
    <mergeCell ref="F21:G21"/>
    <mergeCell ref="F22:G22"/>
  </mergeCells>
  <phoneticPr fontId="4" type="noConversion"/>
  <printOptions horizontalCentered="1"/>
  <pageMargins left="0" right="0" top="0.35433070866141736" bottom="0.59055118110236227" header="0" footer="0"/>
  <pageSetup paperSize="9" orientation="portrait" horizontalDpi="4294967292" verticalDpi="300" r:id="rId1"/>
  <headerFooter alignWithMargins="0">
    <oddHeader xml:space="preserve">&amp;R&amp;10
 페이지(page)    &amp;P  of   &amp;N         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L67"/>
  <sheetViews>
    <sheetView showGridLines="0" showWhiteSpace="0" zoomScaleNormal="100" zoomScaleSheetLayoutView="100" workbookViewId="0">
      <selection sqref="A1:K2"/>
    </sheetView>
  </sheetViews>
  <sheetFormatPr defaultColWidth="10.77734375" defaultRowHeight="15" customHeight="1"/>
  <cols>
    <col min="1" max="4" width="3.77734375" style="37" customWidth="1"/>
    <col min="5" max="5" width="15.77734375" style="37" customWidth="1"/>
    <col min="6" max="7" width="8.33203125" style="37" customWidth="1"/>
    <col min="8" max="8" width="15.77734375" style="37" customWidth="1"/>
    <col min="9" max="12" width="3.77734375" style="37" customWidth="1"/>
    <col min="13" max="16384" width="10.77734375" style="37"/>
  </cols>
  <sheetData>
    <row r="1" spans="1:12" s="74" customFormat="1" ht="33" customHeight="1">
      <c r="A1" s="336" t="s">
        <v>55</v>
      </c>
      <c r="B1" s="336"/>
      <c r="C1" s="336"/>
      <c r="D1" s="336"/>
      <c r="E1" s="336"/>
      <c r="F1" s="336"/>
      <c r="G1" s="336"/>
      <c r="H1" s="336"/>
      <c r="I1" s="336"/>
      <c r="J1" s="336"/>
      <c r="K1" s="336"/>
    </row>
    <row r="2" spans="1:12" s="74" customFormat="1" ht="33" customHeight="1">
      <c r="A2" s="336"/>
      <c r="B2" s="336"/>
      <c r="C2" s="336"/>
      <c r="D2" s="336"/>
      <c r="E2" s="336"/>
      <c r="F2" s="336"/>
      <c r="G2" s="336"/>
      <c r="H2" s="336"/>
      <c r="I2" s="336"/>
      <c r="J2" s="336"/>
      <c r="K2" s="336"/>
    </row>
    <row r="3" spans="1:12" s="47" customFormat="1" ht="12.75" customHeight="1">
      <c r="A3" s="48" t="s">
        <v>75</v>
      </c>
      <c r="B3" s="48"/>
      <c r="C3" s="21"/>
      <c r="D3" s="21"/>
      <c r="E3" s="21"/>
      <c r="F3" s="21"/>
      <c r="G3" s="21"/>
      <c r="H3" s="21"/>
      <c r="I3" s="21"/>
      <c r="J3" s="21"/>
      <c r="K3" s="21"/>
      <c r="L3" s="21"/>
    </row>
    <row r="4" spans="1:12" s="49" customFormat="1" ht="13.5" customHeight="1">
      <c r="A4" s="84" t="str">
        <f>" 교   정   번   호(Calibration No) : "&amp;기본정보!H3</f>
        <v xml:space="preserve"> 교   정   번   호(Calibration No) : </v>
      </c>
      <c r="B4" s="84"/>
      <c r="C4" s="85"/>
      <c r="D4" s="163"/>
      <c r="E4" s="85"/>
      <c r="F4" s="85"/>
      <c r="G4" s="163"/>
      <c r="H4" s="85"/>
      <c r="I4" s="93"/>
      <c r="J4" s="86"/>
      <c r="K4" s="161"/>
      <c r="L4" s="93"/>
    </row>
    <row r="5" spans="1:12" s="36" customFormat="1" ht="15" customHeight="1"/>
    <row r="6" spans="1:12" ht="15" customHeight="1">
      <c r="E6" s="53" t="str">
        <f>"○ Description : "&amp;기본정보!C$5</f>
        <v xml:space="preserve">○ Description : </v>
      </c>
    </row>
    <row r="7" spans="1:12" ht="15" customHeight="1">
      <c r="E7" s="53" t="str">
        <f>"○ Manufacturer  : "&amp;기본정보!C$6</f>
        <v xml:space="preserve">○ Manufacturer  : </v>
      </c>
    </row>
    <row r="8" spans="1:12" ht="15" customHeight="1">
      <c r="E8" s="53" t="str">
        <f>"○ Model Name : "&amp;기본정보!C$7</f>
        <v xml:space="preserve">○ Model Name : </v>
      </c>
    </row>
    <row r="9" spans="1:12" ht="15" customHeight="1">
      <c r="E9" s="53" t="str">
        <f>"○ Serial Number : "&amp;기본정보!C$8</f>
        <v xml:space="preserve">○ Serial Number : </v>
      </c>
    </row>
    <row r="11" spans="1:12" ht="15" customHeight="1">
      <c r="E11" s="38" t="s">
        <v>214</v>
      </c>
    </row>
    <row r="12" spans="1:12" ht="15" customHeight="1">
      <c r="A12" s="44"/>
      <c r="B12" s="43"/>
      <c r="E12" s="333" t="s">
        <v>118</v>
      </c>
      <c r="F12" s="331" t="s">
        <v>218</v>
      </c>
      <c r="G12" s="335"/>
      <c r="H12" s="332"/>
    </row>
    <row r="13" spans="1:12" ht="15" customHeight="1">
      <c r="A13" s="44"/>
      <c r="B13" s="43"/>
      <c r="E13" s="334"/>
      <c r="F13" s="327" t="s">
        <v>219</v>
      </c>
      <c r="G13" s="328"/>
      <c r="H13" s="197" t="s">
        <v>220</v>
      </c>
    </row>
    <row r="14" spans="1:12" ht="15" customHeight="1">
      <c r="A14" s="44"/>
      <c r="B14" s="43"/>
      <c r="E14" s="200" t="s">
        <v>148</v>
      </c>
      <c r="F14" s="329" t="s">
        <v>149</v>
      </c>
      <c r="G14" s="330"/>
      <c r="H14" s="198" t="s">
        <v>149</v>
      </c>
    </row>
    <row r="15" spans="1:12" ht="15" customHeight="1">
      <c r="A15" s="44" t="str">
        <f>IF(Calcu!B9=TRUE,"","삭제")</f>
        <v>삭제</v>
      </c>
      <c r="B15" s="43"/>
      <c r="E15" s="201" t="str">
        <f>Calcu!AL9</f>
        <v xml:space="preserve">0 ~ </v>
      </c>
      <c r="F15" s="331" t="e">
        <f ca="1">Calcu!AM9</f>
        <v>#N/A</v>
      </c>
      <c r="G15" s="332"/>
      <c r="H15" s="162" t="e">
        <f ca="1">Calcu!AO9</f>
        <v>#N/A</v>
      </c>
    </row>
    <row r="16" spans="1:12" ht="15" customHeight="1">
      <c r="A16" s="44" t="str">
        <f>IF(Calcu!B10=TRUE,"","삭제")</f>
        <v>삭제</v>
      </c>
      <c r="B16" s="43"/>
      <c r="E16" s="201" t="str">
        <f>Calcu!AL10</f>
        <v xml:space="preserve">0 ~ </v>
      </c>
      <c r="F16" s="331" t="e">
        <f ca="1">Calcu!AM10</f>
        <v>#N/A</v>
      </c>
      <c r="G16" s="332"/>
      <c r="H16" s="162" t="e">
        <f ca="1">Calcu!AO10</f>
        <v>#N/A</v>
      </c>
    </row>
    <row r="17" spans="1:8" ht="15" customHeight="1">
      <c r="A17" s="44" t="str">
        <f>IF(Calcu!B11=TRUE,"","삭제")</f>
        <v>삭제</v>
      </c>
      <c r="B17" s="43"/>
      <c r="E17" s="201" t="str">
        <f>Calcu!AL11</f>
        <v xml:space="preserve">0 ~ </v>
      </c>
      <c r="F17" s="331" t="e">
        <f ca="1">Calcu!AM11</f>
        <v>#N/A</v>
      </c>
      <c r="G17" s="332"/>
      <c r="H17" s="162" t="e">
        <f ca="1">Calcu!AO11</f>
        <v>#N/A</v>
      </c>
    </row>
    <row r="18" spans="1:8" ht="15" customHeight="1">
      <c r="A18" s="44" t="str">
        <f>IF(Calcu!B12=TRUE,"","삭제")</f>
        <v>삭제</v>
      </c>
      <c r="B18" s="43"/>
      <c r="E18" s="201" t="str">
        <f>Calcu!AL12</f>
        <v xml:space="preserve">0 ~ </v>
      </c>
      <c r="F18" s="331" t="e">
        <f ca="1">Calcu!AM12</f>
        <v>#N/A</v>
      </c>
      <c r="G18" s="332"/>
      <c r="H18" s="162" t="e">
        <f ca="1">Calcu!AO12</f>
        <v>#N/A</v>
      </c>
    </row>
    <row r="19" spans="1:8" ht="15" customHeight="1">
      <c r="A19" s="44" t="str">
        <f>IF(Calcu!B13=TRUE,"","삭제")</f>
        <v>삭제</v>
      </c>
      <c r="B19" s="43"/>
      <c r="E19" s="201" t="str">
        <f>Calcu!AL13</f>
        <v xml:space="preserve">0 ~ </v>
      </c>
      <c r="F19" s="331" t="e">
        <f ca="1">Calcu!AM13</f>
        <v>#N/A</v>
      </c>
      <c r="G19" s="332"/>
      <c r="H19" s="162" t="e">
        <f ca="1">Calcu!AO13</f>
        <v>#N/A</v>
      </c>
    </row>
    <row r="20" spans="1:8" ht="15" customHeight="1">
      <c r="A20" s="44" t="str">
        <f>IF(Calcu!B14=TRUE,"","삭제")</f>
        <v>삭제</v>
      </c>
      <c r="B20" s="43"/>
      <c r="E20" s="201" t="str">
        <f>Calcu!AL14</f>
        <v xml:space="preserve">0 ~ </v>
      </c>
      <c r="F20" s="331" t="e">
        <f ca="1">Calcu!AM14</f>
        <v>#N/A</v>
      </c>
      <c r="G20" s="332"/>
      <c r="H20" s="162" t="e">
        <f ca="1">Calcu!AO14</f>
        <v>#N/A</v>
      </c>
    </row>
    <row r="21" spans="1:8" ht="15" customHeight="1">
      <c r="A21" s="44" t="str">
        <f>IF(Calcu!B15=TRUE,"","삭제")</f>
        <v>삭제</v>
      </c>
      <c r="B21" s="43"/>
      <c r="E21" s="201" t="str">
        <f>Calcu!AL15</f>
        <v xml:space="preserve">0 ~ </v>
      </c>
      <c r="F21" s="331" t="e">
        <f ca="1">Calcu!AM15</f>
        <v>#N/A</v>
      </c>
      <c r="G21" s="332"/>
      <c r="H21" s="162" t="e">
        <f ca="1">Calcu!AO15</f>
        <v>#N/A</v>
      </c>
    </row>
    <row r="22" spans="1:8" ht="15" customHeight="1">
      <c r="A22" s="44" t="str">
        <f>IF(Calcu!B16=TRUE,"","삭제")</f>
        <v>삭제</v>
      </c>
      <c r="B22" s="43"/>
      <c r="E22" s="201" t="str">
        <f>Calcu!AL16</f>
        <v xml:space="preserve">0 ~ </v>
      </c>
      <c r="F22" s="331" t="e">
        <f ca="1">Calcu!AM16</f>
        <v>#N/A</v>
      </c>
      <c r="G22" s="332"/>
      <c r="H22" s="162" t="e">
        <f ca="1">Calcu!AO16</f>
        <v>#N/A</v>
      </c>
    </row>
    <row r="23" spans="1:8" ht="15" customHeight="1">
      <c r="A23" s="44" t="str">
        <f>IF(Calcu!B17=TRUE,"","삭제")</f>
        <v>삭제</v>
      </c>
      <c r="B23" s="43"/>
      <c r="E23" s="201" t="str">
        <f>Calcu!AL17</f>
        <v xml:space="preserve">0 ~ </v>
      </c>
      <c r="F23" s="331" t="e">
        <f ca="1">Calcu!AM17</f>
        <v>#N/A</v>
      </c>
      <c r="G23" s="332"/>
      <c r="H23" s="162" t="e">
        <f ca="1">Calcu!AO17</f>
        <v>#N/A</v>
      </c>
    </row>
    <row r="24" spans="1:8" ht="15" customHeight="1">
      <c r="A24" s="44" t="str">
        <f>IF(Calcu!B18=TRUE,"","삭제")</f>
        <v>삭제</v>
      </c>
      <c r="B24" s="43"/>
      <c r="E24" s="201" t="str">
        <f>Calcu!AL18</f>
        <v xml:space="preserve">0 ~ </v>
      </c>
      <c r="F24" s="331" t="e">
        <f ca="1">Calcu!AM18</f>
        <v>#N/A</v>
      </c>
      <c r="G24" s="332"/>
      <c r="H24" s="162" t="e">
        <f ca="1">Calcu!AO18</f>
        <v>#N/A</v>
      </c>
    </row>
    <row r="25" spans="1:8" ht="15" customHeight="1">
      <c r="A25" s="44" t="str">
        <f>IF(Calcu!B19=TRUE,"","삭제")</f>
        <v>삭제</v>
      </c>
      <c r="B25" s="43"/>
      <c r="E25" s="201" t="str">
        <f>Calcu!AL19</f>
        <v xml:space="preserve">0 ~ </v>
      </c>
      <c r="F25" s="331" t="e">
        <f ca="1">Calcu!AM19</f>
        <v>#N/A</v>
      </c>
      <c r="G25" s="332"/>
      <c r="H25" s="162" t="e">
        <f ca="1">Calcu!AO19</f>
        <v>#N/A</v>
      </c>
    </row>
    <row r="26" spans="1:8" ht="15" customHeight="1">
      <c r="A26" s="44" t="str">
        <f>IF(Calcu!B20=TRUE,"","삭제")</f>
        <v>삭제</v>
      </c>
      <c r="B26" s="43"/>
      <c r="E26" s="201" t="str">
        <f>Calcu!AL20</f>
        <v xml:space="preserve">0 ~ </v>
      </c>
      <c r="F26" s="331" t="e">
        <f ca="1">Calcu!AM20</f>
        <v>#N/A</v>
      </c>
      <c r="G26" s="332"/>
      <c r="H26" s="162" t="e">
        <f ca="1">Calcu!AO20</f>
        <v>#N/A</v>
      </c>
    </row>
    <row r="27" spans="1:8" ht="15" customHeight="1">
      <c r="A27" s="44" t="str">
        <f>IF(Calcu!B21=TRUE,"","삭제")</f>
        <v>삭제</v>
      </c>
      <c r="B27" s="43"/>
      <c r="E27" s="201" t="str">
        <f>Calcu!AL21</f>
        <v xml:space="preserve">0 ~ </v>
      </c>
      <c r="F27" s="331" t="e">
        <f ca="1">Calcu!AM21</f>
        <v>#N/A</v>
      </c>
      <c r="G27" s="332"/>
      <c r="H27" s="162" t="e">
        <f ca="1">Calcu!AO21</f>
        <v>#N/A</v>
      </c>
    </row>
    <row r="28" spans="1:8" ht="15" customHeight="1">
      <c r="A28" s="44" t="str">
        <f>IF(Calcu!B22=TRUE,"","삭제")</f>
        <v>삭제</v>
      </c>
      <c r="B28" s="43"/>
      <c r="E28" s="201" t="str">
        <f>Calcu!AL22</f>
        <v xml:space="preserve">0 ~ </v>
      </c>
      <c r="F28" s="331" t="e">
        <f ca="1">Calcu!AM22</f>
        <v>#N/A</v>
      </c>
      <c r="G28" s="332"/>
      <c r="H28" s="162" t="e">
        <f ca="1">Calcu!AO22</f>
        <v>#N/A</v>
      </c>
    </row>
    <row r="29" spans="1:8" ht="15" customHeight="1">
      <c r="A29" s="44" t="str">
        <f>IF(Calcu!B23=TRUE,"","삭제")</f>
        <v>삭제</v>
      </c>
      <c r="B29" s="43"/>
      <c r="E29" s="201" t="str">
        <f>Calcu!AL23</f>
        <v xml:space="preserve">0 ~ </v>
      </c>
      <c r="F29" s="331" t="e">
        <f ca="1">Calcu!AM23</f>
        <v>#N/A</v>
      </c>
      <c r="G29" s="332"/>
      <c r="H29" s="162" t="e">
        <f ca="1">Calcu!AO23</f>
        <v>#N/A</v>
      </c>
    </row>
    <row r="30" spans="1:8" ht="15" customHeight="1">
      <c r="A30" s="44" t="str">
        <f>IF(Calcu!B24=TRUE,"","삭제")</f>
        <v>삭제</v>
      </c>
      <c r="B30" s="43"/>
      <c r="E30" s="201" t="str">
        <f>Calcu!AL24</f>
        <v xml:space="preserve">0 ~ </v>
      </c>
      <c r="F30" s="331" t="e">
        <f ca="1">Calcu!AM24</f>
        <v>#N/A</v>
      </c>
      <c r="G30" s="332"/>
      <c r="H30" s="162" t="e">
        <f ca="1">Calcu!AO24</f>
        <v>#N/A</v>
      </c>
    </row>
    <row r="31" spans="1:8" ht="15" customHeight="1">
      <c r="A31" s="44" t="str">
        <f>IF(Calcu!B25=TRUE,"","삭제")</f>
        <v>삭제</v>
      </c>
      <c r="B31" s="43"/>
      <c r="E31" s="201" t="str">
        <f>Calcu!AL25</f>
        <v xml:space="preserve">0 ~ </v>
      </c>
      <c r="F31" s="331" t="e">
        <f ca="1">Calcu!AM25</f>
        <v>#N/A</v>
      </c>
      <c r="G31" s="332"/>
      <c r="H31" s="162" t="e">
        <f ca="1">Calcu!AO25</f>
        <v>#N/A</v>
      </c>
    </row>
    <row r="32" spans="1:8" ht="15" customHeight="1">
      <c r="A32" s="44" t="str">
        <f>IF(Calcu!B26=TRUE,"","삭제")</f>
        <v>삭제</v>
      </c>
      <c r="B32" s="43"/>
      <c r="E32" s="201" t="str">
        <f>Calcu!AL26</f>
        <v xml:space="preserve">0 ~ </v>
      </c>
      <c r="F32" s="331" t="e">
        <f ca="1">Calcu!AM26</f>
        <v>#N/A</v>
      </c>
      <c r="G32" s="332"/>
      <c r="H32" s="162" t="e">
        <f ca="1">Calcu!AO26</f>
        <v>#N/A</v>
      </c>
    </row>
    <row r="33" spans="1:9" ht="15" customHeight="1">
      <c r="A33" s="44" t="str">
        <f>IF(Calcu!B27=TRUE,"","삭제")</f>
        <v>삭제</v>
      </c>
      <c r="B33" s="43"/>
      <c r="E33" s="201" t="str">
        <f>Calcu!AL27</f>
        <v xml:space="preserve">0 ~ </v>
      </c>
      <c r="F33" s="331" t="e">
        <f ca="1">Calcu!AM27</f>
        <v>#N/A</v>
      </c>
      <c r="G33" s="332"/>
      <c r="H33" s="162" t="e">
        <f ca="1">Calcu!AO27</f>
        <v>#N/A</v>
      </c>
    </row>
    <row r="34" spans="1:9" ht="15" customHeight="1">
      <c r="A34" s="44" t="str">
        <f>IF(Calcu!B28=TRUE,"","삭제")</f>
        <v>삭제</v>
      </c>
      <c r="B34" s="43"/>
      <c r="E34" s="201" t="str">
        <f>Calcu!AL28</f>
        <v xml:space="preserve">0 ~ </v>
      </c>
      <c r="F34" s="331" t="e">
        <f ca="1">Calcu!AM28</f>
        <v>#N/A</v>
      </c>
      <c r="G34" s="332"/>
      <c r="H34" s="162" t="e">
        <f ca="1">Calcu!AO28</f>
        <v>#N/A</v>
      </c>
    </row>
    <row r="35" spans="1:9" ht="15" customHeight="1">
      <c r="A35" s="44"/>
      <c r="E35" s="95"/>
      <c r="F35" s="95"/>
      <c r="G35" s="51"/>
    </row>
    <row r="36" spans="1:9" ht="15" customHeight="1">
      <c r="A36" s="44"/>
      <c r="E36" s="38" t="e">
        <f ca="1">"● Measurement uncertainty : "&amp;Calcu!U45</f>
        <v>#N/A</v>
      </c>
      <c r="I36" s="38"/>
    </row>
    <row r="37" spans="1:9" ht="15" customHeight="1">
      <c r="A37" s="44"/>
      <c r="G37" s="173" t="e">
        <f>IF(Calcu!E55="사다리꼴","(Confidence level 95 %,","(Confidence level about 95 %,")</f>
        <v>#N/A</v>
      </c>
      <c r="H37" s="50" t="e">
        <f ca="1">Calcu!E56&amp;")"</f>
        <v>#N/A</v>
      </c>
    </row>
    <row r="38" spans="1:9" ht="15" customHeight="1">
      <c r="A38" s="44" t="e">
        <f>IF(Calcu!E55="사다리꼴","","삭제")</f>
        <v>#N/A</v>
      </c>
      <c r="E38" s="50" t="e">
        <f>IF(Calcu!E55="사다리꼴","※ Trapezoid probability distribution.","")</f>
        <v>#N/A</v>
      </c>
      <c r="F38" s="173"/>
      <c r="G38" s="173"/>
      <c r="H38" s="50"/>
    </row>
    <row r="39" spans="1:9" ht="15" customHeight="1">
      <c r="A39" s="44"/>
      <c r="F39" s="173"/>
      <c r="G39" s="173"/>
      <c r="H39" s="50"/>
    </row>
    <row r="40" spans="1:9" ht="15" customHeight="1">
      <c r="E40" s="38" t="s">
        <v>215</v>
      </c>
    </row>
    <row r="41" spans="1:9" ht="15" customHeight="1">
      <c r="A41" s="44"/>
      <c r="B41" s="43"/>
      <c r="E41" s="327" t="s">
        <v>216</v>
      </c>
      <c r="F41" s="328"/>
      <c r="G41" s="327" t="s">
        <v>217</v>
      </c>
      <c r="H41" s="328"/>
    </row>
    <row r="42" spans="1:9" ht="15" customHeight="1">
      <c r="A42" s="44"/>
      <c r="B42" s="43"/>
      <c r="E42" s="329" t="s">
        <v>148</v>
      </c>
      <c r="F42" s="330"/>
      <c r="G42" s="329" t="s">
        <v>149</v>
      </c>
      <c r="H42" s="330"/>
    </row>
    <row r="43" spans="1:9" ht="15" customHeight="1">
      <c r="A43" s="44" t="str">
        <f>IF(Calcu!B64=TRUE,"","삭제")</f>
        <v>삭제</v>
      </c>
      <c r="B43" s="43"/>
      <c r="E43" s="331" t="e">
        <f ca="1">Calcu!AA64</f>
        <v>#N/A</v>
      </c>
      <c r="F43" s="332"/>
      <c r="G43" s="331" t="e">
        <f ca="1">Calcu!AB64</f>
        <v>#N/A</v>
      </c>
      <c r="H43" s="332"/>
    </row>
    <row r="44" spans="1:9" ht="15" customHeight="1">
      <c r="A44" s="44" t="str">
        <f>IF(Calcu!B65=TRUE,"","삭제")</f>
        <v>삭제</v>
      </c>
      <c r="B44" s="43"/>
      <c r="E44" s="331" t="e">
        <f ca="1">Calcu!AA65</f>
        <v>#N/A</v>
      </c>
      <c r="F44" s="332"/>
      <c r="G44" s="331" t="e">
        <f ca="1">Calcu!AB65</f>
        <v>#N/A</v>
      </c>
      <c r="H44" s="332"/>
    </row>
    <row r="45" spans="1:9" ht="15" customHeight="1">
      <c r="A45" s="44" t="str">
        <f>IF(Calcu!B66=TRUE,"","삭제")</f>
        <v>삭제</v>
      </c>
      <c r="B45" s="43"/>
      <c r="E45" s="331" t="e">
        <f ca="1">Calcu!AA66</f>
        <v>#N/A</v>
      </c>
      <c r="F45" s="332"/>
      <c r="G45" s="331" t="e">
        <f ca="1">Calcu!AB66</f>
        <v>#N/A</v>
      </c>
      <c r="H45" s="332"/>
    </row>
    <row r="46" spans="1:9" ht="15" customHeight="1">
      <c r="A46" s="44" t="str">
        <f>IF(Calcu!B67=TRUE,"","삭제")</f>
        <v>삭제</v>
      </c>
      <c r="B46" s="43"/>
      <c r="E46" s="331" t="e">
        <f ca="1">Calcu!AA67</f>
        <v>#N/A</v>
      </c>
      <c r="F46" s="332"/>
      <c r="G46" s="331" t="e">
        <f ca="1">Calcu!AB67</f>
        <v>#N/A</v>
      </c>
      <c r="H46" s="332"/>
    </row>
    <row r="47" spans="1:9" ht="15" customHeight="1">
      <c r="A47" s="44" t="str">
        <f>IF(Calcu!B68=TRUE,"","삭제")</f>
        <v>삭제</v>
      </c>
      <c r="B47" s="43"/>
      <c r="E47" s="331" t="e">
        <f ca="1">Calcu!AA68</f>
        <v>#N/A</v>
      </c>
      <c r="F47" s="332"/>
      <c r="G47" s="331" t="e">
        <f ca="1">Calcu!AB68</f>
        <v>#N/A</v>
      </c>
      <c r="H47" s="332"/>
    </row>
    <row r="48" spans="1:9" ht="15" customHeight="1">
      <c r="A48" s="44" t="str">
        <f>IF(Calcu!B69=TRUE,"","삭제")</f>
        <v>삭제</v>
      </c>
      <c r="B48" s="43"/>
      <c r="E48" s="331" t="e">
        <f ca="1">Calcu!AA69</f>
        <v>#N/A</v>
      </c>
      <c r="F48" s="332"/>
      <c r="G48" s="331" t="e">
        <f ca="1">Calcu!AB69</f>
        <v>#N/A</v>
      </c>
      <c r="H48" s="332"/>
    </row>
    <row r="49" spans="1:9" ht="15" customHeight="1">
      <c r="A49" s="44" t="str">
        <f>IF(Calcu!B70=TRUE,"","삭제")</f>
        <v>삭제</v>
      </c>
      <c r="B49" s="43"/>
      <c r="E49" s="331" t="e">
        <f ca="1">Calcu!AA70</f>
        <v>#N/A</v>
      </c>
      <c r="F49" s="332"/>
      <c r="G49" s="331" t="e">
        <f ca="1">Calcu!AB70</f>
        <v>#N/A</v>
      </c>
      <c r="H49" s="332"/>
    </row>
    <row r="50" spans="1:9" ht="15" customHeight="1">
      <c r="A50" s="44" t="str">
        <f>IF(Calcu!B71=TRUE,"","삭제")</f>
        <v>삭제</v>
      </c>
      <c r="B50" s="43"/>
      <c r="E50" s="331" t="e">
        <f ca="1">Calcu!AA71</f>
        <v>#N/A</v>
      </c>
      <c r="F50" s="332"/>
      <c r="G50" s="331" t="e">
        <f ca="1">Calcu!AB71</f>
        <v>#N/A</v>
      </c>
      <c r="H50" s="332"/>
    </row>
    <row r="51" spans="1:9" ht="15" customHeight="1">
      <c r="A51" s="44" t="str">
        <f>IF(Calcu!B72=TRUE,"","삭제")</f>
        <v>삭제</v>
      </c>
      <c r="B51" s="43"/>
      <c r="E51" s="331" t="e">
        <f ca="1">Calcu!AA72</f>
        <v>#N/A</v>
      </c>
      <c r="F51" s="332"/>
      <c r="G51" s="331" t="e">
        <f ca="1">Calcu!AB72</f>
        <v>#N/A</v>
      </c>
      <c r="H51" s="332"/>
    </row>
    <row r="52" spans="1:9" ht="15" customHeight="1">
      <c r="A52" s="44" t="str">
        <f>IF(Calcu!B73=TRUE,"","삭제")</f>
        <v>삭제</v>
      </c>
      <c r="B52" s="43"/>
      <c r="E52" s="331" t="e">
        <f ca="1">Calcu!AA73</f>
        <v>#N/A</v>
      </c>
      <c r="F52" s="332"/>
      <c r="G52" s="331" t="e">
        <f ca="1">Calcu!AB73</f>
        <v>#N/A</v>
      </c>
      <c r="H52" s="332"/>
    </row>
    <row r="53" spans="1:9" ht="15" customHeight="1">
      <c r="A53" s="44" t="str">
        <f>IF(Calcu!B74=TRUE,"","삭제")</f>
        <v>삭제</v>
      </c>
      <c r="B53" s="43"/>
      <c r="E53" s="331" t="e">
        <f ca="1">Calcu!AA74</f>
        <v>#N/A</v>
      </c>
      <c r="F53" s="332"/>
      <c r="G53" s="331" t="e">
        <f ca="1">Calcu!AB74</f>
        <v>#N/A</v>
      </c>
      <c r="H53" s="332"/>
    </row>
    <row r="54" spans="1:9" ht="15" customHeight="1">
      <c r="A54" s="44" t="str">
        <f>IF(Calcu!B75=TRUE,"","삭제")</f>
        <v>삭제</v>
      </c>
      <c r="B54" s="43"/>
      <c r="E54" s="331" t="e">
        <f ca="1">Calcu!AA75</f>
        <v>#N/A</v>
      </c>
      <c r="F54" s="332"/>
      <c r="G54" s="331" t="e">
        <f ca="1">Calcu!AB75</f>
        <v>#N/A</v>
      </c>
      <c r="H54" s="332"/>
    </row>
    <row r="55" spans="1:9" ht="15" customHeight="1">
      <c r="A55" s="44" t="str">
        <f>IF(Calcu!B76=TRUE,"","삭제")</f>
        <v>삭제</v>
      </c>
      <c r="B55" s="43"/>
      <c r="E55" s="331" t="e">
        <f ca="1">Calcu!AA76</f>
        <v>#N/A</v>
      </c>
      <c r="F55" s="332"/>
      <c r="G55" s="331" t="e">
        <f ca="1">Calcu!AB76</f>
        <v>#N/A</v>
      </c>
      <c r="H55" s="332"/>
    </row>
    <row r="56" spans="1:9" ht="15" customHeight="1">
      <c r="A56" s="44" t="str">
        <f>IF(Calcu!B77=TRUE,"","삭제")</f>
        <v>삭제</v>
      </c>
      <c r="B56" s="43"/>
      <c r="E56" s="331" t="e">
        <f ca="1">Calcu!AA77</f>
        <v>#N/A</v>
      </c>
      <c r="F56" s="332"/>
      <c r="G56" s="331" t="e">
        <f ca="1">Calcu!AB77</f>
        <v>#N/A</v>
      </c>
      <c r="H56" s="332"/>
    </row>
    <row r="57" spans="1:9" ht="15" customHeight="1">
      <c r="A57" s="44" t="str">
        <f>IF(Calcu!B78=TRUE,"","삭제")</f>
        <v>삭제</v>
      </c>
      <c r="B57" s="43"/>
      <c r="E57" s="331" t="e">
        <f ca="1">Calcu!AA78</f>
        <v>#N/A</v>
      </c>
      <c r="F57" s="332"/>
      <c r="G57" s="331" t="e">
        <f ca="1">Calcu!AB78</f>
        <v>#N/A</v>
      </c>
      <c r="H57" s="332"/>
    </row>
    <row r="58" spans="1:9" ht="15" customHeight="1">
      <c r="A58" s="44" t="str">
        <f>IF(Calcu!B79=TRUE,"","삭제")</f>
        <v>삭제</v>
      </c>
      <c r="B58" s="43"/>
      <c r="E58" s="331" t="e">
        <f ca="1">Calcu!AA79</f>
        <v>#N/A</v>
      </c>
      <c r="F58" s="332"/>
      <c r="G58" s="331" t="e">
        <f ca="1">Calcu!AB79</f>
        <v>#N/A</v>
      </c>
      <c r="H58" s="332"/>
    </row>
    <row r="59" spans="1:9" ht="15" customHeight="1">
      <c r="A59" s="44" t="str">
        <f>IF(Calcu!B80=TRUE,"","삭제")</f>
        <v>삭제</v>
      </c>
      <c r="B59" s="43"/>
      <c r="E59" s="331" t="e">
        <f ca="1">Calcu!AA80</f>
        <v>#N/A</v>
      </c>
      <c r="F59" s="332"/>
      <c r="G59" s="331" t="e">
        <f ca="1">Calcu!AB80</f>
        <v>#N/A</v>
      </c>
      <c r="H59" s="332"/>
    </row>
    <row r="60" spans="1:9" ht="15" customHeight="1">
      <c r="A60" s="44" t="str">
        <f>IF(Calcu!B81=TRUE,"","삭제")</f>
        <v>삭제</v>
      </c>
      <c r="B60" s="43"/>
      <c r="E60" s="331" t="e">
        <f ca="1">Calcu!AA81</f>
        <v>#N/A</v>
      </c>
      <c r="F60" s="332"/>
      <c r="G60" s="331" t="e">
        <f ca="1">Calcu!AB81</f>
        <v>#N/A</v>
      </c>
      <c r="H60" s="332"/>
    </row>
    <row r="61" spans="1:9" ht="15" customHeight="1">
      <c r="A61" s="44" t="str">
        <f>IF(Calcu!B82=TRUE,"","삭제")</f>
        <v>삭제</v>
      </c>
      <c r="B61" s="43"/>
      <c r="E61" s="331" t="e">
        <f ca="1">Calcu!AA82</f>
        <v>#N/A</v>
      </c>
      <c r="F61" s="332"/>
      <c r="G61" s="331" t="e">
        <f ca="1">Calcu!AB82</f>
        <v>#N/A</v>
      </c>
      <c r="H61" s="332"/>
    </row>
    <row r="62" spans="1:9" ht="15" customHeight="1">
      <c r="A62" s="44" t="str">
        <f>IF(Calcu!B83=TRUE,"","삭제")</f>
        <v>삭제</v>
      </c>
      <c r="B62" s="43"/>
      <c r="E62" s="331" t="e">
        <f ca="1">Calcu!AA83</f>
        <v>#N/A</v>
      </c>
      <c r="F62" s="332"/>
      <c r="G62" s="331" t="e">
        <f ca="1">Calcu!AB83</f>
        <v>#N/A</v>
      </c>
      <c r="H62" s="332"/>
    </row>
    <row r="63" spans="1:9" ht="15" customHeight="1">
      <c r="A63" s="44"/>
      <c r="E63" s="95"/>
      <c r="F63" s="95"/>
      <c r="G63" s="51"/>
    </row>
    <row r="64" spans="1:9" ht="15" customHeight="1">
      <c r="A64" s="44"/>
      <c r="E64" s="38" t="e">
        <f ca="1">"● Measurement uncertainty : "&amp;Calcu!T101</f>
        <v>#N/A</v>
      </c>
      <c r="I64" s="38"/>
    </row>
    <row r="65" spans="1:9" ht="15" customHeight="1">
      <c r="A65" s="44"/>
      <c r="G65" s="173" t="e">
        <f ca="1">IF(Calcu!E111="사다리꼴","(Confidence level 95 %,","(Confidence level about 95 %,")</f>
        <v>#N/A</v>
      </c>
      <c r="H65" s="50" t="e">
        <f ca="1">Calcu!E112&amp;")"</f>
        <v>#N/A</v>
      </c>
    </row>
    <row r="66" spans="1:9" ht="15" customHeight="1">
      <c r="A66" s="44" t="e">
        <f ca="1">IF(Calcu!E111="사다리꼴","","삭제")</f>
        <v>#N/A</v>
      </c>
      <c r="E66" s="50" t="e">
        <f ca="1">IF(Calcu!E111="사다리꼴","※ Trapezoid probability distribution.","")</f>
        <v>#N/A</v>
      </c>
      <c r="G66" s="173"/>
      <c r="H66" s="50"/>
    </row>
    <row r="67" spans="1:9" ht="15" customHeight="1">
      <c r="E67" s="72"/>
      <c r="F67" s="72"/>
      <c r="G67" s="72"/>
      <c r="H67" s="72"/>
      <c r="I67" s="73"/>
    </row>
  </sheetData>
  <mergeCells count="69">
    <mergeCell ref="A1:K2"/>
    <mergeCell ref="F14:G14"/>
    <mergeCell ref="F15:G15"/>
    <mergeCell ref="F16:G16"/>
    <mergeCell ref="F17:G17"/>
    <mergeCell ref="F18:G18"/>
    <mergeCell ref="F19:G19"/>
    <mergeCell ref="F20:G20"/>
    <mergeCell ref="F21:G21"/>
    <mergeCell ref="F22:G22"/>
    <mergeCell ref="F23:G23"/>
    <mergeCell ref="F24:G24"/>
    <mergeCell ref="F25:G25"/>
    <mergeCell ref="F26:G26"/>
    <mergeCell ref="F27:G27"/>
    <mergeCell ref="F28:G28"/>
    <mergeCell ref="F29:G29"/>
    <mergeCell ref="F30:G30"/>
    <mergeCell ref="F31:G31"/>
    <mergeCell ref="F32:G32"/>
    <mergeCell ref="F33:G33"/>
    <mergeCell ref="F34:G34"/>
    <mergeCell ref="E41:F41"/>
    <mergeCell ref="G41:H41"/>
    <mergeCell ref="E42:F42"/>
    <mergeCell ref="G42:H42"/>
    <mergeCell ref="E43:F43"/>
    <mergeCell ref="G43:H43"/>
    <mergeCell ref="E44:F44"/>
    <mergeCell ref="G44:H44"/>
    <mergeCell ref="E45:F45"/>
    <mergeCell ref="G45:H45"/>
    <mergeCell ref="E46:F46"/>
    <mergeCell ref="G46:H46"/>
    <mergeCell ref="E47:F47"/>
    <mergeCell ref="G47:H47"/>
    <mergeCell ref="E48:F48"/>
    <mergeCell ref="G48:H48"/>
    <mergeCell ref="E49:F49"/>
    <mergeCell ref="G49:H49"/>
    <mergeCell ref="E50:F50"/>
    <mergeCell ref="G50:H50"/>
    <mergeCell ref="E51:F51"/>
    <mergeCell ref="G51:H51"/>
    <mergeCell ref="E52:F52"/>
    <mergeCell ref="G52:H52"/>
    <mergeCell ref="G58:H58"/>
    <mergeCell ref="E53:F53"/>
    <mergeCell ref="G53:H53"/>
    <mergeCell ref="E54:F54"/>
    <mergeCell ref="G54:H54"/>
    <mergeCell ref="E55:F55"/>
    <mergeCell ref="G55:H55"/>
    <mergeCell ref="E62:F62"/>
    <mergeCell ref="G62:H62"/>
    <mergeCell ref="E12:E13"/>
    <mergeCell ref="F13:G13"/>
    <mergeCell ref="F12:H12"/>
    <mergeCell ref="E59:F59"/>
    <mergeCell ref="G59:H59"/>
    <mergeCell ref="E60:F60"/>
    <mergeCell ref="G60:H60"/>
    <mergeCell ref="E61:F61"/>
    <mergeCell ref="G61:H61"/>
    <mergeCell ref="E56:F56"/>
    <mergeCell ref="G56:H56"/>
    <mergeCell ref="E57:F57"/>
    <mergeCell ref="G57:H57"/>
    <mergeCell ref="E58:F58"/>
  </mergeCells>
  <phoneticPr fontId="4" type="noConversion"/>
  <printOptions horizontalCentered="1"/>
  <pageMargins left="0" right="0" top="0.35433070866141736" bottom="0.59055118110236227" header="0" footer="0"/>
  <pageSetup paperSize="9" orientation="portrait" horizontalDpi="4294967292" verticalDpi="300" r:id="rId1"/>
  <headerFooter alignWithMargins="0">
    <oddHeader xml:space="preserve">&amp;R&amp;10
 페이지(page)    &amp;P  of   &amp;N         </oddHead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79"/>
  <sheetViews>
    <sheetView showGridLines="0" showWhiteSpace="0" zoomScaleNormal="100" zoomScaleSheetLayoutView="100" workbookViewId="0">
      <selection sqref="A1:Q2"/>
    </sheetView>
  </sheetViews>
  <sheetFormatPr defaultColWidth="8.77734375" defaultRowHeight="15" customHeight="1"/>
  <cols>
    <col min="1" max="1" width="3.77734375" style="37" customWidth="1"/>
    <col min="2" max="4" width="1.77734375" style="37" hidden="1" customWidth="1"/>
    <col min="5" max="5" width="12.88671875" style="37" bestFit="1" customWidth="1"/>
    <col min="6" max="6" width="9.21875" style="37" customWidth="1"/>
    <col min="7" max="7" width="4.44140625" style="37" bestFit="1" customWidth="1"/>
    <col min="8" max="8" width="8.77734375" style="37"/>
    <col min="9" max="9" width="1.77734375" style="37" customWidth="1"/>
    <col min="10" max="10" width="7.5546875" style="37" bestFit="1" customWidth="1"/>
    <col min="11" max="11" width="9.109375" style="37" bestFit="1" customWidth="1"/>
    <col min="12" max="12" width="5.21875" style="37" bestFit="1" customWidth="1"/>
    <col min="13" max="13" width="7.5546875" style="37" bestFit="1" customWidth="1"/>
    <col min="14" max="14" width="9.109375" style="37" bestFit="1" customWidth="1"/>
    <col min="15" max="15" width="5.21875" style="37" bestFit="1" customWidth="1"/>
    <col min="16" max="16" width="1.77734375" style="37" customWidth="1"/>
    <col min="17" max="17" width="10.33203125" style="37" customWidth="1"/>
    <col min="18" max="16384" width="8.77734375" style="37"/>
  </cols>
  <sheetData>
    <row r="1" spans="1:17" s="47" customFormat="1" ht="33" customHeight="1">
      <c r="A1" s="326" t="s">
        <v>529</v>
      </c>
      <c r="B1" s="326"/>
      <c r="C1" s="326"/>
      <c r="D1" s="326"/>
      <c r="E1" s="326"/>
      <c r="F1" s="326"/>
      <c r="G1" s="326"/>
      <c r="H1" s="326"/>
      <c r="I1" s="326"/>
      <c r="J1" s="326"/>
      <c r="K1" s="326"/>
      <c r="L1" s="326"/>
      <c r="M1" s="326"/>
      <c r="N1" s="326"/>
      <c r="O1" s="326"/>
      <c r="P1" s="326"/>
      <c r="Q1" s="326"/>
    </row>
    <row r="2" spans="1:17" s="47" customFormat="1" ht="33" customHeight="1">
      <c r="A2" s="326"/>
      <c r="B2" s="326"/>
      <c r="C2" s="326"/>
      <c r="D2" s="326"/>
      <c r="E2" s="326"/>
      <c r="F2" s="326"/>
      <c r="G2" s="326"/>
      <c r="H2" s="326"/>
      <c r="I2" s="326"/>
      <c r="J2" s="326"/>
      <c r="K2" s="326"/>
      <c r="L2" s="326"/>
      <c r="M2" s="326"/>
      <c r="N2" s="326"/>
      <c r="O2" s="326"/>
      <c r="P2" s="326"/>
      <c r="Q2" s="326"/>
    </row>
    <row r="3" spans="1:17" s="47" customFormat="1" ht="12.75" customHeight="1">
      <c r="A3" s="48" t="s">
        <v>530</v>
      </c>
      <c r="B3" s="48"/>
      <c r="C3" s="48"/>
      <c r="D3" s="48"/>
      <c r="E3" s="48"/>
      <c r="F3" s="21"/>
      <c r="G3" s="21"/>
      <c r="H3" s="21"/>
      <c r="I3" s="21"/>
      <c r="J3" s="21"/>
      <c r="K3" s="21"/>
      <c r="L3" s="21"/>
      <c r="M3" s="21"/>
    </row>
    <row r="4" spans="1:17" s="49" customFormat="1" ht="13.5" customHeight="1">
      <c r="A4" s="228" t="str">
        <f>" 교   정   번   호(Calibration No) : "&amp;기본정보!H3</f>
        <v xml:space="preserve"> 교   정   번   호(Calibration No) : </v>
      </c>
      <c r="B4" s="228"/>
      <c r="C4" s="228"/>
      <c r="D4" s="228"/>
      <c r="E4" s="228"/>
      <c r="F4" s="163"/>
      <c r="G4" s="163"/>
      <c r="H4" s="163"/>
      <c r="I4" s="163"/>
      <c r="J4" s="163"/>
      <c r="K4" s="229"/>
      <c r="L4" s="161"/>
      <c r="M4" s="230"/>
      <c r="N4" s="230"/>
      <c r="O4" s="230"/>
      <c r="P4" s="230"/>
      <c r="Q4" s="230"/>
    </row>
    <row r="5" spans="1:17" s="36" customFormat="1" ht="15" customHeight="1"/>
    <row r="6" spans="1:17" ht="15" customHeight="1">
      <c r="E6" s="53" t="str">
        <f>"○ 품명 : "&amp;기본정보!C$5</f>
        <v xml:space="preserve">○ 품명 : </v>
      </c>
      <c r="G6" s="53"/>
    </row>
    <row r="7" spans="1:17" ht="15" customHeight="1">
      <c r="E7" s="53" t="str">
        <f>"○ 제작회사 : "&amp;기본정보!C$6</f>
        <v xml:space="preserve">○ 제작회사 : </v>
      </c>
      <c r="G7" s="53"/>
    </row>
    <row r="8" spans="1:17" ht="15" customHeight="1">
      <c r="E8" s="53" t="str">
        <f>"○ 형식 : "&amp;기본정보!C$7</f>
        <v xml:space="preserve">○ 형식 : </v>
      </c>
      <c r="G8" s="53"/>
    </row>
    <row r="9" spans="1:17" ht="15" customHeight="1">
      <c r="E9" s="53" t="str">
        <f>"○ 기기번호 : "&amp;기본정보!C$8</f>
        <v xml:space="preserve">○ 기기번호 : </v>
      </c>
      <c r="G9" s="53"/>
    </row>
    <row r="11" spans="1:17" ht="15" customHeight="1">
      <c r="E11" s="38" t="s">
        <v>531</v>
      </c>
      <c r="G11" s="38"/>
    </row>
    <row r="12" spans="1:17" ht="15" customHeight="1">
      <c r="E12" s="38"/>
      <c r="G12" s="38"/>
    </row>
    <row r="13" spans="1:17" s="231" customFormat="1" ht="15" customHeight="1">
      <c r="B13" s="344"/>
      <c r="C13" s="344"/>
      <c r="D13" s="344"/>
      <c r="E13" s="342" t="s">
        <v>552</v>
      </c>
      <c r="F13" s="346" t="s">
        <v>532</v>
      </c>
      <c r="G13" s="348" t="s">
        <v>533</v>
      </c>
      <c r="H13" s="350" t="s">
        <v>534</v>
      </c>
      <c r="I13" s="352"/>
      <c r="J13" s="353" t="s">
        <v>535</v>
      </c>
      <c r="K13" s="353"/>
      <c r="L13" s="353"/>
      <c r="M13" s="337" t="s">
        <v>536</v>
      </c>
      <c r="N13" s="337"/>
      <c r="O13" s="337"/>
      <c r="P13" s="338"/>
      <c r="Q13" s="340" t="s">
        <v>537</v>
      </c>
    </row>
    <row r="14" spans="1:17" s="232" customFormat="1" ht="22.5">
      <c r="B14" s="345"/>
      <c r="C14" s="345"/>
      <c r="D14" s="345"/>
      <c r="E14" s="343"/>
      <c r="F14" s="347"/>
      <c r="G14" s="349"/>
      <c r="H14" s="351"/>
      <c r="I14" s="345"/>
      <c r="J14" s="234" t="s">
        <v>556</v>
      </c>
      <c r="K14" s="235" t="s">
        <v>557</v>
      </c>
      <c r="L14" s="235" t="s">
        <v>558</v>
      </c>
      <c r="M14" s="234" t="s">
        <v>556</v>
      </c>
      <c r="N14" s="235" t="s">
        <v>557</v>
      </c>
      <c r="O14" s="235" t="s">
        <v>558</v>
      </c>
      <c r="P14" s="339"/>
      <c r="Q14" s="341"/>
    </row>
    <row r="15" spans="1:17" ht="15" customHeight="1">
      <c r="A15" s="44" t="str">
        <f>IF(Calcu!B9=TRUE,"","삭제")</f>
        <v>삭제</v>
      </c>
      <c r="C15" s="43"/>
      <c r="D15" s="43"/>
      <c r="E15" s="37" t="s">
        <v>553</v>
      </c>
      <c r="F15" s="51" t="str">
        <f>Calcu!AL9</f>
        <v xml:space="preserve">0 ~ </v>
      </c>
      <c r="G15" s="51" t="s">
        <v>168</v>
      </c>
      <c r="H15" s="51" t="e">
        <f ca="1">Calcu!AQ9</f>
        <v>#N/A</v>
      </c>
      <c r="J15" s="37" t="e">
        <f ca="1">Calcu!AM9</f>
        <v>#N/A</v>
      </c>
      <c r="K15" s="37" t="e">
        <f ca="1">Calcu!AN9</f>
        <v>#N/A</v>
      </c>
      <c r="L15" s="37" t="str">
        <f>LEFT(Calcu!AR9,1)</f>
        <v/>
      </c>
      <c r="M15" s="37" t="s">
        <v>538</v>
      </c>
      <c r="N15" s="37" t="s">
        <v>538</v>
      </c>
      <c r="O15" s="37" t="s">
        <v>539</v>
      </c>
      <c r="Q15" s="37" t="e">
        <f ca="1">Calcu!AT9</f>
        <v>#N/A</v>
      </c>
    </row>
    <row r="16" spans="1:17" ht="15" customHeight="1">
      <c r="A16" s="44" t="str">
        <f>IF(Calcu!B10=TRUE,"","삭제")</f>
        <v>삭제</v>
      </c>
      <c r="C16" s="43"/>
      <c r="D16" s="43"/>
      <c r="E16" s="37" t="s">
        <v>553</v>
      </c>
      <c r="F16" s="51" t="str">
        <f>Calcu!AL10</f>
        <v xml:space="preserve">0 ~ </v>
      </c>
      <c r="G16" s="51" t="s">
        <v>168</v>
      </c>
      <c r="H16" s="51" t="e">
        <f ca="1">Calcu!AQ10</f>
        <v>#N/A</v>
      </c>
      <c r="J16" s="37" t="e">
        <f ca="1">Calcu!AM10</f>
        <v>#N/A</v>
      </c>
      <c r="K16" s="37" t="e">
        <f ca="1">Calcu!AN10</f>
        <v>#N/A</v>
      </c>
      <c r="L16" s="37" t="str">
        <f>LEFT(Calcu!AR10,1)</f>
        <v/>
      </c>
      <c r="M16" s="37" t="s">
        <v>539</v>
      </c>
      <c r="N16" s="37" t="s">
        <v>539</v>
      </c>
      <c r="O16" s="37" t="s">
        <v>539</v>
      </c>
      <c r="Q16" s="37" t="e">
        <f ca="1">Calcu!AT10</f>
        <v>#N/A</v>
      </c>
    </row>
    <row r="17" spans="1:17" ht="15" customHeight="1">
      <c r="A17" s="44" t="str">
        <f>IF(Calcu!B11=TRUE,"","삭제")</f>
        <v>삭제</v>
      </c>
      <c r="C17" s="43"/>
      <c r="D17" s="43"/>
      <c r="E17" s="37" t="s">
        <v>553</v>
      </c>
      <c r="F17" s="51" t="str">
        <f>Calcu!AL11</f>
        <v xml:space="preserve">0 ~ </v>
      </c>
      <c r="G17" s="51" t="s">
        <v>168</v>
      </c>
      <c r="H17" s="51" t="e">
        <f ca="1">Calcu!AQ11</f>
        <v>#N/A</v>
      </c>
      <c r="J17" s="37" t="e">
        <f ca="1">Calcu!AM11</f>
        <v>#N/A</v>
      </c>
      <c r="K17" s="37" t="e">
        <f ca="1">Calcu!AN11</f>
        <v>#N/A</v>
      </c>
      <c r="L17" s="37" t="str">
        <f>LEFT(Calcu!AR11,1)</f>
        <v/>
      </c>
      <c r="M17" s="37" t="s">
        <v>540</v>
      </c>
      <c r="N17" s="37" t="s">
        <v>540</v>
      </c>
      <c r="O17" s="37" t="s">
        <v>539</v>
      </c>
      <c r="Q17" s="37" t="e">
        <f ca="1">Calcu!AT11</f>
        <v>#N/A</v>
      </c>
    </row>
    <row r="18" spans="1:17" ht="15" customHeight="1">
      <c r="A18" s="44" t="str">
        <f>IF(Calcu!B12=TRUE,"","삭제")</f>
        <v>삭제</v>
      </c>
      <c r="C18" s="43"/>
      <c r="D18" s="43"/>
      <c r="E18" s="37" t="s">
        <v>553</v>
      </c>
      <c r="F18" s="51" t="str">
        <f>Calcu!AL12</f>
        <v xml:space="preserve">0 ~ </v>
      </c>
      <c r="G18" s="51" t="s">
        <v>168</v>
      </c>
      <c r="H18" s="51" t="e">
        <f ca="1">Calcu!AQ12</f>
        <v>#N/A</v>
      </c>
      <c r="J18" s="37" t="e">
        <f ca="1">Calcu!AM12</f>
        <v>#N/A</v>
      </c>
      <c r="K18" s="37" t="e">
        <f ca="1">Calcu!AN12</f>
        <v>#N/A</v>
      </c>
      <c r="L18" s="37" t="str">
        <f>LEFT(Calcu!AR12,1)</f>
        <v/>
      </c>
      <c r="M18" s="37" t="s">
        <v>539</v>
      </c>
      <c r="N18" s="37" t="s">
        <v>539</v>
      </c>
      <c r="O18" s="37" t="s">
        <v>539</v>
      </c>
      <c r="Q18" s="37" t="e">
        <f ca="1">Calcu!AT12</f>
        <v>#N/A</v>
      </c>
    </row>
    <row r="19" spans="1:17" ht="15" customHeight="1">
      <c r="A19" s="44" t="str">
        <f>IF(Calcu!B13=TRUE,"","삭제")</f>
        <v>삭제</v>
      </c>
      <c r="C19" s="43"/>
      <c r="D19" s="43"/>
      <c r="E19" s="37" t="s">
        <v>553</v>
      </c>
      <c r="F19" s="51" t="str">
        <f>Calcu!AL13</f>
        <v xml:space="preserve">0 ~ </v>
      </c>
      <c r="G19" s="51" t="s">
        <v>168</v>
      </c>
      <c r="H19" s="51" t="e">
        <f ca="1">Calcu!AQ13</f>
        <v>#N/A</v>
      </c>
      <c r="J19" s="37" t="e">
        <f ca="1">Calcu!AM13</f>
        <v>#N/A</v>
      </c>
      <c r="K19" s="37" t="e">
        <f ca="1">Calcu!AN13</f>
        <v>#N/A</v>
      </c>
      <c r="L19" s="37" t="str">
        <f>LEFT(Calcu!AR13,1)</f>
        <v/>
      </c>
      <c r="M19" s="37" t="s">
        <v>538</v>
      </c>
      <c r="N19" s="37" t="s">
        <v>539</v>
      </c>
      <c r="O19" s="37" t="s">
        <v>538</v>
      </c>
      <c r="Q19" s="37" t="e">
        <f ca="1">Calcu!AT13</f>
        <v>#N/A</v>
      </c>
    </row>
    <row r="20" spans="1:17" ht="15" customHeight="1">
      <c r="A20" s="44" t="str">
        <f>IF(Calcu!B14=TRUE,"","삭제")</f>
        <v>삭제</v>
      </c>
      <c r="C20" s="43"/>
      <c r="D20" s="43"/>
      <c r="E20" s="37" t="s">
        <v>553</v>
      </c>
      <c r="F20" s="51" t="str">
        <f>Calcu!AL14</f>
        <v xml:space="preserve">0 ~ </v>
      </c>
      <c r="G20" s="51" t="s">
        <v>168</v>
      </c>
      <c r="H20" s="51" t="e">
        <f ca="1">Calcu!AQ14</f>
        <v>#N/A</v>
      </c>
      <c r="J20" s="37" t="e">
        <f ca="1">Calcu!AM14</f>
        <v>#N/A</v>
      </c>
      <c r="K20" s="37" t="e">
        <f ca="1">Calcu!AN14</f>
        <v>#N/A</v>
      </c>
      <c r="L20" s="37" t="str">
        <f>LEFT(Calcu!AR14,1)</f>
        <v/>
      </c>
      <c r="M20" s="37" t="s">
        <v>539</v>
      </c>
      <c r="N20" s="37" t="s">
        <v>538</v>
      </c>
      <c r="O20" s="37" t="s">
        <v>539</v>
      </c>
      <c r="Q20" s="37" t="e">
        <f ca="1">Calcu!AT14</f>
        <v>#N/A</v>
      </c>
    </row>
    <row r="21" spans="1:17" ht="15" customHeight="1">
      <c r="A21" s="44" t="str">
        <f>IF(Calcu!B15=TRUE,"","삭제")</f>
        <v>삭제</v>
      </c>
      <c r="C21" s="43"/>
      <c r="D21" s="43"/>
      <c r="E21" s="37" t="s">
        <v>553</v>
      </c>
      <c r="F21" s="51" t="str">
        <f>Calcu!AL15</f>
        <v xml:space="preserve">0 ~ </v>
      </c>
      <c r="G21" s="51" t="s">
        <v>168</v>
      </c>
      <c r="H21" s="51" t="e">
        <f ca="1">Calcu!AQ15</f>
        <v>#N/A</v>
      </c>
      <c r="J21" s="37" t="e">
        <f ca="1">Calcu!AM15</f>
        <v>#N/A</v>
      </c>
      <c r="K21" s="37" t="e">
        <f ca="1">Calcu!AN15</f>
        <v>#N/A</v>
      </c>
      <c r="L21" s="37" t="str">
        <f>LEFT(Calcu!AR15,1)</f>
        <v/>
      </c>
      <c r="M21" s="37" t="s">
        <v>539</v>
      </c>
      <c r="N21" s="37" t="s">
        <v>540</v>
      </c>
      <c r="O21" s="37" t="s">
        <v>541</v>
      </c>
      <c r="Q21" s="37" t="e">
        <f ca="1">Calcu!AT15</f>
        <v>#N/A</v>
      </c>
    </row>
    <row r="22" spans="1:17" ht="15" customHeight="1">
      <c r="A22" s="44" t="str">
        <f>IF(Calcu!B16=TRUE,"","삭제")</f>
        <v>삭제</v>
      </c>
      <c r="C22" s="43"/>
      <c r="D22" s="43"/>
      <c r="E22" s="37" t="s">
        <v>553</v>
      </c>
      <c r="F22" s="51" t="str">
        <f>Calcu!AL16</f>
        <v xml:space="preserve">0 ~ </v>
      </c>
      <c r="G22" s="51" t="s">
        <v>168</v>
      </c>
      <c r="H22" s="51" t="e">
        <f ca="1">Calcu!AQ16</f>
        <v>#N/A</v>
      </c>
      <c r="J22" s="37" t="e">
        <f ca="1">Calcu!AM16</f>
        <v>#N/A</v>
      </c>
      <c r="K22" s="37" t="e">
        <f ca="1">Calcu!AN16</f>
        <v>#N/A</v>
      </c>
      <c r="L22" s="37" t="str">
        <f>LEFT(Calcu!AR16,1)</f>
        <v/>
      </c>
      <c r="M22" s="37" t="s">
        <v>538</v>
      </c>
      <c r="N22" s="37" t="s">
        <v>539</v>
      </c>
      <c r="O22" s="37" t="s">
        <v>538</v>
      </c>
      <c r="Q22" s="37" t="e">
        <f ca="1">Calcu!AT16</f>
        <v>#N/A</v>
      </c>
    </row>
    <row r="23" spans="1:17" ht="15" customHeight="1">
      <c r="A23" s="44" t="str">
        <f>IF(Calcu!B17=TRUE,"","삭제")</f>
        <v>삭제</v>
      </c>
      <c r="C23" s="43"/>
      <c r="D23" s="43"/>
      <c r="E23" s="37" t="s">
        <v>553</v>
      </c>
      <c r="F23" s="51" t="str">
        <f>Calcu!AL17</f>
        <v xml:space="preserve">0 ~ </v>
      </c>
      <c r="G23" s="51" t="s">
        <v>168</v>
      </c>
      <c r="H23" s="51" t="e">
        <f ca="1">Calcu!AQ17</f>
        <v>#N/A</v>
      </c>
      <c r="J23" s="37" t="e">
        <f ca="1">Calcu!AM17</f>
        <v>#N/A</v>
      </c>
      <c r="K23" s="37" t="e">
        <f ca="1">Calcu!AN17</f>
        <v>#N/A</v>
      </c>
      <c r="L23" s="37" t="str">
        <f>LEFT(Calcu!AR17,1)</f>
        <v/>
      </c>
      <c r="M23" s="37" t="s">
        <v>542</v>
      </c>
      <c r="N23" s="37" t="s">
        <v>543</v>
      </c>
      <c r="O23" s="37" t="s">
        <v>542</v>
      </c>
      <c r="Q23" s="37" t="e">
        <f ca="1">Calcu!AT17</f>
        <v>#N/A</v>
      </c>
    </row>
    <row r="24" spans="1:17" ht="15" customHeight="1">
      <c r="A24" s="44" t="str">
        <f>IF(Calcu!B18=TRUE,"","삭제")</f>
        <v>삭제</v>
      </c>
      <c r="C24" s="43"/>
      <c r="D24" s="43"/>
      <c r="E24" s="37" t="s">
        <v>553</v>
      </c>
      <c r="F24" s="51" t="str">
        <f>Calcu!AL18</f>
        <v xml:space="preserve">0 ~ </v>
      </c>
      <c r="G24" s="51" t="s">
        <v>168</v>
      </c>
      <c r="H24" s="51" t="e">
        <f ca="1">Calcu!AQ18</f>
        <v>#N/A</v>
      </c>
      <c r="J24" s="37" t="e">
        <f ca="1">Calcu!AM18</f>
        <v>#N/A</v>
      </c>
      <c r="K24" s="37" t="e">
        <f ca="1">Calcu!AN18</f>
        <v>#N/A</v>
      </c>
      <c r="L24" s="37" t="str">
        <f>LEFT(Calcu!AR18,1)</f>
        <v/>
      </c>
      <c r="M24" s="37" t="s">
        <v>544</v>
      </c>
      <c r="N24" s="37" t="s">
        <v>545</v>
      </c>
      <c r="O24" s="37" t="s">
        <v>538</v>
      </c>
      <c r="Q24" s="37" t="e">
        <f ca="1">Calcu!AT18</f>
        <v>#N/A</v>
      </c>
    </row>
    <row r="25" spans="1:17" ht="15" customHeight="1">
      <c r="A25" s="44" t="str">
        <f>IF(Calcu!B19=TRUE,"","삭제")</f>
        <v>삭제</v>
      </c>
      <c r="C25" s="43"/>
      <c r="D25" s="43"/>
      <c r="E25" s="37" t="s">
        <v>553</v>
      </c>
      <c r="F25" s="51" t="str">
        <f>Calcu!AL19</f>
        <v xml:space="preserve">0 ~ </v>
      </c>
      <c r="G25" s="51" t="s">
        <v>168</v>
      </c>
      <c r="H25" s="51" t="e">
        <f ca="1">Calcu!AQ19</f>
        <v>#N/A</v>
      </c>
      <c r="J25" s="37" t="e">
        <f ca="1">Calcu!AM19</f>
        <v>#N/A</v>
      </c>
      <c r="K25" s="37" t="e">
        <f ca="1">Calcu!AN19</f>
        <v>#N/A</v>
      </c>
      <c r="L25" s="37" t="str">
        <f>LEFT(Calcu!AR19,1)</f>
        <v/>
      </c>
      <c r="M25" s="37" t="s">
        <v>546</v>
      </c>
      <c r="N25" s="37" t="s">
        <v>546</v>
      </c>
      <c r="O25" s="37" t="s">
        <v>546</v>
      </c>
      <c r="Q25" s="37" t="e">
        <f ca="1">Calcu!AT19</f>
        <v>#N/A</v>
      </c>
    </row>
    <row r="26" spans="1:17" ht="15" customHeight="1">
      <c r="A26" s="44" t="str">
        <f>IF(Calcu!B20=TRUE,"","삭제")</f>
        <v>삭제</v>
      </c>
      <c r="C26" s="43"/>
      <c r="D26" s="43"/>
      <c r="E26" s="37" t="s">
        <v>553</v>
      </c>
      <c r="F26" s="51" t="str">
        <f>Calcu!AL20</f>
        <v xml:space="preserve">0 ~ </v>
      </c>
      <c r="G26" s="51" t="s">
        <v>168</v>
      </c>
      <c r="H26" s="51" t="e">
        <f ca="1">Calcu!AQ20</f>
        <v>#N/A</v>
      </c>
      <c r="J26" s="37" t="e">
        <f ca="1">Calcu!AM20</f>
        <v>#N/A</v>
      </c>
      <c r="K26" s="37" t="e">
        <f ca="1">Calcu!AN20</f>
        <v>#N/A</v>
      </c>
      <c r="L26" s="37" t="str">
        <f>LEFT(Calcu!AR20,1)</f>
        <v/>
      </c>
      <c r="M26" s="37" t="s">
        <v>546</v>
      </c>
      <c r="N26" s="37" t="s">
        <v>546</v>
      </c>
      <c r="O26" s="37" t="s">
        <v>546</v>
      </c>
      <c r="Q26" s="37" t="e">
        <f ca="1">Calcu!AT20</f>
        <v>#N/A</v>
      </c>
    </row>
    <row r="27" spans="1:17" ht="15" customHeight="1">
      <c r="A27" s="44" t="str">
        <f>IF(Calcu!B21=TRUE,"","삭제")</f>
        <v>삭제</v>
      </c>
      <c r="C27" s="43"/>
      <c r="D27" s="43"/>
      <c r="E27" s="37" t="s">
        <v>553</v>
      </c>
      <c r="F27" s="51" t="str">
        <f>Calcu!AL21</f>
        <v xml:space="preserve">0 ~ </v>
      </c>
      <c r="G27" s="51" t="s">
        <v>168</v>
      </c>
      <c r="H27" s="51" t="e">
        <f ca="1">Calcu!AQ21</f>
        <v>#N/A</v>
      </c>
      <c r="J27" s="37" t="e">
        <f ca="1">Calcu!AM21</f>
        <v>#N/A</v>
      </c>
      <c r="K27" s="37" t="e">
        <f ca="1">Calcu!AN21</f>
        <v>#N/A</v>
      </c>
      <c r="L27" s="37" t="str">
        <f>LEFT(Calcu!AR21,1)</f>
        <v/>
      </c>
      <c r="M27" s="37" t="s">
        <v>546</v>
      </c>
      <c r="N27" s="37" t="s">
        <v>546</v>
      </c>
      <c r="O27" s="37" t="s">
        <v>546</v>
      </c>
      <c r="Q27" s="37" t="e">
        <f ca="1">Calcu!AT21</f>
        <v>#N/A</v>
      </c>
    </row>
    <row r="28" spans="1:17" ht="15" customHeight="1">
      <c r="A28" s="44" t="str">
        <f>IF(Calcu!B22=TRUE,"","삭제")</f>
        <v>삭제</v>
      </c>
      <c r="C28" s="43"/>
      <c r="D28" s="43"/>
      <c r="E28" s="37" t="s">
        <v>553</v>
      </c>
      <c r="F28" s="51" t="str">
        <f>Calcu!AL22</f>
        <v xml:space="preserve">0 ~ </v>
      </c>
      <c r="G28" s="51" t="s">
        <v>168</v>
      </c>
      <c r="H28" s="51" t="e">
        <f ca="1">Calcu!AQ22</f>
        <v>#N/A</v>
      </c>
      <c r="J28" s="37" t="e">
        <f ca="1">Calcu!AM22</f>
        <v>#N/A</v>
      </c>
      <c r="K28" s="37" t="e">
        <f ca="1">Calcu!AN22</f>
        <v>#N/A</v>
      </c>
      <c r="L28" s="37" t="str">
        <f>LEFT(Calcu!AR22,1)</f>
        <v/>
      </c>
      <c r="M28" s="37" t="s">
        <v>538</v>
      </c>
      <c r="N28" s="37" t="s">
        <v>546</v>
      </c>
      <c r="O28" s="37" t="s">
        <v>546</v>
      </c>
      <c r="Q28" s="37" t="e">
        <f ca="1">Calcu!AT22</f>
        <v>#N/A</v>
      </c>
    </row>
    <row r="29" spans="1:17" ht="15" customHeight="1">
      <c r="A29" s="44" t="str">
        <f>IF(Calcu!B23=TRUE,"","삭제")</f>
        <v>삭제</v>
      </c>
      <c r="C29" s="43"/>
      <c r="D29" s="43"/>
      <c r="E29" s="37" t="s">
        <v>553</v>
      </c>
      <c r="F29" s="51" t="str">
        <f>Calcu!AL23</f>
        <v xml:space="preserve">0 ~ </v>
      </c>
      <c r="G29" s="51" t="s">
        <v>168</v>
      </c>
      <c r="H29" s="51" t="e">
        <f ca="1">Calcu!AQ23</f>
        <v>#N/A</v>
      </c>
      <c r="J29" s="37" t="e">
        <f ca="1">Calcu!AM23</f>
        <v>#N/A</v>
      </c>
      <c r="K29" s="37" t="e">
        <f ca="1">Calcu!AN23</f>
        <v>#N/A</v>
      </c>
      <c r="L29" s="37" t="str">
        <f>LEFT(Calcu!AR23,1)</f>
        <v/>
      </c>
      <c r="M29" s="37" t="s">
        <v>546</v>
      </c>
      <c r="N29" s="37" t="s">
        <v>546</v>
      </c>
      <c r="O29" s="37" t="s">
        <v>546</v>
      </c>
      <c r="Q29" s="37" t="e">
        <f ca="1">Calcu!AT23</f>
        <v>#N/A</v>
      </c>
    </row>
    <row r="30" spans="1:17" ht="15" customHeight="1">
      <c r="A30" s="44" t="str">
        <f>IF(Calcu!B24=TRUE,"","삭제")</f>
        <v>삭제</v>
      </c>
      <c r="C30" s="43"/>
      <c r="D30" s="43"/>
      <c r="E30" s="37" t="s">
        <v>553</v>
      </c>
      <c r="F30" s="51" t="str">
        <f>Calcu!AL24</f>
        <v xml:space="preserve">0 ~ </v>
      </c>
      <c r="G30" s="51" t="s">
        <v>168</v>
      </c>
      <c r="H30" s="51" t="e">
        <f ca="1">Calcu!AQ24</f>
        <v>#N/A</v>
      </c>
      <c r="J30" s="37" t="e">
        <f ca="1">Calcu!AM24</f>
        <v>#N/A</v>
      </c>
      <c r="K30" s="37" t="e">
        <f ca="1">Calcu!AN24</f>
        <v>#N/A</v>
      </c>
      <c r="L30" s="37" t="str">
        <f>LEFT(Calcu!AR24,1)</f>
        <v/>
      </c>
      <c r="M30" s="37" t="s">
        <v>546</v>
      </c>
      <c r="N30" s="37" t="s">
        <v>540</v>
      </c>
      <c r="O30" s="37" t="s">
        <v>540</v>
      </c>
      <c r="Q30" s="37" t="e">
        <f ca="1">Calcu!AT24</f>
        <v>#N/A</v>
      </c>
    </row>
    <row r="31" spans="1:17" ht="15" customHeight="1">
      <c r="A31" s="44" t="str">
        <f>IF(Calcu!B25=TRUE,"","삭제")</f>
        <v>삭제</v>
      </c>
      <c r="C31" s="43"/>
      <c r="D31" s="43"/>
      <c r="E31" s="37" t="s">
        <v>553</v>
      </c>
      <c r="F31" s="51" t="str">
        <f>Calcu!AL25</f>
        <v xml:space="preserve">0 ~ </v>
      </c>
      <c r="G31" s="51" t="s">
        <v>168</v>
      </c>
      <c r="H31" s="51" t="e">
        <f ca="1">Calcu!AQ25</f>
        <v>#N/A</v>
      </c>
      <c r="J31" s="37" t="e">
        <f ca="1">Calcu!AM25</f>
        <v>#N/A</v>
      </c>
      <c r="K31" s="37" t="e">
        <f ca="1">Calcu!AN25</f>
        <v>#N/A</v>
      </c>
      <c r="L31" s="37" t="str">
        <f>LEFT(Calcu!AR25,1)</f>
        <v/>
      </c>
      <c r="M31" s="37" t="s">
        <v>540</v>
      </c>
      <c r="N31" s="37" t="s">
        <v>546</v>
      </c>
      <c r="O31" s="37" t="s">
        <v>540</v>
      </c>
      <c r="Q31" s="37" t="e">
        <f ca="1">Calcu!AT25</f>
        <v>#N/A</v>
      </c>
    </row>
    <row r="32" spans="1:17" ht="15" customHeight="1">
      <c r="A32" s="44" t="str">
        <f>IF(Calcu!B26=TRUE,"","삭제")</f>
        <v>삭제</v>
      </c>
      <c r="C32" s="43"/>
      <c r="D32" s="43"/>
      <c r="E32" s="37" t="s">
        <v>553</v>
      </c>
      <c r="F32" s="51" t="str">
        <f>Calcu!AL26</f>
        <v xml:space="preserve">0 ~ </v>
      </c>
      <c r="G32" s="51" t="s">
        <v>168</v>
      </c>
      <c r="H32" s="51" t="e">
        <f ca="1">Calcu!AQ26</f>
        <v>#N/A</v>
      </c>
      <c r="J32" s="37" t="e">
        <f ca="1">Calcu!AM26</f>
        <v>#N/A</v>
      </c>
      <c r="K32" s="37" t="e">
        <f ca="1">Calcu!AN26</f>
        <v>#N/A</v>
      </c>
      <c r="L32" s="37" t="str">
        <f>LEFT(Calcu!AR26,1)</f>
        <v/>
      </c>
      <c r="M32" s="37" t="s">
        <v>546</v>
      </c>
      <c r="N32" s="37" t="s">
        <v>546</v>
      </c>
      <c r="O32" s="37" t="s">
        <v>546</v>
      </c>
      <c r="Q32" s="37" t="e">
        <f ca="1">Calcu!AT26</f>
        <v>#N/A</v>
      </c>
    </row>
    <row r="33" spans="1:17" ht="15" customHeight="1">
      <c r="A33" s="44" t="str">
        <f>IF(Calcu!B27=TRUE,"","삭제")</f>
        <v>삭제</v>
      </c>
      <c r="C33" s="43"/>
      <c r="D33" s="43"/>
      <c r="E33" s="37" t="s">
        <v>553</v>
      </c>
      <c r="F33" s="51" t="str">
        <f>Calcu!AL27</f>
        <v xml:space="preserve">0 ~ </v>
      </c>
      <c r="G33" s="51" t="s">
        <v>168</v>
      </c>
      <c r="H33" s="51" t="e">
        <f ca="1">Calcu!AQ27</f>
        <v>#N/A</v>
      </c>
      <c r="J33" s="37" t="e">
        <f ca="1">Calcu!AM27</f>
        <v>#N/A</v>
      </c>
      <c r="K33" s="37" t="e">
        <f ca="1">Calcu!AN27</f>
        <v>#N/A</v>
      </c>
      <c r="L33" s="37" t="str">
        <f>LEFT(Calcu!AR27,1)</f>
        <v/>
      </c>
      <c r="M33" s="37" t="s">
        <v>546</v>
      </c>
      <c r="N33" s="37" t="s">
        <v>540</v>
      </c>
      <c r="O33" s="37" t="s">
        <v>540</v>
      </c>
      <c r="Q33" s="37" t="e">
        <f ca="1">Calcu!AT27</f>
        <v>#N/A</v>
      </c>
    </row>
    <row r="34" spans="1:17" ht="15" customHeight="1">
      <c r="A34" s="44" t="str">
        <f>IF(Calcu!B28=TRUE,"","삭제")</f>
        <v>삭제</v>
      </c>
      <c r="C34" s="43"/>
      <c r="D34" s="43"/>
      <c r="E34" s="37" t="s">
        <v>553</v>
      </c>
      <c r="F34" s="51" t="str">
        <f>Calcu!AL28</f>
        <v xml:space="preserve">0 ~ </v>
      </c>
      <c r="G34" s="51" t="s">
        <v>168</v>
      </c>
      <c r="H34" s="51" t="e">
        <f ca="1">Calcu!AQ28</f>
        <v>#N/A</v>
      </c>
      <c r="J34" s="37" t="e">
        <f ca="1">Calcu!AM28</f>
        <v>#N/A</v>
      </c>
      <c r="K34" s="37" t="e">
        <f ca="1">Calcu!AN28</f>
        <v>#N/A</v>
      </c>
      <c r="L34" s="37" t="str">
        <f>LEFT(Calcu!AR28,1)</f>
        <v/>
      </c>
      <c r="M34" s="37" t="s">
        <v>546</v>
      </c>
      <c r="N34" s="37" t="s">
        <v>540</v>
      </c>
      <c r="O34" s="37" t="s">
        <v>540</v>
      </c>
      <c r="Q34" s="37" t="e">
        <f ca="1">Calcu!AT28</f>
        <v>#N/A</v>
      </c>
    </row>
    <row r="35" spans="1:17" ht="15" customHeight="1">
      <c r="A35" s="44"/>
      <c r="C35" s="43"/>
      <c r="D35" s="43"/>
      <c r="E35" s="43"/>
      <c r="F35" s="51"/>
      <c r="G35" s="51"/>
      <c r="H35" s="51"/>
    </row>
    <row r="36" spans="1:17" ht="15" customHeight="1">
      <c r="A36" s="44" t="str">
        <f>IF(Calcu!B9=TRUE,"","삭제")</f>
        <v>삭제</v>
      </c>
      <c r="C36" s="43"/>
      <c r="D36" s="43"/>
      <c r="E36" s="37" t="s">
        <v>554</v>
      </c>
      <c r="F36" s="51" t="str">
        <f>Calcu!AL9</f>
        <v xml:space="preserve">0 ~ </v>
      </c>
      <c r="G36" s="51" t="s">
        <v>168</v>
      </c>
      <c r="H36" s="51" t="e">
        <f ca="1">Calcu!AQ9</f>
        <v>#N/A</v>
      </c>
      <c r="J36" s="37" t="e">
        <f ca="1">Calcu!AO9</f>
        <v>#N/A</v>
      </c>
      <c r="K36" s="37" t="e">
        <f ca="1">Calcu!AP9</f>
        <v>#N/A</v>
      </c>
      <c r="L36" s="37" t="str">
        <f>LEFT(Calcu!AS9,1)</f>
        <v/>
      </c>
      <c r="M36" s="37" t="s">
        <v>546</v>
      </c>
      <c r="N36" s="37" t="s">
        <v>546</v>
      </c>
      <c r="O36" s="37" t="s">
        <v>546</v>
      </c>
      <c r="Q36" s="37" t="e">
        <f ca="1">Calcu!AT9</f>
        <v>#N/A</v>
      </c>
    </row>
    <row r="37" spans="1:17" ht="15" customHeight="1">
      <c r="A37" s="44" t="str">
        <f>IF(Calcu!B10=TRUE,"","삭제")</f>
        <v>삭제</v>
      </c>
      <c r="C37" s="43"/>
      <c r="D37" s="43"/>
      <c r="E37" s="37" t="s">
        <v>554</v>
      </c>
      <c r="F37" s="51" t="str">
        <f>Calcu!AL10</f>
        <v xml:space="preserve">0 ~ </v>
      </c>
      <c r="G37" s="51" t="s">
        <v>168</v>
      </c>
      <c r="H37" s="51" t="e">
        <f ca="1">Calcu!AQ10</f>
        <v>#N/A</v>
      </c>
      <c r="J37" s="37" t="e">
        <f ca="1">Calcu!AO10</f>
        <v>#N/A</v>
      </c>
      <c r="K37" s="37" t="e">
        <f ca="1">Calcu!AP10</f>
        <v>#N/A</v>
      </c>
      <c r="L37" s="37" t="str">
        <f>LEFT(Calcu!AS10,1)</f>
        <v/>
      </c>
      <c r="M37" s="37" t="s">
        <v>540</v>
      </c>
      <c r="N37" s="37" t="s">
        <v>547</v>
      </c>
      <c r="O37" s="37" t="s">
        <v>540</v>
      </c>
      <c r="Q37" s="37" t="e">
        <f ca="1">Calcu!AT10</f>
        <v>#N/A</v>
      </c>
    </row>
    <row r="38" spans="1:17" ht="15" customHeight="1">
      <c r="A38" s="44" t="str">
        <f>IF(Calcu!B11=TRUE,"","삭제")</f>
        <v>삭제</v>
      </c>
      <c r="C38" s="43"/>
      <c r="D38" s="43"/>
      <c r="E38" s="37" t="s">
        <v>554</v>
      </c>
      <c r="F38" s="51" t="str">
        <f>Calcu!AL11</f>
        <v xml:space="preserve">0 ~ </v>
      </c>
      <c r="G38" s="51" t="s">
        <v>168</v>
      </c>
      <c r="H38" s="51" t="e">
        <f ca="1">Calcu!AQ11</f>
        <v>#N/A</v>
      </c>
      <c r="J38" s="37" t="e">
        <f ca="1">Calcu!AO11</f>
        <v>#N/A</v>
      </c>
      <c r="K38" s="37" t="e">
        <f ca="1">Calcu!AP11</f>
        <v>#N/A</v>
      </c>
      <c r="L38" s="37" t="str">
        <f>LEFT(Calcu!AS11,1)</f>
        <v/>
      </c>
      <c r="M38" s="37" t="s">
        <v>547</v>
      </c>
      <c r="N38" s="37" t="s">
        <v>540</v>
      </c>
      <c r="O38" s="37" t="s">
        <v>547</v>
      </c>
      <c r="Q38" s="37" t="e">
        <f ca="1">Calcu!AT11</f>
        <v>#N/A</v>
      </c>
    </row>
    <row r="39" spans="1:17" ht="15" customHeight="1">
      <c r="A39" s="44" t="str">
        <f>IF(Calcu!B12=TRUE,"","삭제")</f>
        <v>삭제</v>
      </c>
      <c r="C39" s="43"/>
      <c r="D39" s="43"/>
      <c r="E39" s="37" t="s">
        <v>554</v>
      </c>
      <c r="F39" s="51" t="str">
        <f>Calcu!AL12</f>
        <v xml:space="preserve">0 ~ </v>
      </c>
      <c r="G39" s="51" t="s">
        <v>168</v>
      </c>
      <c r="H39" s="51" t="e">
        <f ca="1">Calcu!AQ12</f>
        <v>#N/A</v>
      </c>
      <c r="J39" s="37" t="e">
        <f ca="1">Calcu!AO12</f>
        <v>#N/A</v>
      </c>
      <c r="K39" s="37" t="e">
        <f ca="1">Calcu!AP12</f>
        <v>#N/A</v>
      </c>
      <c r="L39" s="37" t="str">
        <f>LEFT(Calcu!AS12,1)</f>
        <v/>
      </c>
      <c r="M39" s="37" t="s">
        <v>538</v>
      </c>
      <c r="N39" s="37" t="s">
        <v>548</v>
      </c>
      <c r="O39" s="37" t="s">
        <v>548</v>
      </c>
      <c r="Q39" s="37" t="e">
        <f ca="1">Calcu!AT12</f>
        <v>#N/A</v>
      </c>
    </row>
    <row r="40" spans="1:17" ht="15" customHeight="1">
      <c r="A40" s="44" t="str">
        <f>IF(Calcu!B13=TRUE,"","삭제")</f>
        <v>삭제</v>
      </c>
      <c r="C40" s="43"/>
      <c r="D40" s="43"/>
      <c r="E40" s="37" t="s">
        <v>554</v>
      </c>
      <c r="F40" s="51" t="str">
        <f>Calcu!AL13</f>
        <v xml:space="preserve">0 ~ </v>
      </c>
      <c r="G40" s="51" t="s">
        <v>168</v>
      </c>
      <c r="H40" s="51" t="e">
        <f ca="1">Calcu!AQ13</f>
        <v>#N/A</v>
      </c>
      <c r="J40" s="37" t="e">
        <f ca="1">Calcu!AO13</f>
        <v>#N/A</v>
      </c>
      <c r="K40" s="37" t="e">
        <f ca="1">Calcu!AP13</f>
        <v>#N/A</v>
      </c>
      <c r="L40" s="37" t="str">
        <f>LEFT(Calcu!AS13,1)</f>
        <v/>
      </c>
      <c r="M40" s="37" t="s">
        <v>546</v>
      </c>
      <c r="N40" s="37" t="s">
        <v>549</v>
      </c>
      <c r="O40" s="37" t="s">
        <v>550</v>
      </c>
      <c r="Q40" s="37" t="e">
        <f ca="1">Calcu!AT13</f>
        <v>#N/A</v>
      </c>
    </row>
    <row r="41" spans="1:17" ht="15" customHeight="1">
      <c r="A41" s="44" t="str">
        <f>IF(Calcu!B14=TRUE,"","삭제")</f>
        <v>삭제</v>
      </c>
      <c r="C41" s="43"/>
      <c r="D41" s="43"/>
      <c r="E41" s="37" t="s">
        <v>554</v>
      </c>
      <c r="F41" s="51" t="str">
        <f>Calcu!AL14</f>
        <v xml:space="preserve">0 ~ </v>
      </c>
      <c r="G41" s="51" t="s">
        <v>168</v>
      </c>
      <c r="H41" s="51" t="e">
        <f ca="1">Calcu!AQ14</f>
        <v>#N/A</v>
      </c>
      <c r="J41" s="37" t="e">
        <f ca="1">Calcu!AO14</f>
        <v>#N/A</v>
      </c>
      <c r="K41" s="37" t="e">
        <f ca="1">Calcu!AP14</f>
        <v>#N/A</v>
      </c>
      <c r="L41" s="37" t="str">
        <f>LEFT(Calcu!AS14,1)</f>
        <v/>
      </c>
      <c r="M41" s="37" t="s">
        <v>550</v>
      </c>
      <c r="N41" s="37" t="s">
        <v>550</v>
      </c>
      <c r="O41" s="37" t="s">
        <v>540</v>
      </c>
      <c r="Q41" s="37" t="e">
        <f ca="1">Calcu!AT14</f>
        <v>#N/A</v>
      </c>
    </row>
    <row r="42" spans="1:17" ht="15" customHeight="1">
      <c r="A42" s="44" t="str">
        <f>IF(Calcu!B15=TRUE,"","삭제")</f>
        <v>삭제</v>
      </c>
      <c r="C42" s="43"/>
      <c r="D42" s="43"/>
      <c r="E42" s="37" t="s">
        <v>554</v>
      </c>
      <c r="F42" s="51" t="str">
        <f>Calcu!AL15</f>
        <v xml:space="preserve">0 ~ </v>
      </c>
      <c r="G42" s="51" t="s">
        <v>168</v>
      </c>
      <c r="H42" s="51" t="e">
        <f ca="1">Calcu!AQ15</f>
        <v>#N/A</v>
      </c>
      <c r="J42" s="37" t="e">
        <f ca="1">Calcu!AO15</f>
        <v>#N/A</v>
      </c>
      <c r="K42" s="37" t="e">
        <f ca="1">Calcu!AP15</f>
        <v>#N/A</v>
      </c>
      <c r="L42" s="37" t="str">
        <f>LEFT(Calcu!AS15,1)</f>
        <v/>
      </c>
      <c r="M42" s="37" t="s">
        <v>540</v>
      </c>
      <c r="N42" s="37" t="s">
        <v>546</v>
      </c>
      <c r="O42" s="37" t="s">
        <v>540</v>
      </c>
      <c r="Q42" s="37" t="e">
        <f ca="1">Calcu!AT15</f>
        <v>#N/A</v>
      </c>
    </row>
    <row r="43" spans="1:17" ht="15" customHeight="1">
      <c r="A43" s="44" t="str">
        <f>IF(Calcu!B16=TRUE,"","삭제")</f>
        <v>삭제</v>
      </c>
      <c r="C43" s="43"/>
      <c r="D43" s="43"/>
      <c r="E43" s="37" t="s">
        <v>554</v>
      </c>
      <c r="F43" s="51" t="str">
        <f>Calcu!AL16</f>
        <v xml:space="preserve">0 ~ </v>
      </c>
      <c r="G43" s="51" t="s">
        <v>168</v>
      </c>
      <c r="H43" s="51" t="e">
        <f ca="1">Calcu!AQ16</f>
        <v>#N/A</v>
      </c>
      <c r="J43" s="37" t="e">
        <f ca="1">Calcu!AO16</f>
        <v>#N/A</v>
      </c>
      <c r="K43" s="37" t="e">
        <f ca="1">Calcu!AP16</f>
        <v>#N/A</v>
      </c>
      <c r="L43" s="37" t="str">
        <f>LEFT(Calcu!AS16,1)</f>
        <v/>
      </c>
      <c r="M43" s="37" t="s">
        <v>550</v>
      </c>
      <c r="N43" s="37" t="s">
        <v>550</v>
      </c>
      <c r="O43" s="37" t="s">
        <v>550</v>
      </c>
      <c r="Q43" s="37" t="e">
        <f ca="1">Calcu!AT16</f>
        <v>#N/A</v>
      </c>
    </row>
    <row r="44" spans="1:17" ht="15" customHeight="1">
      <c r="A44" s="44" t="str">
        <f>IF(Calcu!B17=TRUE,"","삭제")</f>
        <v>삭제</v>
      </c>
      <c r="C44" s="43"/>
      <c r="D44" s="43"/>
      <c r="E44" s="37" t="s">
        <v>554</v>
      </c>
      <c r="F44" s="51" t="str">
        <f>Calcu!AL17</f>
        <v xml:space="preserve">0 ~ </v>
      </c>
      <c r="G44" s="51" t="s">
        <v>168</v>
      </c>
      <c r="H44" s="51" t="e">
        <f ca="1">Calcu!AQ17</f>
        <v>#N/A</v>
      </c>
      <c r="J44" s="37" t="e">
        <f ca="1">Calcu!AO17</f>
        <v>#N/A</v>
      </c>
      <c r="K44" s="37" t="e">
        <f ca="1">Calcu!AP17</f>
        <v>#N/A</v>
      </c>
      <c r="L44" s="37" t="str">
        <f>LEFT(Calcu!AS17,1)</f>
        <v/>
      </c>
      <c r="M44" s="37" t="s">
        <v>546</v>
      </c>
      <c r="N44" s="37" t="s">
        <v>546</v>
      </c>
      <c r="O44" s="37" t="s">
        <v>549</v>
      </c>
      <c r="Q44" s="37" t="e">
        <f ca="1">Calcu!AT17</f>
        <v>#N/A</v>
      </c>
    </row>
    <row r="45" spans="1:17" ht="15" customHeight="1">
      <c r="A45" s="44" t="str">
        <f>IF(Calcu!B18=TRUE,"","삭제")</f>
        <v>삭제</v>
      </c>
      <c r="C45" s="43"/>
      <c r="D45" s="43"/>
      <c r="E45" s="37" t="s">
        <v>554</v>
      </c>
      <c r="F45" s="51" t="str">
        <f>Calcu!AL18</f>
        <v xml:space="preserve">0 ~ </v>
      </c>
      <c r="G45" s="51" t="s">
        <v>168</v>
      </c>
      <c r="H45" s="51" t="e">
        <f ca="1">Calcu!AQ18</f>
        <v>#N/A</v>
      </c>
      <c r="J45" s="37" t="e">
        <f ca="1">Calcu!AO18</f>
        <v>#N/A</v>
      </c>
      <c r="K45" s="37" t="e">
        <f ca="1">Calcu!AP18</f>
        <v>#N/A</v>
      </c>
      <c r="L45" s="37" t="str">
        <f>LEFT(Calcu!AS18,1)</f>
        <v/>
      </c>
      <c r="M45" s="37" t="s">
        <v>540</v>
      </c>
      <c r="N45" s="37" t="s">
        <v>549</v>
      </c>
      <c r="O45" s="37" t="s">
        <v>550</v>
      </c>
      <c r="Q45" s="37" t="e">
        <f ca="1">Calcu!AT18</f>
        <v>#N/A</v>
      </c>
    </row>
    <row r="46" spans="1:17" ht="15" customHeight="1">
      <c r="A46" s="44" t="str">
        <f>IF(Calcu!B19=TRUE,"","삭제")</f>
        <v>삭제</v>
      </c>
      <c r="C46" s="43"/>
      <c r="D46" s="43"/>
      <c r="E46" s="37" t="s">
        <v>554</v>
      </c>
      <c r="F46" s="51" t="str">
        <f>Calcu!AL19</f>
        <v xml:space="preserve">0 ~ </v>
      </c>
      <c r="G46" s="51" t="s">
        <v>168</v>
      </c>
      <c r="H46" s="51" t="e">
        <f ca="1">Calcu!AQ19</f>
        <v>#N/A</v>
      </c>
      <c r="J46" s="37" t="e">
        <f ca="1">Calcu!AO19</f>
        <v>#N/A</v>
      </c>
      <c r="K46" s="37" t="e">
        <f ca="1">Calcu!AP19</f>
        <v>#N/A</v>
      </c>
      <c r="L46" s="37" t="str">
        <f>LEFT(Calcu!AS19,1)</f>
        <v/>
      </c>
      <c r="M46" s="37" t="s">
        <v>546</v>
      </c>
      <c r="N46" s="37" t="s">
        <v>550</v>
      </c>
      <c r="O46" s="37" t="s">
        <v>540</v>
      </c>
      <c r="Q46" s="37" t="e">
        <f ca="1">Calcu!AT19</f>
        <v>#N/A</v>
      </c>
    </row>
    <row r="47" spans="1:17" ht="15" customHeight="1">
      <c r="A47" s="44" t="str">
        <f>IF(Calcu!B20=TRUE,"","삭제")</f>
        <v>삭제</v>
      </c>
      <c r="C47" s="43"/>
      <c r="D47" s="43"/>
      <c r="E47" s="37" t="s">
        <v>554</v>
      </c>
      <c r="F47" s="51" t="str">
        <f>Calcu!AL20</f>
        <v xml:space="preserve">0 ~ </v>
      </c>
      <c r="G47" s="51" t="s">
        <v>168</v>
      </c>
      <c r="H47" s="51" t="e">
        <f ca="1">Calcu!AQ20</f>
        <v>#N/A</v>
      </c>
      <c r="J47" s="37" t="e">
        <f ca="1">Calcu!AO20</f>
        <v>#N/A</v>
      </c>
      <c r="K47" s="37" t="e">
        <f ca="1">Calcu!AP20</f>
        <v>#N/A</v>
      </c>
      <c r="L47" s="37" t="str">
        <f>LEFT(Calcu!AS20,1)</f>
        <v/>
      </c>
      <c r="M47" s="37" t="s">
        <v>540</v>
      </c>
      <c r="N47" s="37" t="s">
        <v>540</v>
      </c>
      <c r="O47" s="37" t="s">
        <v>540</v>
      </c>
      <c r="Q47" s="37" t="e">
        <f ca="1">Calcu!AT20</f>
        <v>#N/A</v>
      </c>
    </row>
    <row r="48" spans="1:17" ht="15" customHeight="1">
      <c r="A48" s="44" t="str">
        <f>IF(Calcu!B21=TRUE,"","삭제")</f>
        <v>삭제</v>
      </c>
      <c r="C48" s="43"/>
      <c r="D48" s="43"/>
      <c r="E48" s="37" t="s">
        <v>554</v>
      </c>
      <c r="F48" s="51" t="str">
        <f>Calcu!AL21</f>
        <v xml:space="preserve">0 ~ </v>
      </c>
      <c r="G48" s="51" t="s">
        <v>168</v>
      </c>
      <c r="H48" s="51" t="e">
        <f ca="1">Calcu!AQ21</f>
        <v>#N/A</v>
      </c>
      <c r="J48" s="37" t="e">
        <f ca="1">Calcu!AO21</f>
        <v>#N/A</v>
      </c>
      <c r="K48" s="37" t="e">
        <f ca="1">Calcu!AP21</f>
        <v>#N/A</v>
      </c>
      <c r="L48" s="37" t="str">
        <f>LEFT(Calcu!AS21,1)</f>
        <v/>
      </c>
      <c r="M48" s="37" t="s">
        <v>540</v>
      </c>
      <c r="N48" s="37" t="s">
        <v>549</v>
      </c>
      <c r="O48" s="37" t="s">
        <v>546</v>
      </c>
      <c r="Q48" s="37" t="e">
        <f ca="1">Calcu!AT21</f>
        <v>#N/A</v>
      </c>
    </row>
    <row r="49" spans="1:17" ht="15" customHeight="1">
      <c r="A49" s="44" t="str">
        <f>IF(Calcu!B22=TRUE,"","삭제")</f>
        <v>삭제</v>
      </c>
      <c r="C49" s="43"/>
      <c r="D49" s="43"/>
      <c r="E49" s="37" t="s">
        <v>554</v>
      </c>
      <c r="F49" s="51" t="str">
        <f>Calcu!AL22</f>
        <v xml:space="preserve">0 ~ </v>
      </c>
      <c r="G49" s="51" t="s">
        <v>168</v>
      </c>
      <c r="H49" s="51" t="e">
        <f ca="1">Calcu!AQ22</f>
        <v>#N/A</v>
      </c>
      <c r="J49" s="37" t="e">
        <f ca="1">Calcu!AO22</f>
        <v>#N/A</v>
      </c>
      <c r="K49" s="37" t="e">
        <f ca="1">Calcu!AP22</f>
        <v>#N/A</v>
      </c>
      <c r="L49" s="37" t="str">
        <f>LEFT(Calcu!AS22,1)</f>
        <v/>
      </c>
      <c r="M49" s="37" t="s">
        <v>540</v>
      </c>
      <c r="N49" s="37" t="s">
        <v>540</v>
      </c>
      <c r="O49" s="37" t="s">
        <v>540</v>
      </c>
      <c r="Q49" s="37" t="e">
        <f ca="1">Calcu!AT22</f>
        <v>#N/A</v>
      </c>
    </row>
    <row r="50" spans="1:17" ht="15" customHeight="1">
      <c r="A50" s="44" t="str">
        <f>IF(Calcu!B23=TRUE,"","삭제")</f>
        <v>삭제</v>
      </c>
      <c r="C50" s="43"/>
      <c r="D50" s="43"/>
      <c r="E50" s="37" t="s">
        <v>554</v>
      </c>
      <c r="F50" s="51" t="str">
        <f>Calcu!AL23</f>
        <v xml:space="preserve">0 ~ </v>
      </c>
      <c r="G50" s="51" t="s">
        <v>168</v>
      </c>
      <c r="H50" s="51" t="e">
        <f ca="1">Calcu!AQ23</f>
        <v>#N/A</v>
      </c>
      <c r="J50" s="37" t="e">
        <f ca="1">Calcu!AO23</f>
        <v>#N/A</v>
      </c>
      <c r="K50" s="37" t="e">
        <f ca="1">Calcu!AP23</f>
        <v>#N/A</v>
      </c>
      <c r="L50" s="37" t="str">
        <f>LEFT(Calcu!AS23,1)</f>
        <v/>
      </c>
      <c r="M50" s="37" t="s">
        <v>551</v>
      </c>
      <c r="N50" s="37" t="s">
        <v>549</v>
      </c>
      <c r="O50" s="37" t="s">
        <v>551</v>
      </c>
      <c r="Q50" s="37" t="e">
        <f ca="1">Calcu!AT23</f>
        <v>#N/A</v>
      </c>
    </row>
    <row r="51" spans="1:17" ht="15" customHeight="1">
      <c r="A51" s="44" t="str">
        <f>IF(Calcu!B24=TRUE,"","삭제")</f>
        <v>삭제</v>
      </c>
      <c r="C51" s="43"/>
      <c r="D51" s="43"/>
      <c r="E51" s="37" t="s">
        <v>554</v>
      </c>
      <c r="F51" s="51" t="str">
        <f>Calcu!AL24</f>
        <v xml:space="preserve">0 ~ </v>
      </c>
      <c r="G51" s="51" t="s">
        <v>168</v>
      </c>
      <c r="H51" s="51" t="e">
        <f ca="1">Calcu!AQ24</f>
        <v>#N/A</v>
      </c>
      <c r="J51" s="37" t="e">
        <f ca="1">Calcu!AO24</f>
        <v>#N/A</v>
      </c>
      <c r="K51" s="37" t="e">
        <f ca="1">Calcu!AP24</f>
        <v>#N/A</v>
      </c>
      <c r="L51" s="37" t="str">
        <f>LEFT(Calcu!AS24,1)</f>
        <v/>
      </c>
      <c r="M51" s="37" t="s">
        <v>546</v>
      </c>
      <c r="N51" s="37" t="s">
        <v>551</v>
      </c>
      <c r="O51" s="37" t="s">
        <v>549</v>
      </c>
      <c r="Q51" s="37" t="e">
        <f ca="1">Calcu!AT24</f>
        <v>#N/A</v>
      </c>
    </row>
    <row r="52" spans="1:17" ht="15" customHeight="1">
      <c r="A52" s="44" t="str">
        <f>IF(Calcu!B25=TRUE,"","삭제")</f>
        <v>삭제</v>
      </c>
      <c r="C52" s="43"/>
      <c r="D52" s="43"/>
      <c r="E52" s="37" t="s">
        <v>554</v>
      </c>
      <c r="F52" s="51" t="str">
        <f>Calcu!AL25</f>
        <v xml:space="preserve">0 ~ </v>
      </c>
      <c r="G52" s="51" t="s">
        <v>168</v>
      </c>
      <c r="H52" s="51" t="e">
        <f ca="1">Calcu!AQ25</f>
        <v>#N/A</v>
      </c>
      <c r="J52" s="37" t="e">
        <f ca="1">Calcu!AO25</f>
        <v>#N/A</v>
      </c>
      <c r="K52" s="37" t="e">
        <f ca="1">Calcu!AP25</f>
        <v>#N/A</v>
      </c>
      <c r="L52" s="37" t="str">
        <f>LEFT(Calcu!AS25,1)</f>
        <v/>
      </c>
      <c r="M52" s="37" t="s">
        <v>551</v>
      </c>
      <c r="N52" s="37" t="s">
        <v>546</v>
      </c>
      <c r="O52" s="37" t="s">
        <v>546</v>
      </c>
      <c r="Q52" s="37" t="e">
        <f ca="1">Calcu!AT25</f>
        <v>#N/A</v>
      </c>
    </row>
    <row r="53" spans="1:17" ht="15" customHeight="1">
      <c r="A53" s="44" t="str">
        <f>IF(Calcu!B26=TRUE,"","삭제")</f>
        <v>삭제</v>
      </c>
      <c r="C53" s="43"/>
      <c r="D53" s="43"/>
      <c r="E53" s="37" t="s">
        <v>554</v>
      </c>
      <c r="F53" s="51" t="str">
        <f>Calcu!AL26</f>
        <v xml:space="preserve">0 ~ </v>
      </c>
      <c r="G53" s="51" t="s">
        <v>168</v>
      </c>
      <c r="H53" s="51" t="e">
        <f ca="1">Calcu!AQ26</f>
        <v>#N/A</v>
      </c>
      <c r="J53" s="37" t="e">
        <f ca="1">Calcu!AO26</f>
        <v>#N/A</v>
      </c>
      <c r="K53" s="37" t="e">
        <f ca="1">Calcu!AP26</f>
        <v>#N/A</v>
      </c>
      <c r="L53" s="37" t="str">
        <f>LEFT(Calcu!AS26,1)</f>
        <v/>
      </c>
      <c r="M53" s="37" t="s">
        <v>546</v>
      </c>
      <c r="N53" s="37" t="s">
        <v>540</v>
      </c>
      <c r="O53" s="37" t="s">
        <v>546</v>
      </c>
      <c r="Q53" s="37" t="e">
        <f ca="1">Calcu!AT26</f>
        <v>#N/A</v>
      </c>
    </row>
    <row r="54" spans="1:17" ht="15" customHeight="1">
      <c r="A54" s="44" t="str">
        <f>IF(Calcu!B27=TRUE,"","삭제")</f>
        <v>삭제</v>
      </c>
      <c r="C54" s="43"/>
      <c r="D54" s="43"/>
      <c r="E54" s="37" t="s">
        <v>554</v>
      </c>
      <c r="F54" s="51" t="str">
        <f>Calcu!AL27</f>
        <v xml:space="preserve">0 ~ </v>
      </c>
      <c r="G54" s="51" t="s">
        <v>168</v>
      </c>
      <c r="H54" s="51" t="e">
        <f ca="1">Calcu!AQ27</f>
        <v>#N/A</v>
      </c>
      <c r="J54" s="37" t="e">
        <f ca="1">Calcu!AO27</f>
        <v>#N/A</v>
      </c>
      <c r="K54" s="37" t="e">
        <f ca="1">Calcu!AP27</f>
        <v>#N/A</v>
      </c>
      <c r="L54" s="37" t="str">
        <f>LEFT(Calcu!AS27,1)</f>
        <v/>
      </c>
      <c r="M54" s="37" t="s">
        <v>540</v>
      </c>
      <c r="N54" s="37" t="s">
        <v>551</v>
      </c>
      <c r="O54" s="37" t="s">
        <v>549</v>
      </c>
      <c r="Q54" s="37" t="e">
        <f ca="1">Calcu!AT27</f>
        <v>#N/A</v>
      </c>
    </row>
    <row r="55" spans="1:17" ht="15" customHeight="1">
      <c r="A55" s="44" t="str">
        <f>IF(Calcu!B28=TRUE,"","삭제")</f>
        <v>삭제</v>
      </c>
      <c r="C55" s="43"/>
      <c r="D55" s="43"/>
      <c r="E55" s="37" t="s">
        <v>554</v>
      </c>
      <c r="F55" s="51" t="str">
        <f>Calcu!AL28</f>
        <v xml:space="preserve">0 ~ </v>
      </c>
      <c r="G55" s="51" t="s">
        <v>168</v>
      </c>
      <c r="H55" s="51" t="e">
        <f ca="1">Calcu!AQ28</f>
        <v>#N/A</v>
      </c>
      <c r="J55" s="37" t="e">
        <f ca="1">Calcu!AO28</f>
        <v>#N/A</v>
      </c>
      <c r="K55" s="37" t="e">
        <f ca="1">Calcu!AP28</f>
        <v>#N/A</v>
      </c>
      <c r="L55" s="37" t="str">
        <f>LEFT(Calcu!AS28,1)</f>
        <v/>
      </c>
      <c r="M55" s="37" t="s">
        <v>546</v>
      </c>
      <c r="N55" s="37" t="s">
        <v>551</v>
      </c>
      <c r="O55" s="37" t="s">
        <v>551</v>
      </c>
      <c r="Q55" s="37" t="e">
        <f ca="1">Calcu!AT28</f>
        <v>#N/A</v>
      </c>
    </row>
    <row r="56" spans="1:17" ht="15" customHeight="1">
      <c r="A56" s="44"/>
      <c r="C56" s="43"/>
      <c r="D56" s="43"/>
      <c r="G56" s="203" t="e">
        <f>IF(Calcu!E55="사다리꼴","※ 신뢰수준 95 %,","※ 신뢰수준 약 95 %,")</f>
        <v>#N/A</v>
      </c>
      <c r="H56" s="202" t="e">
        <f ca="1">Calcu!E56&amp;IF(Calcu!E55="사다리꼴",", 사다리꼴 확률분포","")</f>
        <v>#N/A</v>
      </c>
    </row>
    <row r="57" spans="1:17" ht="15" customHeight="1">
      <c r="A57" s="44"/>
      <c r="C57" s="43"/>
      <c r="D57" s="43"/>
      <c r="E57" s="203"/>
      <c r="F57" s="202"/>
      <c r="H57" s="51"/>
    </row>
    <row r="58" spans="1:17" ht="15" customHeight="1">
      <c r="A58" s="44" t="str">
        <f>IF(Calcu!B64=TRUE,"","삭제")</f>
        <v>삭제</v>
      </c>
      <c r="C58" s="43"/>
      <c r="D58" s="43"/>
      <c r="E58" s="37" t="s">
        <v>555</v>
      </c>
      <c r="F58" s="51" t="e">
        <f ca="1">Calcu!AA64</f>
        <v>#N/A</v>
      </c>
      <c r="G58" s="51" t="s">
        <v>168</v>
      </c>
      <c r="H58" s="51" t="e">
        <f ca="1">Calcu!AD64</f>
        <v>#VALUE!</v>
      </c>
      <c r="J58" s="37" t="e">
        <f ca="1">Calcu!AB64</f>
        <v>#N/A</v>
      </c>
      <c r="K58" s="37" t="e">
        <f ca="1">Calcu!AC64</f>
        <v>#N/A</v>
      </c>
      <c r="L58" s="37" t="str">
        <f>LEFT(Calcu!AE64,1)</f>
        <v/>
      </c>
      <c r="M58" s="37" t="s">
        <v>546</v>
      </c>
      <c r="N58" s="37" t="s">
        <v>551</v>
      </c>
      <c r="O58" s="37" t="s">
        <v>551</v>
      </c>
      <c r="Q58" s="37" t="e">
        <f ca="1">Calcu!AF64</f>
        <v>#N/A</v>
      </c>
    </row>
    <row r="59" spans="1:17" ht="15" customHeight="1">
      <c r="A59" s="44" t="str">
        <f>IF(Calcu!B65=TRUE,"","삭제")</f>
        <v>삭제</v>
      </c>
      <c r="C59" s="43"/>
      <c r="D59" s="43"/>
      <c r="E59" s="37" t="s">
        <v>555</v>
      </c>
      <c r="F59" s="51" t="e">
        <f ca="1">Calcu!AA65</f>
        <v>#N/A</v>
      </c>
      <c r="G59" s="51" t="s">
        <v>168</v>
      </c>
      <c r="H59" s="51" t="e">
        <f ca="1">Calcu!AD65</f>
        <v>#VALUE!</v>
      </c>
      <c r="J59" s="37" t="e">
        <f ca="1">Calcu!AB65</f>
        <v>#N/A</v>
      </c>
      <c r="K59" s="37" t="e">
        <f ca="1">Calcu!AC65</f>
        <v>#N/A</v>
      </c>
      <c r="L59" s="37" t="str">
        <f>LEFT(Calcu!AE65,1)</f>
        <v/>
      </c>
      <c r="M59" s="37" t="s">
        <v>546</v>
      </c>
      <c r="N59" s="37" t="s">
        <v>551</v>
      </c>
      <c r="O59" s="37" t="s">
        <v>551</v>
      </c>
      <c r="Q59" s="37" t="e">
        <f ca="1">Calcu!AF65</f>
        <v>#N/A</v>
      </c>
    </row>
    <row r="60" spans="1:17" ht="15" customHeight="1">
      <c r="A60" s="44" t="str">
        <f>IF(Calcu!B66=TRUE,"","삭제")</f>
        <v>삭제</v>
      </c>
      <c r="C60" s="43"/>
      <c r="D60" s="43"/>
      <c r="E60" s="37" t="s">
        <v>555</v>
      </c>
      <c r="F60" s="51" t="e">
        <f ca="1">Calcu!AA66</f>
        <v>#N/A</v>
      </c>
      <c r="G60" s="51" t="s">
        <v>168</v>
      </c>
      <c r="H60" s="51" t="e">
        <f ca="1">Calcu!AD66</f>
        <v>#VALUE!</v>
      </c>
      <c r="J60" s="37" t="e">
        <f ca="1">Calcu!AB66</f>
        <v>#N/A</v>
      </c>
      <c r="K60" s="37" t="e">
        <f ca="1">Calcu!AC66</f>
        <v>#N/A</v>
      </c>
      <c r="L60" s="37" t="str">
        <f>LEFT(Calcu!AE66,1)</f>
        <v/>
      </c>
      <c r="M60" s="37" t="s">
        <v>546</v>
      </c>
      <c r="N60" s="37" t="s">
        <v>551</v>
      </c>
      <c r="O60" s="37" t="s">
        <v>551</v>
      </c>
      <c r="Q60" s="37" t="e">
        <f ca="1">Calcu!AF66</f>
        <v>#N/A</v>
      </c>
    </row>
    <row r="61" spans="1:17" ht="15" customHeight="1">
      <c r="A61" s="44" t="str">
        <f>IF(Calcu!B67=TRUE,"","삭제")</f>
        <v>삭제</v>
      </c>
      <c r="C61" s="43"/>
      <c r="D61" s="43"/>
      <c r="E61" s="37" t="s">
        <v>555</v>
      </c>
      <c r="F61" s="51" t="e">
        <f ca="1">Calcu!AA67</f>
        <v>#N/A</v>
      </c>
      <c r="G61" s="51" t="s">
        <v>168</v>
      </c>
      <c r="H61" s="51" t="e">
        <f ca="1">Calcu!AD67</f>
        <v>#VALUE!</v>
      </c>
      <c r="J61" s="37" t="e">
        <f ca="1">Calcu!AB67</f>
        <v>#N/A</v>
      </c>
      <c r="K61" s="37" t="e">
        <f ca="1">Calcu!AC67</f>
        <v>#N/A</v>
      </c>
      <c r="L61" s="37" t="str">
        <f>LEFT(Calcu!AE67,1)</f>
        <v/>
      </c>
      <c r="M61" s="37" t="s">
        <v>546</v>
      </c>
      <c r="N61" s="37" t="s">
        <v>551</v>
      </c>
      <c r="O61" s="37" t="s">
        <v>551</v>
      </c>
      <c r="Q61" s="37" t="e">
        <f ca="1">Calcu!AF67</f>
        <v>#N/A</v>
      </c>
    </row>
    <row r="62" spans="1:17" ht="15" customHeight="1">
      <c r="A62" s="44" t="str">
        <f>IF(Calcu!B68=TRUE,"","삭제")</f>
        <v>삭제</v>
      </c>
      <c r="C62" s="43"/>
      <c r="D62" s="43"/>
      <c r="E62" s="37" t="s">
        <v>555</v>
      </c>
      <c r="F62" s="51" t="e">
        <f ca="1">Calcu!AA68</f>
        <v>#N/A</v>
      </c>
      <c r="G62" s="51" t="s">
        <v>168</v>
      </c>
      <c r="H62" s="51" t="e">
        <f ca="1">Calcu!AD68</f>
        <v>#VALUE!</v>
      </c>
      <c r="J62" s="37" t="e">
        <f ca="1">Calcu!AB68</f>
        <v>#N/A</v>
      </c>
      <c r="K62" s="37" t="e">
        <f ca="1">Calcu!AC68</f>
        <v>#N/A</v>
      </c>
      <c r="L62" s="37" t="str">
        <f>LEFT(Calcu!AE68,1)</f>
        <v/>
      </c>
      <c r="M62" s="37" t="s">
        <v>546</v>
      </c>
      <c r="N62" s="37" t="s">
        <v>551</v>
      </c>
      <c r="O62" s="37" t="s">
        <v>551</v>
      </c>
      <c r="Q62" s="37" t="e">
        <f ca="1">Calcu!AF68</f>
        <v>#N/A</v>
      </c>
    </row>
    <row r="63" spans="1:17" ht="15" customHeight="1">
      <c r="A63" s="44" t="str">
        <f>IF(Calcu!B69=TRUE,"","삭제")</f>
        <v>삭제</v>
      </c>
      <c r="C63" s="43"/>
      <c r="D63" s="43"/>
      <c r="E63" s="37" t="s">
        <v>555</v>
      </c>
      <c r="F63" s="51" t="e">
        <f ca="1">Calcu!AA69</f>
        <v>#N/A</v>
      </c>
      <c r="G63" s="51" t="s">
        <v>168</v>
      </c>
      <c r="H63" s="51" t="e">
        <f ca="1">Calcu!AD69</f>
        <v>#VALUE!</v>
      </c>
      <c r="J63" s="37" t="e">
        <f ca="1">Calcu!AB69</f>
        <v>#N/A</v>
      </c>
      <c r="K63" s="37" t="e">
        <f ca="1">Calcu!AC69</f>
        <v>#N/A</v>
      </c>
      <c r="L63" s="37" t="str">
        <f>LEFT(Calcu!AE69,1)</f>
        <v/>
      </c>
      <c r="M63" s="37" t="s">
        <v>546</v>
      </c>
      <c r="N63" s="37" t="s">
        <v>551</v>
      </c>
      <c r="O63" s="37" t="s">
        <v>551</v>
      </c>
      <c r="Q63" s="37" t="e">
        <f ca="1">Calcu!AF69</f>
        <v>#N/A</v>
      </c>
    </row>
    <row r="64" spans="1:17" ht="15" customHeight="1">
      <c r="A64" s="44" t="str">
        <f>IF(Calcu!B70=TRUE,"","삭제")</f>
        <v>삭제</v>
      </c>
      <c r="C64" s="43"/>
      <c r="D64" s="43"/>
      <c r="E64" s="37" t="s">
        <v>555</v>
      </c>
      <c r="F64" s="51" t="e">
        <f ca="1">Calcu!AA70</f>
        <v>#N/A</v>
      </c>
      <c r="G64" s="51" t="s">
        <v>168</v>
      </c>
      <c r="H64" s="51" t="e">
        <f ca="1">Calcu!AD70</f>
        <v>#VALUE!</v>
      </c>
      <c r="J64" s="37" t="e">
        <f ca="1">Calcu!AB70</f>
        <v>#N/A</v>
      </c>
      <c r="K64" s="37" t="e">
        <f ca="1">Calcu!AC70</f>
        <v>#N/A</v>
      </c>
      <c r="L64" s="37" t="str">
        <f>LEFT(Calcu!AE70,1)</f>
        <v/>
      </c>
      <c r="M64" s="37" t="s">
        <v>546</v>
      </c>
      <c r="N64" s="37" t="s">
        <v>551</v>
      </c>
      <c r="O64" s="37" t="s">
        <v>551</v>
      </c>
      <c r="Q64" s="37" t="e">
        <f ca="1">Calcu!AF70</f>
        <v>#N/A</v>
      </c>
    </row>
    <row r="65" spans="1:17" ht="15" customHeight="1">
      <c r="A65" s="44" t="str">
        <f>IF(Calcu!B71=TRUE,"","삭제")</f>
        <v>삭제</v>
      </c>
      <c r="C65" s="43"/>
      <c r="D65" s="43"/>
      <c r="E65" s="37" t="s">
        <v>555</v>
      </c>
      <c r="F65" s="51" t="e">
        <f ca="1">Calcu!AA71</f>
        <v>#N/A</v>
      </c>
      <c r="G65" s="51" t="s">
        <v>168</v>
      </c>
      <c r="H65" s="51" t="e">
        <f ca="1">Calcu!AD71</f>
        <v>#VALUE!</v>
      </c>
      <c r="J65" s="37" t="e">
        <f ca="1">Calcu!AB71</f>
        <v>#N/A</v>
      </c>
      <c r="K65" s="37" t="e">
        <f ca="1">Calcu!AC71</f>
        <v>#N/A</v>
      </c>
      <c r="L65" s="37" t="str">
        <f>LEFT(Calcu!AE71,1)</f>
        <v/>
      </c>
      <c r="M65" s="37" t="s">
        <v>546</v>
      </c>
      <c r="N65" s="37" t="s">
        <v>551</v>
      </c>
      <c r="O65" s="37" t="s">
        <v>551</v>
      </c>
      <c r="Q65" s="37" t="e">
        <f ca="1">Calcu!AF71</f>
        <v>#N/A</v>
      </c>
    </row>
    <row r="66" spans="1:17" ht="15" customHeight="1">
      <c r="A66" s="44" t="str">
        <f>IF(Calcu!B72=TRUE,"","삭제")</f>
        <v>삭제</v>
      </c>
      <c r="C66" s="43"/>
      <c r="D66" s="43"/>
      <c r="E66" s="37" t="s">
        <v>555</v>
      </c>
      <c r="F66" s="51" t="e">
        <f ca="1">Calcu!AA72</f>
        <v>#N/A</v>
      </c>
      <c r="G66" s="51" t="s">
        <v>168</v>
      </c>
      <c r="H66" s="51" t="e">
        <f ca="1">Calcu!AD72</f>
        <v>#VALUE!</v>
      </c>
      <c r="J66" s="37" t="e">
        <f ca="1">Calcu!AB72</f>
        <v>#N/A</v>
      </c>
      <c r="K66" s="37" t="e">
        <f ca="1">Calcu!AC72</f>
        <v>#N/A</v>
      </c>
      <c r="L66" s="37" t="str">
        <f>LEFT(Calcu!AE72,1)</f>
        <v/>
      </c>
      <c r="M66" s="37" t="s">
        <v>546</v>
      </c>
      <c r="N66" s="37" t="s">
        <v>551</v>
      </c>
      <c r="O66" s="37" t="s">
        <v>551</v>
      </c>
      <c r="Q66" s="37" t="e">
        <f ca="1">Calcu!AF72</f>
        <v>#N/A</v>
      </c>
    </row>
    <row r="67" spans="1:17" ht="15" customHeight="1">
      <c r="A67" s="44" t="str">
        <f>IF(Calcu!B73=TRUE,"","삭제")</f>
        <v>삭제</v>
      </c>
      <c r="C67" s="43"/>
      <c r="D67" s="43"/>
      <c r="E67" s="37" t="s">
        <v>555</v>
      </c>
      <c r="F67" s="51" t="e">
        <f ca="1">Calcu!AA73</f>
        <v>#N/A</v>
      </c>
      <c r="G67" s="51" t="s">
        <v>168</v>
      </c>
      <c r="H67" s="51" t="e">
        <f ca="1">Calcu!AD73</f>
        <v>#VALUE!</v>
      </c>
      <c r="J67" s="37" t="e">
        <f ca="1">Calcu!AB73</f>
        <v>#N/A</v>
      </c>
      <c r="K67" s="37" t="e">
        <f ca="1">Calcu!AC73</f>
        <v>#N/A</v>
      </c>
      <c r="L67" s="37" t="str">
        <f>LEFT(Calcu!AE73,1)</f>
        <v/>
      </c>
      <c r="M67" s="37" t="s">
        <v>546</v>
      </c>
      <c r="N67" s="37" t="s">
        <v>551</v>
      </c>
      <c r="O67" s="37" t="s">
        <v>551</v>
      </c>
      <c r="Q67" s="37" t="e">
        <f ca="1">Calcu!AF73</f>
        <v>#N/A</v>
      </c>
    </row>
    <row r="68" spans="1:17" ht="15" customHeight="1">
      <c r="A68" s="44" t="str">
        <f>IF(Calcu!B74=TRUE,"","삭제")</f>
        <v>삭제</v>
      </c>
      <c r="C68" s="43"/>
      <c r="D68" s="43"/>
      <c r="E68" s="37" t="s">
        <v>555</v>
      </c>
      <c r="F68" s="51" t="e">
        <f ca="1">Calcu!AA74</f>
        <v>#N/A</v>
      </c>
      <c r="G68" s="51" t="s">
        <v>168</v>
      </c>
      <c r="H68" s="51" t="e">
        <f ca="1">Calcu!AD74</f>
        <v>#VALUE!</v>
      </c>
      <c r="J68" s="37" t="e">
        <f ca="1">Calcu!AB74</f>
        <v>#N/A</v>
      </c>
      <c r="K68" s="37" t="e">
        <f ca="1">Calcu!AC74</f>
        <v>#N/A</v>
      </c>
      <c r="L68" s="37" t="str">
        <f>LEFT(Calcu!AE74,1)</f>
        <v/>
      </c>
      <c r="M68" s="37" t="s">
        <v>546</v>
      </c>
      <c r="N68" s="37" t="s">
        <v>551</v>
      </c>
      <c r="O68" s="37" t="s">
        <v>551</v>
      </c>
      <c r="Q68" s="37" t="e">
        <f ca="1">Calcu!AF74</f>
        <v>#N/A</v>
      </c>
    </row>
    <row r="69" spans="1:17" ht="15" customHeight="1">
      <c r="A69" s="44" t="str">
        <f>IF(Calcu!B75=TRUE,"","삭제")</f>
        <v>삭제</v>
      </c>
      <c r="C69" s="43"/>
      <c r="D69" s="43"/>
      <c r="E69" s="37" t="s">
        <v>555</v>
      </c>
      <c r="F69" s="51" t="e">
        <f ca="1">Calcu!AA75</f>
        <v>#N/A</v>
      </c>
      <c r="G69" s="51" t="s">
        <v>168</v>
      </c>
      <c r="H69" s="51" t="e">
        <f ca="1">Calcu!AD75</f>
        <v>#VALUE!</v>
      </c>
      <c r="J69" s="37" t="e">
        <f ca="1">Calcu!AB75</f>
        <v>#N/A</v>
      </c>
      <c r="K69" s="37" t="e">
        <f ca="1">Calcu!AC75</f>
        <v>#N/A</v>
      </c>
      <c r="L69" s="37" t="str">
        <f>LEFT(Calcu!AE75,1)</f>
        <v/>
      </c>
      <c r="M69" s="37" t="s">
        <v>546</v>
      </c>
      <c r="N69" s="37" t="s">
        <v>551</v>
      </c>
      <c r="O69" s="37" t="s">
        <v>551</v>
      </c>
      <c r="Q69" s="37" t="e">
        <f ca="1">Calcu!AF75</f>
        <v>#N/A</v>
      </c>
    </row>
    <row r="70" spans="1:17" ht="15" customHeight="1">
      <c r="A70" s="44" t="str">
        <f>IF(Calcu!B76=TRUE,"","삭제")</f>
        <v>삭제</v>
      </c>
      <c r="C70" s="43"/>
      <c r="D70" s="43"/>
      <c r="E70" s="37" t="s">
        <v>555</v>
      </c>
      <c r="F70" s="51" t="e">
        <f ca="1">Calcu!AA76</f>
        <v>#N/A</v>
      </c>
      <c r="G70" s="51" t="s">
        <v>168</v>
      </c>
      <c r="H70" s="51" t="e">
        <f ca="1">Calcu!AD76</f>
        <v>#VALUE!</v>
      </c>
      <c r="J70" s="37" t="e">
        <f ca="1">Calcu!AB76</f>
        <v>#N/A</v>
      </c>
      <c r="K70" s="37" t="e">
        <f ca="1">Calcu!AC76</f>
        <v>#N/A</v>
      </c>
      <c r="L70" s="37" t="str">
        <f>LEFT(Calcu!AE76,1)</f>
        <v/>
      </c>
      <c r="M70" s="37" t="s">
        <v>546</v>
      </c>
      <c r="N70" s="37" t="s">
        <v>551</v>
      </c>
      <c r="O70" s="37" t="s">
        <v>551</v>
      </c>
      <c r="Q70" s="37" t="e">
        <f ca="1">Calcu!AF76</f>
        <v>#N/A</v>
      </c>
    </row>
    <row r="71" spans="1:17" ht="15" customHeight="1">
      <c r="A71" s="44" t="str">
        <f>IF(Calcu!B77=TRUE,"","삭제")</f>
        <v>삭제</v>
      </c>
      <c r="C71" s="43"/>
      <c r="D71" s="43"/>
      <c r="E71" s="37" t="s">
        <v>555</v>
      </c>
      <c r="F71" s="51" t="e">
        <f ca="1">Calcu!AA77</f>
        <v>#N/A</v>
      </c>
      <c r="G71" s="51" t="s">
        <v>168</v>
      </c>
      <c r="H71" s="51" t="e">
        <f ca="1">Calcu!AD77</f>
        <v>#VALUE!</v>
      </c>
      <c r="J71" s="37" t="e">
        <f ca="1">Calcu!AB77</f>
        <v>#N/A</v>
      </c>
      <c r="K71" s="37" t="e">
        <f ca="1">Calcu!AC77</f>
        <v>#N/A</v>
      </c>
      <c r="L71" s="37" t="str">
        <f>LEFT(Calcu!AE77,1)</f>
        <v/>
      </c>
      <c r="M71" s="37" t="s">
        <v>546</v>
      </c>
      <c r="N71" s="37" t="s">
        <v>551</v>
      </c>
      <c r="O71" s="37" t="s">
        <v>551</v>
      </c>
      <c r="Q71" s="37" t="e">
        <f ca="1">Calcu!AF77</f>
        <v>#N/A</v>
      </c>
    </row>
    <row r="72" spans="1:17" ht="15" customHeight="1">
      <c r="A72" s="44" t="str">
        <f>IF(Calcu!B78=TRUE,"","삭제")</f>
        <v>삭제</v>
      </c>
      <c r="C72" s="43"/>
      <c r="D72" s="43"/>
      <c r="E72" s="37" t="s">
        <v>555</v>
      </c>
      <c r="F72" s="51" t="e">
        <f ca="1">Calcu!AA78</f>
        <v>#N/A</v>
      </c>
      <c r="G72" s="51" t="s">
        <v>168</v>
      </c>
      <c r="H72" s="51" t="e">
        <f ca="1">Calcu!AD78</f>
        <v>#VALUE!</v>
      </c>
      <c r="J72" s="37" t="e">
        <f ca="1">Calcu!AB78</f>
        <v>#N/A</v>
      </c>
      <c r="K72" s="37" t="e">
        <f ca="1">Calcu!AC78</f>
        <v>#N/A</v>
      </c>
      <c r="L72" s="37" t="str">
        <f>LEFT(Calcu!AE78,1)</f>
        <v/>
      </c>
      <c r="M72" s="37" t="s">
        <v>546</v>
      </c>
      <c r="N72" s="37" t="s">
        <v>551</v>
      </c>
      <c r="O72" s="37" t="s">
        <v>551</v>
      </c>
      <c r="Q72" s="37" t="e">
        <f ca="1">Calcu!AF78</f>
        <v>#N/A</v>
      </c>
    </row>
    <row r="73" spans="1:17" ht="15" customHeight="1">
      <c r="A73" s="44" t="str">
        <f>IF(Calcu!B79=TRUE,"","삭제")</f>
        <v>삭제</v>
      </c>
      <c r="C73" s="43"/>
      <c r="D73" s="43"/>
      <c r="E73" s="37" t="s">
        <v>555</v>
      </c>
      <c r="F73" s="51" t="e">
        <f ca="1">Calcu!AA79</f>
        <v>#N/A</v>
      </c>
      <c r="G73" s="51" t="s">
        <v>168</v>
      </c>
      <c r="H73" s="51" t="e">
        <f ca="1">Calcu!AD79</f>
        <v>#VALUE!</v>
      </c>
      <c r="J73" s="37" t="e">
        <f ca="1">Calcu!AB79</f>
        <v>#N/A</v>
      </c>
      <c r="K73" s="37" t="e">
        <f ca="1">Calcu!AC79</f>
        <v>#N/A</v>
      </c>
      <c r="L73" s="37" t="str">
        <f>LEFT(Calcu!AE79,1)</f>
        <v/>
      </c>
      <c r="M73" s="37" t="s">
        <v>546</v>
      </c>
      <c r="N73" s="37" t="s">
        <v>551</v>
      </c>
      <c r="O73" s="37" t="s">
        <v>551</v>
      </c>
      <c r="Q73" s="37" t="e">
        <f ca="1">Calcu!AF79</f>
        <v>#N/A</v>
      </c>
    </row>
    <row r="74" spans="1:17" ht="15" customHeight="1">
      <c r="A74" s="44" t="str">
        <f>IF(Calcu!B80=TRUE,"","삭제")</f>
        <v>삭제</v>
      </c>
      <c r="C74" s="43"/>
      <c r="D74" s="43"/>
      <c r="E74" s="37" t="s">
        <v>555</v>
      </c>
      <c r="F74" s="51" t="e">
        <f ca="1">Calcu!AA80</f>
        <v>#N/A</v>
      </c>
      <c r="G74" s="51" t="s">
        <v>168</v>
      </c>
      <c r="H74" s="51" t="e">
        <f ca="1">Calcu!AD80</f>
        <v>#VALUE!</v>
      </c>
      <c r="J74" s="37" t="e">
        <f ca="1">Calcu!AB80</f>
        <v>#N/A</v>
      </c>
      <c r="K74" s="37" t="e">
        <f ca="1">Calcu!AC80</f>
        <v>#N/A</v>
      </c>
      <c r="L74" s="37" t="str">
        <f>LEFT(Calcu!AE80,1)</f>
        <v/>
      </c>
      <c r="M74" s="37" t="s">
        <v>546</v>
      </c>
      <c r="N74" s="37" t="s">
        <v>551</v>
      </c>
      <c r="O74" s="37" t="s">
        <v>551</v>
      </c>
      <c r="Q74" s="37" t="e">
        <f ca="1">Calcu!AF80</f>
        <v>#N/A</v>
      </c>
    </row>
    <row r="75" spans="1:17" ht="15" customHeight="1">
      <c r="A75" s="44" t="str">
        <f>IF(Calcu!B81=TRUE,"","삭제")</f>
        <v>삭제</v>
      </c>
      <c r="C75" s="43"/>
      <c r="D75" s="43"/>
      <c r="E75" s="37" t="s">
        <v>555</v>
      </c>
      <c r="F75" s="51" t="e">
        <f ca="1">Calcu!AA81</f>
        <v>#N/A</v>
      </c>
      <c r="G75" s="51" t="s">
        <v>168</v>
      </c>
      <c r="H75" s="51" t="e">
        <f ca="1">Calcu!AD81</f>
        <v>#VALUE!</v>
      </c>
      <c r="J75" s="37" t="e">
        <f ca="1">Calcu!AB81</f>
        <v>#N/A</v>
      </c>
      <c r="K75" s="37" t="e">
        <f ca="1">Calcu!AC81</f>
        <v>#N/A</v>
      </c>
      <c r="L75" s="37" t="str">
        <f>LEFT(Calcu!AE81,1)</f>
        <v/>
      </c>
      <c r="M75" s="37" t="s">
        <v>546</v>
      </c>
      <c r="N75" s="37" t="s">
        <v>551</v>
      </c>
      <c r="O75" s="37" t="s">
        <v>551</v>
      </c>
      <c r="Q75" s="37" t="e">
        <f ca="1">Calcu!AF81</f>
        <v>#N/A</v>
      </c>
    </row>
    <row r="76" spans="1:17" ht="15" customHeight="1">
      <c r="A76" s="44" t="str">
        <f>IF(Calcu!B82=TRUE,"","삭제")</f>
        <v>삭제</v>
      </c>
      <c r="C76" s="43"/>
      <c r="D76" s="43"/>
      <c r="E76" s="37" t="s">
        <v>555</v>
      </c>
      <c r="F76" s="51" t="e">
        <f ca="1">Calcu!AA82</f>
        <v>#N/A</v>
      </c>
      <c r="G76" s="51" t="s">
        <v>168</v>
      </c>
      <c r="H76" s="51" t="e">
        <f ca="1">Calcu!AD82</f>
        <v>#VALUE!</v>
      </c>
      <c r="J76" s="37" t="e">
        <f ca="1">Calcu!AB82</f>
        <v>#N/A</v>
      </c>
      <c r="K76" s="37" t="e">
        <f ca="1">Calcu!AC82</f>
        <v>#N/A</v>
      </c>
      <c r="L76" s="37" t="str">
        <f>LEFT(Calcu!AE82,1)</f>
        <v/>
      </c>
      <c r="M76" s="37" t="s">
        <v>546</v>
      </c>
      <c r="N76" s="37" t="s">
        <v>551</v>
      </c>
      <c r="O76" s="37" t="s">
        <v>551</v>
      </c>
      <c r="Q76" s="37" t="e">
        <f ca="1">Calcu!AF82</f>
        <v>#N/A</v>
      </c>
    </row>
    <row r="77" spans="1:17" ht="15" customHeight="1">
      <c r="A77" s="44" t="str">
        <f>IF(Calcu!B83=TRUE,"","삭제")</f>
        <v>삭제</v>
      </c>
      <c r="C77" s="43"/>
      <c r="D77" s="43"/>
      <c r="E77" s="37" t="s">
        <v>555</v>
      </c>
      <c r="F77" s="51" t="e">
        <f ca="1">Calcu!AA83</f>
        <v>#N/A</v>
      </c>
      <c r="G77" s="51" t="s">
        <v>168</v>
      </c>
      <c r="H77" s="51" t="e">
        <f ca="1">Calcu!AD83</f>
        <v>#VALUE!</v>
      </c>
      <c r="J77" s="37" t="e">
        <f ca="1">Calcu!AB83</f>
        <v>#N/A</v>
      </c>
      <c r="K77" s="37" t="e">
        <f ca="1">Calcu!AC83</f>
        <v>#N/A</v>
      </c>
      <c r="L77" s="37" t="str">
        <f>LEFT(Calcu!AE83,1)</f>
        <v/>
      </c>
      <c r="M77" s="37" t="s">
        <v>546</v>
      </c>
      <c r="N77" s="37" t="s">
        <v>551</v>
      </c>
      <c r="O77" s="37" t="s">
        <v>551</v>
      </c>
      <c r="Q77" s="37" t="e">
        <f ca="1">Calcu!AF83</f>
        <v>#N/A</v>
      </c>
    </row>
    <row r="78" spans="1:17" ht="15" customHeight="1">
      <c r="A78" s="44"/>
      <c r="G78" s="203" t="e">
        <f ca="1">IF(Calcu!E111="사다리꼴","※ 신뢰수준 95 %,","※ 신뢰수준 약 95 %,")</f>
        <v>#N/A</v>
      </c>
      <c r="H78" s="202" t="e">
        <f ca="1">Calcu!E112&amp;IF(Calcu!E111="사다리꼴",", 사다리꼴 확률분포","")</f>
        <v>#N/A</v>
      </c>
      <c r="K78" s="50"/>
      <c r="Q78" s="203"/>
    </row>
    <row r="79" spans="1:17" ht="15" customHeight="1">
      <c r="B79" s="72"/>
      <c r="C79" s="72"/>
      <c r="D79" s="72"/>
      <c r="E79" s="72"/>
      <c r="F79" s="72"/>
      <c r="G79" s="72"/>
      <c r="H79" s="72"/>
      <c r="I79" s="72"/>
      <c r="J79" s="72"/>
      <c r="K79" s="72"/>
      <c r="L79" s="72"/>
      <c r="M79" s="72"/>
      <c r="N79" s="72"/>
      <c r="O79" s="72"/>
      <c r="P79" s="72"/>
      <c r="Q79" s="73"/>
    </row>
  </sheetData>
  <mergeCells count="13">
    <mergeCell ref="M13:O13"/>
    <mergeCell ref="P13:P14"/>
    <mergeCell ref="Q13:Q14"/>
    <mergeCell ref="A1:Q2"/>
    <mergeCell ref="E13:E14"/>
    <mergeCell ref="C13:C14"/>
    <mergeCell ref="D13:D14"/>
    <mergeCell ref="F13:F14"/>
    <mergeCell ref="G13:G14"/>
    <mergeCell ref="H13:H14"/>
    <mergeCell ref="I13:I14"/>
    <mergeCell ref="J13:L13"/>
    <mergeCell ref="B13:B14"/>
  </mergeCells>
  <phoneticPr fontId="4" type="noConversion"/>
  <printOptions horizontalCentered="1"/>
  <pageMargins left="0" right="0" top="0.35433070866141736" bottom="0.59055118110236227" header="0" footer="0"/>
  <pageSetup paperSize="9" scale="90" fitToHeight="0" orientation="portrait" horizontalDpi="4294967292" verticalDpi="300" r:id="rId1"/>
  <headerFooter alignWithMargins="0">
    <oddHeader xml:space="preserve">&amp;R&amp;10
 페이지(page)    &amp;P  of   &amp;N         </oddHead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L69"/>
  <sheetViews>
    <sheetView showGridLines="0" showWhiteSpace="0" zoomScaleNormal="100" zoomScaleSheetLayoutView="100" workbookViewId="0">
      <selection sqref="A1:K2"/>
    </sheetView>
  </sheetViews>
  <sheetFormatPr defaultColWidth="10.77734375" defaultRowHeight="15" customHeight="1"/>
  <cols>
    <col min="1" max="3" width="4.77734375" style="37" customWidth="1"/>
    <col min="4" max="4" width="13.77734375" style="37" customWidth="1"/>
    <col min="5" max="8" width="8.77734375" style="37" customWidth="1"/>
    <col min="9" max="10" width="4.77734375" style="37" customWidth="1"/>
    <col min="11" max="11" width="4.77734375" style="87" customWidth="1"/>
    <col min="12" max="12" width="6.77734375" style="99" customWidth="1"/>
    <col min="13" max="16384" width="10.77734375" style="87"/>
  </cols>
  <sheetData>
    <row r="1" spans="1:12" s="74" customFormat="1" ht="33" customHeight="1">
      <c r="A1" s="355" t="s">
        <v>69</v>
      </c>
      <c r="B1" s="355"/>
      <c r="C1" s="355"/>
      <c r="D1" s="355"/>
      <c r="E1" s="355"/>
      <c r="F1" s="355"/>
      <c r="G1" s="355"/>
      <c r="H1" s="355"/>
      <c r="I1" s="355"/>
      <c r="J1" s="355"/>
      <c r="K1" s="355"/>
      <c r="L1" s="76"/>
    </row>
    <row r="2" spans="1:12" s="74" customFormat="1" ht="33" customHeight="1">
      <c r="A2" s="355"/>
      <c r="B2" s="355"/>
      <c r="C2" s="355"/>
      <c r="D2" s="355"/>
      <c r="E2" s="355"/>
      <c r="F2" s="355"/>
      <c r="G2" s="355"/>
      <c r="H2" s="355"/>
      <c r="I2" s="355"/>
      <c r="J2" s="355"/>
      <c r="K2" s="355"/>
      <c r="L2" s="76"/>
    </row>
    <row r="3" spans="1:12" s="74" customFormat="1" ht="12.75" customHeight="1">
      <c r="A3" s="48"/>
      <c r="B3" s="48"/>
      <c r="C3" s="21"/>
      <c r="D3" s="21"/>
      <c r="E3" s="21"/>
      <c r="F3" s="21"/>
      <c r="G3" s="21"/>
      <c r="H3" s="21"/>
      <c r="I3" s="21"/>
      <c r="J3" s="21"/>
      <c r="K3" s="75"/>
      <c r="L3" s="98"/>
    </row>
    <row r="4" spans="1:12" s="76" customFormat="1" ht="13.5" customHeight="1">
      <c r="A4" s="84"/>
      <c r="B4" s="84"/>
      <c r="C4" s="85"/>
      <c r="D4" s="163"/>
      <c r="E4" s="85"/>
      <c r="F4" s="93"/>
      <c r="G4" s="85"/>
      <c r="H4" s="85"/>
      <c r="I4" s="86"/>
      <c r="J4" s="93"/>
      <c r="K4" s="84"/>
      <c r="L4" s="36"/>
    </row>
    <row r="5" spans="1:12" s="77" customFormat="1" ht="15" customHeight="1">
      <c r="A5" s="36"/>
      <c r="B5" s="36"/>
      <c r="C5" s="36"/>
      <c r="D5" s="36"/>
      <c r="E5" s="36"/>
      <c r="F5" s="36"/>
      <c r="G5" s="36"/>
      <c r="H5" s="36"/>
      <c r="I5" s="36"/>
      <c r="J5" s="36"/>
    </row>
    <row r="6" spans="1:12" s="79" customFormat="1" ht="15" customHeight="1">
      <c r="A6" s="43"/>
      <c r="C6" s="43"/>
      <c r="D6" s="38" t="s">
        <v>119</v>
      </c>
      <c r="F6" s="37"/>
      <c r="G6" s="52"/>
      <c r="H6" s="52"/>
      <c r="I6" s="51"/>
      <c r="J6" s="37"/>
      <c r="K6" s="88"/>
    </row>
    <row r="7" spans="1:12" s="79" customFormat="1" ht="15" customHeight="1">
      <c r="A7" s="43"/>
      <c r="C7" s="43"/>
      <c r="D7" s="333" t="s">
        <v>221</v>
      </c>
      <c r="E7" s="150" t="s">
        <v>111</v>
      </c>
      <c r="F7" s="150" t="s">
        <v>78</v>
      </c>
      <c r="G7" s="149" t="s">
        <v>77</v>
      </c>
      <c r="H7" s="333" t="s">
        <v>79</v>
      </c>
    </row>
    <row r="8" spans="1:12" s="79" customFormat="1" ht="15" customHeight="1">
      <c r="A8" s="43"/>
      <c r="C8" s="43"/>
      <c r="D8" s="354"/>
      <c r="E8" s="151" t="s">
        <v>148</v>
      </c>
      <c r="F8" s="151" t="s">
        <v>148</v>
      </c>
      <c r="G8" s="151" t="s">
        <v>148</v>
      </c>
      <c r="H8" s="354"/>
    </row>
    <row r="9" spans="1:12" s="79" customFormat="1" ht="15" customHeight="1">
      <c r="A9" s="43" t="str">
        <f>IF(Calcu!B9=TRUE,"","삭제")</f>
        <v>삭제</v>
      </c>
      <c r="C9" s="43"/>
      <c r="D9" s="126" t="s">
        <v>222</v>
      </c>
      <c r="E9" s="126" t="str">
        <f>Calcu!AL9</f>
        <v xml:space="preserve">0 ~ </v>
      </c>
      <c r="F9" s="126" t="e">
        <f ca="1">Calcu!AM9</f>
        <v>#N/A</v>
      </c>
      <c r="G9" s="126" t="e">
        <f ca="1">Calcu!AQ9</f>
        <v>#N/A</v>
      </c>
      <c r="H9" s="126" t="str">
        <f>Calcu!AR9</f>
        <v/>
      </c>
    </row>
    <row r="10" spans="1:12" s="79" customFormat="1" ht="15" customHeight="1">
      <c r="A10" s="43" t="str">
        <f>IF(Calcu!B10=TRUE,"","삭제")</f>
        <v>삭제</v>
      </c>
      <c r="C10" s="43"/>
      <c r="D10" s="126" t="s">
        <v>222</v>
      </c>
      <c r="E10" s="126" t="str">
        <f>Calcu!AL10</f>
        <v xml:space="preserve">0 ~ </v>
      </c>
      <c r="F10" s="126" t="e">
        <f ca="1">Calcu!AM10</f>
        <v>#N/A</v>
      </c>
      <c r="G10" s="126" t="e">
        <f ca="1">Calcu!AQ10</f>
        <v>#N/A</v>
      </c>
      <c r="H10" s="126" t="str">
        <f>Calcu!AR10</f>
        <v/>
      </c>
    </row>
    <row r="11" spans="1:12" s="79" customFormat="1" ht="15" customHeight="1">
      <c r="A11" s="43" t="str">
        <f>IF(Calcu!B11=TRUE,"","삭제")</f>
        <v>삭제</v>
      </c>
      <c r="C11" s="43"/>
      <c r="D11" s="126" t="s">
        <v>222</v>
      </c>
      <c r="E11" s="126" t="str">
        <f>Calcu!AL11</f>
        <v xml:space="preserve">0 ~ </v>
      </c>
      <c r="F11" s="126" t="e">
        <f ca="1">Calcu!AM11</f>
        <v>#N/A</v>
      </c>
      <c r="G11" s="126" t="e">
        <f ca="1">Calcu!AQ11</f>
        <v>#N/A</v>
      </c>
      <c r="H11" s="126" t="str">
        <f>Calcu!AR11</f>
        <v/>
      </c>
    </row>
    <row r="12" spans="1:12" s="79" customFormat="1" ht="15" customHeight="1">
      <c r="A12" s="43" t="str">
        <f>IF(Calcu!B12=TRUE,"","삭제")</f>
        <v>삭제</v>
      </c>
      <c r="C12" s="43"/>
      <c r="D12" s="126" t="s">
        <v>222</v>
      </c>
      <c r="E12" s="126" t="str">
        <f>Calcu!AL12</f>
        <v xml:space="preserve">0 ~ </v>
      </c>
      <c r="F12" s="126" t="e">
        <f ca="1">Calcu!AM12</f>
        <v>#N/A</v>
      </c>
      <c r="G12" s="126" t="e">
        <f ca="1">Calcu!AQ12</f>
        <v>#N/A</v>
      </c>
      <c r="H12" s="126" t="str">
        <f>Calcu!AR12</f>
        <v/>
      </c>
    </row>
    <row r="13" spans="1:12" s="79" customFormat="1" ht="15" customHeight="1">
      <c r="A13" s="43" t="str">
        <f>IF(Calcu!B13=TRUE,"","삭제")</f>
        <v>삭제</v>
      </c>
      <c r="C13" s="43"/>
      <c r="D13" s="126" t="s">
        <v>222</v>
      </c>
      <c r="E13" s="126" t="str">
        <f>Calcu!AL13</f>
        <v xml:space="preserve">0 ~ </v>
      </c>
      <c r="F13" s="126" t="e">
        <f ca="1">Calcu!AM13</f>
        <v>#N/A</v>
      </c>
      <c r="G13" s="126" t="e">
        <f ca="1">Calcu!AQ13</f>
        <v>#N/A</v>
      </c>
      <c r="H13" s="126" t="str">
        <f>Calcu!AR13</f>
        <v/>
      </c>
    </row>
    <row r="14" spans="1:12" s="79" customFormat="1" ht="15" customHeight="1">
      <c r="A14" s="43" t="str">
        <f>IF(Calcu!B14=TRUE,"","삭제")</f>
        <v>삭제</v>
      </c>
      <c r="C14" s="43"/>
      <c r="D14" s="126" t="s">
        <v>222</v>
      </c>
      <c r="E14" s="126" t="str">
        <f>Calcu!AL14</f>
        <v xml:space="preserve">0 ~ </v>
      </c>
      <c r="F14" s="126" t="e">
        <f ca="1">Calcu!AM14</f>
        <v>#N/A</v>
      </c>
      <c r="G14" s="126" t="e">
        <f ca="1">Calcu!AQ14</f>
        <v>#N/A</v>
      </c>
      <c r="H14" s="126" t="str">
        <f>Calcu!AR14</f>
        <v/>
      </c>
    </row>
    <row r="15" spans="1:12" s="79" customFormat="1" ht="15" customHeight="1">
      <c r="A15" s="43" t="str">
        <f>IF(Calcu!B15=TRUE,"","삭제")</f>
        <v>삭제</v>
      </c>
      <c r="C15" s="43"/>
      <c r="D15" s="126" t="s">
        <v>222</v>
      </c>
      <c r="E15" s="126" t="str">
        <f>Calcu!AL15</f>
        <v xml:space="preserve">0 ~ </v>
      </c>
      <c r="F15" s="126" t="e">
        <f ca="1">Calcu!AM15</f>
        <v>#N/A</v>
      </c>
      <c r="G15" s="126" t="e">
        <f ca="1">Calcu!AQ15</f>
        <v>#N/A</v>
      </c>
      <c r="H15" s="126" t="str">
        <f>Calcu!AR15</f>
        <v/>
      </c>
    </row>
    <row r="16" spans="1:12" s="79" customFormat="1" ht="15" customHeight="1">
      <c r="A16" s="43" t="str">
        <f>IF(Calcu!B16=TRUE,"","삭제")</f>
        <v>삭제</v>
      </c>
      <c r="C16" s="43"/>
      <c r="D16" s="126" t="s">
        <v>222</v>
      </c>
      <c r="E16" s="126" t="str">
        <f>Calcu!AL16</f>
        <v xml:space="preserve">0 ~ </v>
      </c>
      <c r="F16" s="126" t="e">
        <f ca="1">Calcu!AM16</f>
        <v>#N/A</v>
      </c>
      <c r="G16" s="126" t="e">
        <f ca="1">Calcu!AQ16</f>
        <v>#N/A</v>
      </c>
      <c r="H16" s="126" t="str">
        <f>Calcu!AR16</f>
        <v/>
      </c>
    </row>
    <row r="17" spans="1:8" s="79" customFormat="1" ht="15" customHeight="1">
      <c r="A17" s="43" t="str">
        <f>IF(Calcu!B17=TRUE,"","삭제")</f>
        <v>삭제</v>
      </c>
      <c r="C17" s="43"/>
      <c r="D17" s="126" t="s">
        <v>222</v>
      </c>
      <c r="E17" s="126" t="str">
        <f>Calcu!AL17</f>
        <v xml:space="preserve">0 ~ </v>
      </c>
      <c r="F17" s="126" t="e">
        <f ca="1">Calcu!AM17</f>
        <v>#N/A</v>
      </c>
      <c r="G17" s="126" t="e">
        <f ca="1">Calcu!AQ17</f>
        <v>#N/A</v>
      </c>
      <c r="H17" s="126" t="str">
        <f>Calcu!AR17</f>
        <v/>
      </c>
    </row>
    <row r="18" spans="1:8" s="79" customFormat="1" ht="15" customHeight="1">
      <c r="A18" s="43" t="str">
        <f>IF(Calcu!B18=TRUE,"","삭제")</f>
        <v>삭제</v>
      </c>
      <c r="C18" s="43"/>
      <c r="D18" s="126" t="s">
        <v>222</v>
      </c>
      <c r="E18" s="126" t="str">
        <f>Calcu!AL18</f>
        <v xml:space="preserve">0 ~ </v>
      </c>
      <c r="F18" s="126" t="e">
        <f ca="1">Calcu!AM18</f>
        <v>#N/A</v>
      </c>
      <c r="G18" s="126" t="e">
        <f ca="1">Calcu!AQ18</f>
        <v>#N/A</v>
      </c>
      <c r="H18" s="126" t="str">
        <f>Calcu!AR18</f>
        <v/>
      </c>
    </row>
    <row r="19" spans="1:8" s="79" customFormat="1" ht="15" customHeight="1">
      <c r="A19" s="43" t="str">
        <f>IF(Calcu!B19=TRUE,"","삭제")</f>
        <v>삭제</v>
      </c>
      <c r="C19" s="43"/>
      <c r="D19" s="126" t="s">
        <v>222</v>
      </c>
      <c r="E19" s="126" t="str">
        <f>Calcu!AL19</f>
        <v xml:space="preserve">0 ~ </v>
      </c>
      <c r="F19" s="126" t="e">
        <f ca="1">Calcu!AM19</f>
        <v>#N/A</v>
      </c>
      <c r="G19" s="126" t="e">
        <f ca="1">Calcu!AQ19</f>
        <v>#N/A</v>
      </c>
      <c r="H19" s="126" t="str">
        <f>Calcu!AR19</f>
        <v/>
      </c>
    </row>
    <row r="20" spans="1:8" s="79" customFormat="1" ht="15" customHeight="1">
      <c r="A20" s="43" t="str">
        <f>IF(Calcu!B20=TRUE,"","삭제")</f>
        <v>삭제</v>
      </c>
      <c r="C20" s="43"/>
      <c r="D20" s="126" t="s">
        <v>222</v>
      </c>
      <c r="E20" s="126" t="str">
        <f>Calcu!AL20</f>
        <v xml:space="preserve">0 ~ </v>
      </c>
      <c r="F20" s="126" t="e">
        <f ca="1">Calcu!AM20</f>
        <v>#N/A</v>
      </c>
      <c r="G20" s="126" t="e">
        <f ca="1">Calcu!AQ20</f>
        <v>#N/A</v>
      </c>
      <c r="H20" s="126" t="str">
        <f>Calcu!AR20</f>
        <v/>
      </c>
    </row>
    <row r="21" spans="1:8" s="79" customFormat="1" ht="15" customHeight="1">
      <c r="A21" s="43" t="str">
        <f>IF(Calcu!B21=TRUE,"","삭제")</f>
        <v>삭제</v>
      </c>
      <c r="C21" s="43"/>
      <c r="D21" s="126" t="s">
        <v>222</v>
      </c>
      <c r="E21" s="126" t="str">
        <f>Calcu!AL21</f>
        <v xml:space="preserve">0 ~ </v>
      </c>
      <c r="F21" s="126" t="e">
        <f ca="1">Calcu!AM21</f>
        <v>#N/A</v>
      </c>
      <c r="G21" s="126" t="e">
        <f ca="1">Calcu!AQ21</f>
        <v>#N/A</v>
      </c>
      <c r="H21" s="126" t="str">
        <f>Calcu!AR21</f>
        <v/>
      </c>
    </row>
    <row r="22" spans="1:8" s="79" customFormat="1" ht="15" customHeight="1">
      <c r="A22" s="43" t="str">
        <f>IF(Calcu!B22=TRUE,"","삭제")</f>
        <v>삭제</v>
      </c>
      <c r="C22" s="43"/>
      <c r="D22" s="126" t="s">
        <v>222</v>
      </c>
      <c r="E22" s="126" t="str">
        <f>Calcu!AL22</f>
        <v xml:space="preserve">0 ~ </v>
      </c>
      <c r="F22" s="126" t="e">
        <f ca="1">Calcu!AM22</f>
        <v>#N/A</v>
      </c>
      <c r="G22" s="126" t="e">
        <f ca="1">Calcu!AQ22</f>
        <v>#N/A</v>
      </c>
      <c r="H22" s="126" t="str">
        <f>Calcu!AR22</f>
        <v/>
      </c>
    </row>
    <row r="23" spans="1:8" s="79" customFormat="1" ht="15" customHeight="1">
      <c r="A23" s="43" t="str">
        <f>IF(Calcu!B23=TRUE,"","삭제")</f>
        <v>삭제</v>
      </c>
      <c r="C23" s="43"/>
      <c r="D23" s="126" t="s">
        <v>222</v>
      </c>
      <c r="E23" s="126" t="str">
        <f>Calcu!AL23</f>
        <v xml:space="preserve">0 ~ </v>
      </c>
      <c r="F23" s="126" t="e">
        <f ca="1">Calcu!AM23</f>
        <v>#N/A</v>
      </c>
      <c r="G23" s="126" t="e">
        <f ca="1">Calcu!AQ23</f>
        <v>#N/A</v>
      </c>
      <c r="H23" s="126" t="str">
        <f>Calcu!AR23</f>
        <v/>
      </c>
    </row>
    <row r="24" spans="1:8" s="79" customFormat="1" ht="15" customHeight="1">
      <c r="A24" s="43" t="str">
        <f>IF(Calcu!B24=TRUE,"","삭제")</f>
        <v>삭제</v>
      </c>
      <c r="C24" s="43"/>
      <c r="D24" s="126" t="s">
        <v>222</v>
      </c>
      <c r="E24" s="126" t="str">
        <f>Calcu!AL24</f>
        <v xml:space="preserve">0 ~ </v>
      </c>
      <c r="F24" s="126" t="e">
        <f ca="1">Calcu!AM24</f>
        <v>#N/A</v>
      </c>
      <c r="G24" s="126" t="e">
        <f ca="1">Calcu!AQ24</f>
        <v>#N/A</v>
      </c>
      <c r="H24" s="126" t="str">
        <f>Calcu!AR24</f>
        <v/>
      </c>
    </row>
    <row r="25" spans="1:8" s="79" customFormat="1" ht="15" customHeight="1">
      <c r="A25" s="43" t="str">
        <f>IF(Calcu!B25=TRUE,"","삭제")</f>
        <v>삭제</v>
      </c>
      <c r="C25" s="43"/>
      <c r="D25" s="126" t="s">
        <v>222</v>
      </c>
      <c r="E25" s="126" t="str">
        <f>Calcu!AL25</f>
        <v xml:space="preserve">0 ~ </v>
      </c>
      <c r="F25" s="126" t="e">
        <f ca="1">Calcu!AM25</f>
        <v>#N/A</v>
      </c>
      <c r="G25" s="126" t="e">
        <f ca="1">Calcu!AQ25</f>
        <v>#N/A</v>
      </c>
      <c r="H25" s="126" t="str">
        <f>Calcu!AR25</f>
        <v/>
      </c>
    </row>
    <row r="26" spans="1:8" s="79" customFormat="1" ht="15" customHeight="1">
      <c r="A26" s="43" t="str">
        <f>IF(Calcu!B26=TRUE,"","삭제")</f>
        <v>삭제</v>
      </c>
      <c r="C26" s="43"/>
      <c r="D26" s="126" t="s">
        <v>222</v>
      </c>
      <c r="E26" s="126" t="str">
        <f>Calcu!AL26</f>
        <v xml:space="preserve">0 ~ </v>
      </c>
      <c r="F26" s="126" t="e">
        <f ca="1">Calcu!AM26</f>
        <v>#N/A</v>
      </c>
      <c r="G26" s="126" t="e">
        <f ca="1">Calcu!AQ26</f>
        <v>#N/A</v>
      </c>
      <c r="H26" s="126" t="str">
        <f>Calcu!AR26</f>
        <v/>
      </c>
    </row>
    <row r="27" spans="1:8" s="79" customFormat="1" ht="15" customHeight="1">
      <c r="A27" s="43" t="str">
        <f>IF(Calcu!B27=TRUE,"","삭제")</f>
        <v>삭제</v>
      </c>
      <c r="C27" s="43"/>
      <c r="D27" s="126" t="s">
        <v>222</v>
      </c>
      <c r="E27" s="126" t="str">
        <f>Calcu!AL27</f>
        <v xml:space="preserve">0 ~ </v>
      </c>
      <c r="F27" s="126" t="e">
        <f ca="1">Calcu!AM27</f>
        <v>#N/A</v>
      </c>
      <c r="G27" s="126" t="e">
        <f ca="1">Calcu!AQ27</f>
        <v>#N/A</v>
      </c>
      <c r="H27" s="126" t="str">
        <f>Calcu!AR27</f>
        <v/>
      </c>
    </row>
    <row r="28" spans="1:8" s="79" customFormat="1" ht="15" customHeight="1">
      <c r="A28" s="43" t="str">
        <f>IF(Calcu!B28=TRUE,"","삭제")</f>
        <v>삭제</v>
      </c>
      <c r="C28" s="43"/>
      <c r="D28" s="126" t="s">
        <v>222</v>
      </c>
      <c r="E28" s="126" t="str">
        <f>Calcu!AL28</f>
        <v xml:space="preserve">0 ~ </v>
      </c>
      <c r="F28" s="126" t="e">
        <f ca="1">Calcu!AM28</f>
        <v>#N/A</v>
      </c>
      <c r="G28" s="126" t="e">
        <f ca="1">Calcu!AQ28</f>
        <v>#N/A</v>
      </c>
      <c r="H28" s="126" t="str">
        <f>Calcu!AR28</f>
        <v/>
      </c>
    </row>
    <row r="29" spans="1:8" s="79" customFormat="1" ht="15" customHeight="1">
      <c r="A29" s="43" t="str">
        <f>IF(Calcu!B9=TRUE,"","삭제")</f>
        <v>삭제</v>
      </c>
      <c r="C29" s="43"/>
      <c r="D29" s="126" t="s">
        <v>223</v>
      </c>
      <c r="E29" s="126" t="str">
        <f>Calcu!AL9</f>
        <v xml:space="preserve">0 ~ </v>
      </c>
      <c r="F29" s="126" t="e">
        <f ca="1">Calcu!AO9</f>
        <v>#N/A</v>
      </c>
      <c r="G29" s="126" t="e">
        <f ca="1">Calcu!AQ9</f>
        <v>#N/A</v>
      </c>
      <c r="H29" s="126" t="str">
        <f>Calcu!AS9</f>
        <v/>
      </c>
    </row>
    <row r="30" spans="1:8" s="79" customFormat="1" ht="15" customHeight="1">
      <c r="A30" s="43" t="str">
        <f>IF(Calcu!B10=TRUE,"","삭제")</f>
        <v>삭제</v>
      </c>
      <c r="C30" s="43"/>
      <c r="D30" s="126" t="s">
        <v>223</v>
      </c>
      <c r="E30" s="126" t="str">
        <f>Calcu!AL10</f>
        <v xml:space="preserve">0 ~ </v>
      </c>
      <c r="F30" s="126" t="e">
        <f ca="1">Calcu!AO10</f>
        <v>#N/A</v>
      </c>
      <c r="G30" s="126" t="e">
        <f ca="1">Calcu!AQ10</f>
        <v>#N/A</v>
      </c>
      <c r="H30" s="126" t="str">
        <f>Calcu!AS10</f>
        <v/>
      </c>
    </row>
    <row r="31" spans="1:8" s="79" customFormat="1" ht="15" customHeight="1">
      <c r="A31" s="43" t="str">
        <f>IF(Calcu!B11=TRUE,"","삭제")</f>
        <v>삭제</v>
      </c>
      <c r="C31" s="43"/>
      <c r="D31" s="126" t="s">
        <v>223</v>
      </c>
      <c r="E31" s="126" t="str">
        <f>Calcu!AL11</f>
        <v xml:space="preserve">0 ~ </v>
      </c>
      <c r="F31" s="126" t="e">
        <f ca="1">Calcu!AO11</f>
        <v>#N/A</v>
      </c>
      <c r="G31" s="126" t="e">
        <f ca="1">Calcu!AQ11</f>
        <v>#N/A</v>
      </c>
      <c r="H31" s="126" t="str">
        <f>Calcu!AS11</f>
        <v/>
      </c>
    </row>
    <row r="32" spans="1:8" s="79" customFormat="1" ht="15" customHeight="1">
      <c r="A32" s="43" t="str">
        <f>IF(Calcu!B12=TRUE,"","삭제")</f>
        <v>삭제</v>
      </c>
      <c r="C32" s="43"/>
      <c r="D32" s="126" t="s">
        <v>223</v>
      </c>
      <c r="E32" s="126" t="str">
        <f>Calcu!AL12</f>
        <v xml:space="preserve">0 ~ </v>
      </c>
      <c r="F32" s="126" t="e">
        <f ca="1">Calcu!AO12</f>
        <v>#N/A</v>
      </c>
      <c r="G32" s="126" t="e">
        <f ca="1">Calcu!AQ12</f>
        <v>#N/A</v>
      </c>
      <c r="H32" s="126" t="str">
        <f>Calcu!AS12</f>
        <v/>
      </c>
    </row>
    <row r="33" spans="1:8" s="79" customFormat="1" ht="15" customHeight="1">
      <c r="A33" s="43" t="str">
        <f>IF(Calcu!B13=TRUE,"","삭제")</f>
        <v>삭제</v>
      </c>
      <c r="C33" s="43"/>
      <c r="D33" s="126" t="s">
        <v>223</v>
      </c>
      <c r="E33" s="126" t="str">
        <f>Calcu!AL13</f>
        <v xml:space="preserve">0 ~ </v>
      </c>
      <c r="F33" s="126" t="e">
        <f ca="1">Calcu!AO13</f>
        <v>#N/A</v>
      </c>
      <c r="G33" s="126" t="e">
        <f ca="1">Calcu!AQ13</f>
        <v>#N/A</v>
      </c>
      <c r="H33" s="126" t="str">
        <f>Calcu!AS13</f>
        <v/>
      </c>
    </row>
    <row r="34" spans="1:8" s="79" customFormat="1" ht="15" customHeight="1">
      <c r="A34" s="43" t="str">
        <f>IF(Calcu!B14=TRUE,"","삭제")</f>
        <v>삭제</v>
      </c>
      <c r="C34" s="43"/>
      <c r="D34" s="126" t="s">
        <v>223</v>
      </c>
      <c r="E34" s="126" t="str">
        <f>Calcu!AL14</f>
        <v xml:space="preserve">0 ~ </v>
      </c>
      <c r="F34" s="126" t="e">
        <f ca="1">Calcu!AO14</f>
        <v>#N/A</v>
      </c>
      <c r="G34" s="126" t="e">
        <f ca="1">Calcu!AQ14</f>
        <v>#N/A</v>
      </c>
      <c r="H34" s="126" t="str">
        <f>Calcu!AS14</f>
        <v/>
      </c>
    </row>
    <row r="35" spans="1:8" s="79" customFormat="1" ht="15" customHeight="1">
      <c r="A35" s="43" t="str">
        <f>IF(Calcu!B15=TRUE,"","삭제")</f>
        <v>삭제</v>
      </c>
      <c r="C35" s="43"/>
      <c r="D35" s="126" t="s">
        <v>223</v>
      </c>
      <c r="E35" s="126" t="str">
        <f>Calcu!AL15</f>
        <v xml:space="preserve">0 ~ </v>
      </c>
      <c r="F35" s="126" t="e">
        <f ca="1">Calcu!AO15</f>
        <v>#N/A</v>
      </c>
      <c r="G35" s="126" t="e">
        <f ca="1">Calcu!AQ15</f>
        <v>#N/A</v>
      </c>
      <c r="H35" s="126" t="str">
        <f>Calcu!AS15</f>
        <v/>
      </c>
    </row>
    <row r="36" spans="1:8" s="79" customFormat="1" ht="15" customHeight="1">
      <c r="A36" s="43" t="str">
        <f>IF(Calcu!B16=TRUE,"","삭제")</f>
        <v>삭제</v>
      </c>
      <c r="C36" s="43"/>
      <c r="D36" s="126" t="s">
        <v>223</v>
      </c>
      <c r="E36" s="126" t="str">
        <f>Calcu!AL16</f>
        <v xml:space="preserve">0 ~ </v>
      </c>
      <c r="F36" s="126" t="e">
        <f ca="1">Calcu!AO16</f>
        <v>#N/A</v>
      </c>
      <c r="G36" s="126" t="e">
        <f ca="1">Calcu!AQ16</f>
        <v>#N/A</v>
      </c>
      <c r="H36" s="126" t="str">
        <f>Calcu!AS16</f>
        <v/>
      </c>
    </row>
    <row r="37" spans="1:8" s="79" customFormat="1" ht="15" customHeight="1">
      <c r="A37" s="43" t="str">
        <f>IF(Calcu!B17=TRUE,"","삭제")</f>
        <v>삭제</v>
      </c>
      <c r="C37" s="43"/>
      <c r="D37" s="126" t="s">
        <v>223</v>
      </c>
      <c r="E37" s="126" t="str">
        <f>Calcu!AL17</f>
        <v xml:space="preserve">0 ~ </v>
      </c>
      <c r="F37" s="126" t="e">
        <f ca="1">Calcu!AO17</f>
        <v>#N/A</v>
      </c>
      <c r="G37" s="126" t="e">
        <f ca="1">Calcu!AQ17</f>
        <v>#N/A</v>
      </c>
      <c r="H37" s="126" t="str">
        <f>Calcu!AS17</f>
        <v/>
      </c>
    </row>
    <row r="38" spans="1:8" s="79" customFormat="1" ht="15" customHeight="1">
      <c r="A38" s="43" t="str">
        <f>IF(Calcu!B18=TRUE,"","삭제")</f>
        <v>삭제</v>
      </c>
      <c r="C38" s="43"/>
      <c r="D38" s="126" t="s">
        <v>223</v>
      </c>
      <c r="E38" s="126" t="str">
        <f>Calcu!AL18</f>
        <v xml:space="preserve">0 ~ </v>
      </c>
      <c r="F38" s="126" t="e">
        <f ca="1">Calcu!AO18</f>
        <v>#N/A</v>
      </c>
      <c r="G38" s="126" t="e">
        <f ca="1">Calcu!AQ18</f>
        <v>#N/A</v>
      </c>
      <c r="H38" s="126" t="str">
        <f>Calcu!AS18</f>
        <v/>
      </c>
    </row>
    <row r="39" spans="1:8" s="79" customFormat="1" ht="15" customHeight="1">
      <c r="A39" s="43" t="str">
        <f>IF(Calcu!B19=TRUE,"","삭제")</f>
        <v>삭제</v>
      </c>
      <c r="C39" s="43"/>
      <c r="D39" s="126" t="s">
        <v>223</v>
      </c>
      <c r="E39" s="126" t="str">
        <f>Calcu!AL19</f>
        <v xml:space="preserve">0 ~ </v>
      </c>
      <c r="F39" s="126" t="e">
        <f ca="1">Calcu!AO19</f>
        <v>#N/A</v>
      </c>
      <c r="G39" s="126" t="e">
        <f ca="1">Calcu!AQ19</f>
        <v>#N/A</v>
      </c>
      <c r="H39" s="126" t="str">
        <f>Calcu!AS19</f>
        <v/>
      </c>
    </row>
    <row r="40" spans="1:8" s="79" customFormat="1" ht="15" customHeight="1">
      <c r="A40" s="43" t="str">
        <f>IF(Calcu!B20=TRUE,"","삭제")</f>
        <v>삭제</v>
      </c>
      <c r="C40" s="43"/>
      <c r="D40" s="126" t="s">
        <v>223</v>
      </c>
      <c r="E40" s="126" t="str">
        <f>Calcu!AL20</f>
        <v xml:space="preserve">0 ~ </v>
      </c>
      <c r="F40" s="126" t="e">
        <f ca="1">Calcu!AO20</f>
        <v>#N/A</v>
      </c>
      <c r="G40" s="126" t="e">
        <f ca="1">Calcu!AQ20</f>
        <v>#N/A</v>
      </c>
      <c r="H40" s="126" t="str">
        <f>Calcu!AS20</f>
        <v/>
      </c>
    </row>
    <row r="41" spans="1:8" s="79" customFormat="1" ht="15" customHeight="1">
      <c r="A41" s="43" t="str">
        <f>IF(Calcu!B21=TRUE,"","삭제")</f>
        <v>삭제</v>
      </c>
      <c r="C41" s="43"/>
      <c r="D41" s="126" t="s">
        <v>223</v>
      </c>
      <c r="E41" s="126" t="str">
        <f>Calcu!AL21</f>
        <v xml:space="preserve">0 ~ </v>
      </c>
      <c r="F41" s="126" t="e">
        <f ca="1">Calcu!AO21</f>
        <v>#N/A</v>
      </c>
      <c r="G41" s="126" t="e">
        <f ca="1">Calcu!AQ21</f>
        <v>#N/A</v>
      </c>
      <c r="H41" s="126" t="str">
        <f>Calcu!AS21</f>
        <v/>
      </c>
    </row>
    <row r="42" spans="1:8" s="79" customFormat="1" ht="15" customHeight="1">
      <c r="A42" s="43" t="str">
        <f>IF(Calcu!B22=TRUE,"","삭제")</f>
        <v>삭제</v>
      </c>
      <c r="C42" s="43"/>
      <c r="D42" s="126" t="s">
        <v>223</v>
      </c>
      <c r="E42" s="126" t="str">
        <f>Calcu!AL22</f>
        <v xml:space="preserve">0 ~ </v>
      </c>
      <c r="F42" s="126" t="e">
        <f ca="1">Calcu!AO22</f>
        <v>#N/A</v>
      </c>
      <c r="G42" s="126" t="e">
        <f ca="1">Calcu!AQ22</f>
        <v>#N/A</v>
      </c>
      <c r="H42" s="126" t="str">
        <f>Calcu!AS22</f>
        <v/>
      </c>
    </row>
    <row r="43" spans="1:8" s="79" customFormat="1" ht="15" customHeight="1">
      <c r="A43" s="43" t="str">
        <f>IF(Calcu!B23=TRUE,"","삭제")</f>
        <v>삭제</v>
      </c>
      <c r="C43" s="43"/>
      <c r="D43" s="126" t="s">
        <v>223</v>
      </c>
      <c r="E43" s="126" t="str">
        <f>Calcu!AL23</f>
        <v xml:space="preserve">0 ~ </v>
      </c>
      <c r="F43" s="126" t="e">
        <f ca="1">Calcu!AO23</f>
        <v>#N/A</v>
      </c>
      <c r="G43" s="126" t="e">
        <f ca="1">Calcu!AQ23</f>
        <v>#N/A</v>
      </c>
      <c r="H43" s="126" t="str">
        <f>Calcu!AS23</f>
        <v/>
      </c>
    </row>
    <row r="44" spans="1:8" s="79" customFormat="1" ht="15" customHeight="1">
      <c r="A44" s="43" t="str">
        <f>IF(Calcu!B24=TRUE,"","삭제")</f>
        <v>삭제</v>
      </c>
      <c r="C44" s="43"/>
      <c r="D44" s="126" t="s">
        <v>223</v>
      </c>
      <c r="E44" s="126" t="str">
        <f>Calcu!AL24</f>
        <v xml:space="preserve">0 ~ </v>
      </c>
      <c r="F44" s="126" t="e">
        <f ca="1">Calcu!AO24</f>
        <v>#N/A</v>
      </c>
      <c r="G44" s="126" t="e">
        <f ca="1">Calcu!AQ24</f>
        <v>#N/A</v>
      </c>
      <c r="H44" s="126" t="str">
        <f>Calcu!AS24</f>
        <v/>
      </c>
    </row>
    <row r="45" spans="1:8" s="79" customFormat="1" ht="15" customHeight="1">
      <c r="A45" s="43" t="str">
        <f>IF(Calcu!B25=TRUE,"","삭제")</f>
        <v>삭제</v>
      </c>
      <c r="C45" s="43"/>
      <c r="D45" s="126" t="s">
        <v>223</v>
      </c>
      <c r="E45" s="126" t="str">
        <f>Calcu!AL25</f>
        <v xml:space="preserve">0 ~ </v>
      </c>
      <c r="F45" s="126" t="e">
        <f ca="1">Calcu!AO25</f>
        <v>#N/A</v>
      </c>
      <c r="G45" s="126" t="e">
        <f ca="1">Calcu!AQ25</f>
        <v>#N/A</v>
      </c>
      <c r="H45" s="126" t="str">
        <f>Calcu!AS25</f>
        <v/>
      </c>
    </row>
    <row r="46" spans="1:8" s="79" customFormat="1" ht="15" customHeight="1">
      <c r="A46" s="43" t="str">
        <f>IF(Calcu!B26=TRUE,"","삭제")</f>
        <v>삭제</v>
      </c>
      <c r="C46" s="43"/>
      <c r="D46" s="126" t="s">
        <v>223</v>
      </c>
      <c r="E46" s="126" t="str">
        <f>Calcu!AL26</f>
        <v xml:space="preserve">0 ~ </v>
      </c>
      <c r="F46" s="126" t="e">
        <f ca="1">Calcu!AO26</f>
        <v>#N/A</v>
      </c>
      <c r="G46" s="126" t="e">
        <f ca="1">Calcu!AQ26</f>
        <v>#N/A</v>
      </c>
      <c r="H46" s="126" t="str">
        <f>Calcu!AS26</f>
        <v/>
      </c>
    </row>
    <row r="47" spans="1:8" s="79" customFormat="1" ht="15" customHeight="1">
      <c r="A47" s="43" t="str">
        <f>IF(Calcu!B27=TRUE,"","삭제")</f>
        <v>삭제</v>
      </c>
      <c r="C47" s="43"/>
      <c r="D47" s="126" t="s">
        <v>223</v>
      </c>
      <c r="E47" s="126" t="str">
        <f>Calcu!AL27</f>
        <v xml:space="preserve">0 ~ </v>
      </c>
      <c r="F47" s="126" t="e">
        <f ca="1">Calcu!AO27</f>
        <v>#N/A</v>
      </c>
      <c r="G47" s="126" t="e">
        <f ca="1">Calcu!AQ27</f>
        <v>#N/A</v>
      </c>
      <c r="H47" s="126" t="str">
        <f>Calcu!AS27</f>
        <v/>
      </c>
    </row>
    <row r="48" spans="1:8" s="79" customFormat="1" ht="15" customHeight="1">
      <c r="A48" s="43" t="str">
        <f>IF(Calcu!B28=TRUE,"","삭제")</f>
        <v>삭제</v>
      </c>
      <c r="C48" s="43"/>
      <c r="D48" s="126" t="s">
        <v>223</v>
      </c>
      <c r="E48" s="126" t="str">
        <f>Calcu!AL28</f>
        <v xml:space="preserve">0 ~ </v>
      </c>
      <c r="F48" s="126" t="e">
        <f ca="1">Calcu!AO28</f>
        <v>#N/A</v>
      </c>
      <c r="G48" s="126" t="e">
        <f ca="1">Calcu!AQ28</f>
        <v>#N/A</v>
      </c>
      <c r="H48" s="126" t="str">
        <f>Calcu!AS28</f>
        <v/>
      </c>
    </row>
    <row r="49" spans="1:8" s="79" customFormat="1" ht="15" customHeight="1">
      <c r="A49" s="43" t="str">
        <f>IF(Calcu!B64=TRUE,"","삭제")</f>
        <v>삭제</v>
      </c>
      <c r="C49" s="43"/>
      <c r="D49" s="126" t="s">
        <v>224</v>
      </c>
      <c r="E49" s="126" t="e">
        <f ca="1">Calcu!AA64</f>
        <v>#N/A</v>
      </c>
      <c r="F49" s="126" t="e">
        <f ca="1">Calcu!AB64</f>
        <v>#N/A</v>
      </c>
      <c r="G49" s="126" t="e">
        <f ca="1">Calcu!AD64</f>
        <v>#VALUE!</v>
      </c>
      <c r="H49" s="126" t="str">
        <f>Calcu!AE64</f>
        <v/>
      </c>
    </row>
    <row r="50" spans="1:8" s="79" customFormat="1" ht="15" customHeight="1">
      <c r="A50" s="43" t="str">
        <f>IF(Calcu!B65=TRUE,"","삭제")</f>
        <v>삭제</v>
      </c>
      <c r="C50" s="43"/>
      <c r="D50" s="126" t="s">
        <v>224</v>
      </c>
      <c r="E50" s="126" t="e">
        <f ca="1">Calcu!AA65</f>
        <v>#N/A</v>
      </c>
      <c r="F50" s="126" t="e">
        <f ca="1">Calcu!AB65</f>
        <v>#N/A</v>
      </c>
      <c r="G50" s="126" t="e">
        <f ca="1">Calcu!AD65</f>
        <v>#VALUE!</v>
      </c>
      <c r="H50" s="126" t="str">
        <f>Calcu!AE65</f>
        <v/>
      </c>
    </row>
    <row r="51" spans="1:8" s="79" customFormat="1" ht="15" customHeight="1">
      <c r="A51" s="43" t="str">
        <f>IF(Calcu!B66=TRUE,"","삭제")</f>
        <v>삭제</v>
      </c>
      <c r="C51" s="43"/>
      <c r="D51" s="126" t="s">
        <v>224</v>
      </c>
      <c r="E51" s="126" t="e">
        <f ca="1">Calcu!AA66</f>
        <v>#N/A</v>
      </c>
      <c r="F51" s="126" t="e">
        <f ca="1">Calcu!AB66</f>
        <v>#N/A</v>
      </c>
      <c r="G51" s="126" t="e">
        <f ca="1">Calcu!AD66</f>
        <v>#VALUE!</v>
      </c>
      <c r="H51" s="126" t="str">
        <f>Calcu!AE66</f>
        <v/>
      </c>
    </row>
    <row r="52" spans="1:8" s="79" customFormat="1" ht="15" customHeight="1">
      <c r="A52" s="43" t="str">
        <f>IF(Calcu!B67=TRUE,"","삭제")</f>
        <v>삭제</v>
      </c>
      <c r="C52" s="43"/>
      <c r="D52" s="126" t="s">
        <v>224</v>
      </c>
      <c r="E52" s="126" t="e">
        <f ca="1">Calcu!AA67</f>
        <v>#N/A</v>
      </c>
      <c r="F52" s="126" t="e">
        <f ca="1">Calcu!AB67</f>
        <v>#N/A</v>
      </c>
      <c r="G52" s="126" t="e">
        <f ca="1">Calcu!AD67</f>
        <v>#VALUE!</v>
      </c>
      <c r="H52" s="126" t="str">
        <f>Calcu!AE67</f>
        <v/>
      </c>
    </row>
    <row r="53" spans="1:8" s="79" customFormat="1" ht="15" customHeight="1">
      <c r="A53" s="43" t="str">
        <f>IF(Calcu!B68=TRUE,"","삭제")</f>
        <v>삭제</v>
      </c>
      <c r="C53" s="43"/>
      <c r="D53" s="126" t="s">
        <v>224</v>
      </c>
      <c r="E53" s="126" t="e">
        <f ca="1">Calcu!AA68</f>
        <v>#N/A</v>
      </c>
      <c r="F53" s="126" t="e">
        <f ca="1">Calcu!AB68</f>
        <v>#N/A</v>
      </c>
      <c r="G53" s="126" t="e">
        <f ca="1">Calcu!AD68</f>
        <v>#VALUE!</v>
      </c>
      <c r="H53" s="126" t="str">
        <f>Calcu!AE68</f>
        <v/>
      </c>
    </row>
    <row r="54" spans="1:8" s="79" customFormat="1" ht="15" customHeight="1">
      <c r="A54" s="43" t="str">
        <f>IF(Calcu!B69=TRUE,"","삭제")</f>
        <v>삭제</v>
      </c>
      <c r="C54" s="43"/>
      <c r="D54" s="126" t="s">
        <v>224</v>
      </c>
      <c r="E54" s="126" t="e">
        <f ca="1">Calcu!AA69</f>
        <v>#N/A</v>
      </c>
      <c r="F54" s="126" t="e">
        <f ca="1">Calcu!AB69</f>
        <v>#N/A</v>
      </c>
      <c r="G54" s="126" t="e">
        <f ca="1">Calcu!AD69</f>
        <v>#VALUE!</v>
      </c>
      <c r="H54" s="126" t="str">
        <f>Calcu!AE69</f>
        <v/>
      </c>
    </row>
    <row r="55" spans="1:8" s="79" customFormat="1" ht="15" customHeight="1">
      <c r="A55" s="43" t="str">
        <f>IF(Calcu!B70=TRUE,"","삭제")</f>
        <v>삭제</v>
      </c>
      <c r="C55" s="43"/>
      <c r="D55" s="126" t="s">
        <v>224</v>
      </c>
      <c r="E55" s="126" t="e">
        <f ca="1">Calcu!AA70</f>
        <v>#N/A</v>
      </c>
      <c r="F55" s="126" t="e">
        <f ca="1">Calcu!AB70</f>
        <v>#N/A</v>
      </c>
      <c r="G55" s="126" t="e">
        <f ca="1">Calcu!AD70</f>
        <v>#VALUE!</v>
      </c>
      <c r="H55" s="126" t="str">
        <f>Calcu!AE70</f>
        <v/>
      </c>
    </row>
    <row r="56" spans="1:8" s="79" customFormat="1" ht="15" customHeight="1">
      <c r="A56" s="43" t="str">
        <f>IF(Calcu!B71=TRUE,"","삭제")</f>
        <v>삭제</v>
      </c>
      <c r="C56" s="43"/>
      <c r="D56" s="126" t="s">
        <v>224</v>
      </c>
      <c r="E56" s="126" t="e">
        <f ca="1">Calcu!AA71</f>
        <v>#N/A</v>
      </c>
      <c r="F56" s="126" t="e">
        <f ca="1">Calcu!AB71</f>
        <v>#N/A</v>
      </c>
      <c r="G56" s="126" t="e">
        <f ca="1">Calcu!AD71</f>
        <v>#VALUE!</v>
      </c>
      <c r="H56" s="126" t="str">
        <f>Calcu!AE71</f>
        <v/>
      </c>
    </row>
    <row r="57" spans="1:8" s="79" customFormat="1" ht="15" customHeight="1">
      <c r="A57" s="43" t="str">
        <f>IF(Calcu!B72=TRUE,"","삭제")</f>
        <v>삭제</v>
      </c>
      <c r="C57" s="43"/>
      <c r="D57" s="126" t="s">
        <v>224</v>
      </c>
      <c r="E57" s="126" t="e">
        <f ca="1">Calcu!AA72</f>
        <v>#N/A</v>
      </c>
      <c r="F57" s="126" t="e">
        <f ca="1">Calcu!AB72</f>
        <v>#N/A</v>
      </c>
      <c r="G57" s="126" t="e">
        <f ca="1">Calcu!AD72</f>
        <v>#VALUE!</v>
      </c>
      <c r="H57" s="126" t="str">
        <f>Calcu!AE72</f>
        <v/>
      </c>
    </row>
    <row r="58" spans="1:8" s="79" customFormat="1" ht="15" customHeight="1">
      <c r="A58" s="43" t="str">
        <f>IF(Calcu!B73=TRUE,"","삭제")</f>
        <v>삭제</v>
      </c>
      <c r="C58" s="43"/>
      <c r="D58" s="126" t="s">
        <v>224</v>
      </c>
      <c r="E58" s="126" t="e">
        <f ca="1">Calcu!AA73</f>
        <v>#N/A</v>
      </c>
      <c r="F58" s="126" t="e">
        <f ca="1">Calcu!AB73</f>
        <v>#N/A</v>
      </c>
      <c r="G58" s="126" t="e">
        <f ca="1">Calcu!AD73</f>
        <v>#VALUE!</v>
      </c>
      <c r="H58" s="126" t="str">
        <f>Calcu!AE73</f>
        <v/>
      </c>
    </row>
    <row r="59" spans="1:8" s="79" customFormat="1" ht="15" customHeight="1">
      <c r="A59" s="43" t="str">
        <f>IF(Calcu!B74=TRUE,"","삭제")</f>
        <v>삭제</v>
      </c>
      <c r="C59" s="43"/>
      <c r="D59" s="126" t="s">
        <v>224</v>
      </c>
      <c r="E59" s="126" t="e">
        <f ca="1">Calcu!AA74</f>
        <v>#N/A</v>
      </c>
      <c r="F59" s="126" t="e">
        <f ca="1">Calcu!AB74</f>
        <v>#N/A</v>
      </c>
      <c r="G59" s="126" t="e">
        <f ca="1">Calcu!AD74</f>
        <v>#VALUE!</v>
      </c>
      <c r="H59" s="126" t="str">
        <f>Calcu!AE74</f>
        <v/>
      </c>
    </row>
    <row r="60" spans="1:8" s="79" customFormat="1" ht="15" customHeight="1">
      <c r="A60" s="43" t="str">
        <f>IF(Calcu!B75=TRUE,"","삭제")</f>
        <v>삭제</v>
      </c>
      <c r="C60" s="43"/>
      <c r="D60" s="126" t="s">
        <v>224</v>
      </c>
      <c r="E60" s="126" t="e">
        <f ca="1">Calcu!AA75</f>
        <v>#N/A</v>
      </c>
      <c r="F60" s="126" t="e">
        <f ca="1">Calcu!AB75</f>
        <v>#N/A</v>
      </c>
      <c r="G60" s="126" t="e">
        <f ca="1">Calcu!AD75</f>
        <v>#VALUE!</v>
      </c>
      <c r="H60" s="126" t="str">
        <f>Calcu!AE75</f>
        <v/>
      </c>
    </row>
    <row r="61" spans="1:8" s="79" customFormat="1" ht="15" customHeight="1">
      <c r="A61" s="43" t="str">
        <f>IF(Calcu!B76=TRUE,"","삭제")</f>
        <v>삭제</v>
      </c>
      <c r="C61" s="43"/>
      <c r="D61" s="126" t="s">
        <v>224</v>
      </c>
      <c r="E61" s="126" t="e">
        <f ca="1">Calcu!AA76</f>
        <v>#N/A</v>
      </c>
      <c r="F61" s="126" t="e">
        <f ca="1">Calcu!AB76</f>
        <v>#N/A</v>
      </c>
      <c r="G61" s="126" t="e">
        <f ca="1">Calcu!AD76</f>
        <v>#VALUE!</v>
      </c>
      <c r="H61" s="126" t="str">
        <f>Calcu!AE76</f>
        <v/>
      </c>
    </row>
    <row r="62" spans="1:8" s="79" customFormat="1" ht="15" customHeight="1">
      <c r="A62" s="43" t="str">
        <f>IF(Calcu!B77=TRUE,"","삭제")</f>
        <v>삭제</v>
      </c>
      <c r="C62" s="43"/>
      <c r="D62" s="126" t="s">
        <v>224</v>
      </c>
      <c r="E62" s="126" t="e">
        <f ca="1">Calcu!AA77</f>
        <v>#N/A</v>
      </c>
      <c r="F62" s="126" t="e">
        <f ca="1">Calcu!AB77</f>
        <v>#N/A</v>
      </c>
      <c r="G62" s="126" t="e">
        <f ca="1">Calcu!AD77</f>
        <v>#VALUE!</v>
      </c>
      <c r="H62" s="126" t="str">
        <f>Calcu!AE77</f>
        <v/>
      </c>
    </row>
    <row r="63" spans="1:8" s="79" customFormat="1" ht="15" customHeight="1">
      <c r="A63" s="43" t="str">
        <f>IF(Calcu!B78=TRUE,"","삭제")</f>
        <v>삭제</v>
      </c>
      <c r="C63" s="43"/>
      <c r="D63" s="126" t="s">
        <v>224</v>
      </c>
      <c r="E63" s="126" t="e">
        <f ca="1">Calcu!AA78</f>
        <v>#N/A</v>
      </c>
      <c r="F63" s="126" t="e">
        <f ca="1">Calcu!AB78</f>
        <v>#N/A</v>
      </c>
      <c r="G63" s="126" t="e">
        <f ca="1">Calcu!AD78</f>
        <v>#VALUE!</v>
      </c>
      <c r="H63" s="126" t="str">
        <f>Calcu!AE78</f>
        <v/>
      </c>
    </row>
    <row r="64" spans="1:8" s="79" customFormat="1" ht="15" customHeight="1">
      <c r="A64" s="43" t="str">
        <f>IF(Calcu!B79=TRUE,"","삭제")</f>
        <v>삭제</v>
      </c>
      <c r="C64" s="43"/>
      <c r="D64" s="126" t="s">
        <v>224</v>
      </c>
      <c r="E64" s="126" t="e">
        <f ca="1">Calcu!AA79</f>
        <v>#N/A</v>
      </c>
      <c r="F64" s="126" t="e">
        <f ca="1">Calcu!AB79</f>
        <v>#N/A</v>
      </c>
      <c r="G64" s="126" t="e">
        <f ca="1">Calcu!AD79</f>
        <v>#VALUE!</v>
      </c>
      <c r="H64" s="126" t="str">
        <f>Calcu!AE79</f>
        <v/>
      </c>
    </row>
    <row r="65" spans="1:9" s="79" customFormat="1" ht="15" customHeight="1">
      <c r="A65" s="43" t="str">
        <f>IF(Calcu!B80=TRUE,"","삭제")</f>
        <v>삭제</v>
      </c>
      <c r="C65" s="43"/>
      <c r="D65" s="126" t="s">
        <v>224</v>
      </c>
      <c r="E65" s="126" t="e">
        <f ca="1">Calcu!AA80</f>
        <v>#N/A</v>
      </c>
      <c r="F65" s="126" t="e">
        <f ca="1">Calcu!AB80</f>
        <v>#N/A</v>
      </c>
      <c r="G65" s="126" t="e">
        <f ca="1">Calcu!AD80</f>
        <v>#VALUE!</v>
      </c>
      <c r="H65" s="126" t="str">
        <f>Calcu!AE80</f>
        <v/>
      </c>
    </row>
    <row r="66" spans="1:9" s="79" customFormat="1" ht="15" customHeight="1">
      <c r="A66" s="43" t="str">
        <f>IF(Calcu!B81=TRUE,"","삭제")</f>
        <v>삭제</v>
      </c>
      <c r="C66" s="43"/>
      <c r="D66" s="126" t="s">
        <v>224</v>
      </c>
      <c r="E66" s="126" t="e">
        <f ca="1">Calcu!AA81</f>
        <v>#N/A</v>
      </c>
      <c r="F66" s="126" t="e">
        <f ca="1">Calcu!AB81</f>
        <v>#N/A</v>
      </c>
      <c r="G66" s="126" t="e">
        <f ca="1">Calcu!AD81</f>
        <v>#VALUE!</v>
      </c>
      <c r="H66" s="126" t="str">
        <f>Calcu!AE81</f>
        <v/>
      </c>
    </row>
    <row r="67" spans="1:9" s="79" customFormat="1" ht="15" customHeight="1">
      <c r="A67" s="43" t="str">
        <f>IF(Calcu!B82=TRUE,"","삭제")</f>
        <v>삭제</v>
      </c>
      <c r="C67" s="43"/>
      <c r="D67" s="126" t="s">
        <v>224</v>
      </c>
      <c r="E67" s="126" t="e">
        <f ca="1">Calcu!AA82</f>
        <v>#N/A</v>
      </c>
      <c r="F67" s="126" t="e">
        <f ca="1">Calcu!AB82</f>
        <v>#N/A</v>
      </c>
      <c r="G67" s="126" t="e">
        <f ca="1">Calcu!AD82</f>
        <v>#VALUE!</v>
      </c>
      <c r="H67" s="126" t="str">
        <f>Calcu!AE82</f>
        <v/>
      </c>
    </row>
    <row r="68" spans="1:9" s="79" customFormat="1" ht="15" customHeight="1">
      <c r="A68" s="43" t="str">
        <f>IF(Calcu!B83=TRUE,"","삭제")</f>
        <v>삭제</v>
      </c>
      <c r="C68" s="43"/>
      <c r="D68" s="126" t="s">
        <v>224</v>
      </c>
      <c r="E68" s="126" t="e">
        <f ca="1">Calcu!AA83</f>
        <v>#N/A</v>
      </c>
      <c r="F68" s="126" t="e">
        <f ca="1">Calcu!AB83</f>
        <v>#N/A</v>
      </c>
      <c r="G68" s="126" t="e">
        <f ca="1">Calcu!AD83</f>
        <v>#VALUE!</v>
      </c>
      <c r="H68" s="126" t="str">
        <f>Calcu!AE83</f>
        <v/>
      </c>
    </row>
    <row r="69" spans="1:9" ht="15" customHeight="1">
      <c r="C69" s="72"/>
      <c r="D69" s="72"/>
      <c r="E69" s="152"/>
      <c r="F69" s="152"/>
      <c r="G69" s="152"/>
      <c r="H69" s="152"/>
      <c r="I69" s="72"/>
    </row>
  </sheetData>
  <mergeCells count="3">
    <mergeCell ref="H7:H8"/>
    <mergeCell ref="A1:K2"/>
    <mergeCell ref="D7:D8"/>
  </mergeCells>
  <phoneticPr fontId="4" type="noConversion"/>
  <printOptions horizontalCentered="1"/>
  <pageMargins left="0" right="0" top="0.35433070866141736" bottom="0.59055118110236227" header="0" footer="0"/>
  <pageSetup paperSize="9" orientation="portrait" horizontalDpi="4294967292" verticalDpi="300" r:id="rId1"/>
  <headerFooter alignWithMargins="0">
    <oddHeader xml:space="preserve">&amp;R&amp;10
 페이지(page)    &amp;P  of   &amp;N         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L11"/>
  <sheetViews>
    <sheetView showGridLines="0" showWhiteSpace="0" zoomScaleSheetLayoutView="100" workbookViewId="0">
      <selection sqref="A1:L2"/>
    </sheetView>
  </sheetViews>
  <sheetFormatPr defaultColWidth="10.77734375" defaultRowHeight="15" customHeight="1"/>
  <cols>
    <col min="1" max="2" width="5" style="37" customWidth="1"/>
    <col min="3" max="10" width="7.5546875" style="37" customWidth="1"/>
    <col min="11" max="11" width="5" style="37" customWidth="1"/>
    <col min="12" max="12" width="5" style="87" customWidth="1"/>
    <col min="13" max="16384" width="10.77734375" style="79"/>
  </cols>
  <sheetData>
    <row r="1" spans="1:12" s="74" customFormat="1" ht="33" customHeight="1">
      <c r="A1" s="355" t="s">
        <v>56</v>
      </c>
      <c r="B1" s="355"/>
      <c r="C1" s="355"/>
      <c r="D1" s="355"/>
      <c r="E1" s="355"/>
      <c r="F1" s="355"/>
      <c r="G1" s="355"/>
      <c r="H1" s="355"/>
      <c r="I1" s="355"/>
      <c r="J1" s="355"/>
      <c r="K1" s="355"/>
      <c r="L1" s="355"/>
    </row>
    <row r="2" spans="1:12" s="74" customFormat="1" ht="33" customHeight="1">
      <c r="A2" s="355"/>
      <c r="B2" s="355"/>
      <c r="C2" s="355"/>
      <c r="D2" s="355"/>
      <c r="E2" s="355"/>
      <c r="F2" s="355"/>
      <c r="G2" s="355"/>
      <c r="H2" s="355"/>
      <c r="I2" s="355"/>
      <c r="J2" s="355"/>
      <c r="K2" s="355"/>
      <c r="L2" s="355"/>
    </row>
    <row r="3" spans="1:12" s="74" customFormat="1" ht="12.75" customHeight="1">
      <c r="A3" s="48"/>
      <c r="B3" s="48"/>
      <c r="C3" s="21"/>
      <c r="D3" s="21"/>
      <c r="E3" s="21"/>
      <c r="F3" s="21"/>
      <c r="G3" s="21"/>
      <c r="H3" s="21"/>
      <c r="I3" s="21"/>
      <c r="J3" s="21"/>
      <c r="K3" s="21"/>
      <c r="L3" s="75"/>
    </row>
    <row r="4" spans="1:12" s="76" customFormat="1" ht="13.5" customHeight="1">
      <c r="A4" s="84"/>
      <c r="B4" s="84"/>
      <c r="C4" s="85"/>
      <c r="D4" s="85"/>
      <c r="E4" s="93"/>
      <c r="F4" s="85"/>
      <c r="G4" s="85"/>
      <c r="H4" s="94"/>
      <c r="I4" s="86"/>
      <c r="J4" s="93"/>
      <c r="K4" s="93"/>
      <c r="L4" s="84"/>
    </row>
    <row r="5" spans="1:12" s="78" customFormat="1" ht="15" customHeight="1">
      <c r="A5" s="36"/>
      <c r="B5" s="36"/>
      <c r="C5" s="36"/>
      <c r="D5" s="36"/>
      <c r="E5" s="36"/>
      <c r="F5" s="36"/>
      <c r="G5" s="36"/>
      <c r="H5" s="36"/>
      <c r="I5" s="36"/>
      <c r="J5" s="36"/>
      <c r="K5" s="36"/>
      <c r="L5" s="77"/>
    </row>
    <row r="6" spans="1:12" s="37" customFormat="1" ht="15" customHeight="1">
      <c r="C6" s="53" t="str">
        <f>"○ 품명 : "&amp;기본정보!C$5</f>
        <v xml:space="preserve">○ 품명 : </v>
      </c>
      <c r="L6" s="87"/>
    </row>
    <row r="7" spans="1:12" s="37" customFormat="1" ht="15" customHeight="1">
      <c r="C7" s="53" t="str">
        <f>"○ 제작회사 : "&amp;기본정보!C$6</f>
        <v xml:space="preserve">○ 제작회사 : </v>
      </c>
      <c r="L7" s="87"/>
    </row>
    <row r="8" spans="1:12" s="37" customFormat="1" ht="15" customHeight="1">
      <c r="C8" s="53" t="str">
        <f>"○ 형식 : "&amp;기본정보!C$7</f>
        <v xml:space="preserve">○ 형식 : </v>
      </c>
      <c r="L8" s="87"/>
    </row>
    <row r="9" spans="1:12" s="37" customFormat="1" ht="15" customHeight="1">
      <c r="C9" s="53" t="str">
        <f>"○ 기기번호 : "&amp;기본정보!C$8</f>
        <v xml:space="preserve">○ 기기번호 : </v>
      </c>
      <c r="L9" s="87"/>
    </row>
    <row r="10" spans="1:12" s="37" customFormat="1" ht="15" customHeight="1">
      <c r="L10" s="87"/>
    </row>
    <row r="11" spans="1:12" ht="15" customHeight="1">
      <c r="B11" s="72"/>
      <c r="C11" s="100"/>
      <c r="D11" s="100"/>
      <c r="E11" s="100"/>
      <c r="F11" s="100"/>
      <c r="G11" s="100"/>
      <c r="H11" s="101"/>
      <c r="I11" s="101"/>
      <c r="J11" s="100"/>
      <c r="K11" s="72"/>
    </row>
  </sheetData>
  <mergeCells count="1">
    <mergeCell ref="A1:L2"/>
  </mergeCells>
  <phoneticPr fontId="4" type="noConversion"/>
  <printOptions horizontalCentered="1"/>
  <pageMargins left="0" right="0" top="0.35433070866141736" bottom="0.59055118110236227" header="0" footer="0"/>
  <pageSetup paperSize="9" orientation="portrait" horizontalDpi="4294967292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D53"/>
  <sheetViews>
    <sheetView showGridLines="0" zoomScaleNormal="100" workbookViewId="0"/>
  </sheetViews>
  <sheetFormatPr defaultColWidth="8.88671875" defaultRowHeight="13.5" customHeight="1"/>
  <cols>
    <col min="1" max="1" width="3.77734375" style="29" customWidth="1"/>
    <col min="2" max="2" width="8.77734375" style="29" customWidth="1"/>
    <col min="3" max="3" width="11.21875" style="30" bestFit="1" customWidth="1"/>
    <col min="4" max="4" width="8.77734375" style="30" customWidth="1"/>
    <col min="5" max="5" width="8.77734375" style="25" customWidth="1"/>
    <col min="6" max="8" width="8.77734375" style="26" customWidth="1"/>
    <col min="9" max="9" width="1.77734375" style="26" customWidth="1"/>
    <col min="10" max="13" width="8.77734375" style="45" customWidth="1"/>
    <col min="14" max="16" width="8.88671875" style="45" customWidth="1"/>
    <col min="17" max="19" width="8.88671875" style="45"/>
    <col min="20" max="16364" width="8.88671875" style="28"/>
    <col min="16365" max="16365" width="8.88671875" style="28" customWidth="1"/>
    <col min="16366" max="16384" width="8.88671875" style="28"/>
  </cols>
  <sheetData>
    <row r="1" spans="1:30" s="66" customFormat="1" ht="25.5">
      <c r="A1" s="62" t="s">
        <v>190</v>
      </c>
      <c r="B1" s="30"/>
      <c r="C1" s="30"/>
      <c r="D1" s="30"/>
      <c r="E1" s="63"/>
      <c r="F1" s="26"/>
      <c r="G1" s="26"/>
      <c r="H1" s="26"/>
      <c r="I1" s="26"/>
      <c r="J1" s="26"/>
      <c r="K1" s="64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  <c r="AA1" s="65"/>
      <c r="AB1" s="65"/>
      <c r="AC1" s="65"/>
      <c r="AD1" s="65"/>
    </row>
    <row r="2" spans="1:30" s="27" customFormat="1" ht="15" customHeight="1">
      <c r="A2" s="24"/>
      <c r="B2" s="24"/>
      <c r="C2" s="24"/>
      <c r="D2" s="24"/>
      <c r="E2" s="24"/>
      <c r="F2" s="24"/>
      <c r="G2" s="24"/>
      <c r="H2" s="24"/>
      <c r="I2" s="24"/>
    </row>
    <row r="3" spans="1:30" s="27" customFormat="1" ht="15" customHeight="1">
      <c r="A3" s="46"/>
      <c r="B3" s="155" t="s">
        <v>191</v>
      </c>
      <c r="C3" s="156">
        <f>기본정보!C3</f>
        <v>0</v>
      </c>
      <c r="D3" s="155" t="s">
        <v>192</v>
      </c>
      <c r="E3" s="363">
        <f>기본정보!H3</f>
        <v>0</v>
      </c>
      <c r="F3" s="364"/>
      <c r="G3" s="155" t="s">
        <v>193</v>
      </c>
      <c r="H3" s="157">
        <f>기본정보!H8</f>
        <v>0</v>
      </c>
      <c r="I3" s="24"/>
    </row>
    <row r="4" spans="1:30" s="27" customFormat="1" ht="15" customHeight="1">
      <c r="A4" s="46"/>
      <c r="B4" s="155" t="s">
        <v>194</v>
      </c>
      <c r="C4" s="158">
        <f>기본정보!C8</f>
        <v>0</v>
      </c>
      <c r="D4" s="155" t="s">
        <v>76</v>
      </c>
      <c r="E4" s="361">
        <f>기본정보!H4</f>
        <v>0</v>
      </c>
      <c r="F4" s="362"/>
      <c r="G4" s="155" t="s">
        <v>195</v>
      </c>
      <c r="H4" s="157">
        <f>기본정보!H9</f>
        <v>0</v>
      </c>
      <c r="I4" s="24"/>
    </row>
    <row r="5" spans="1:30" s="27" customFormat="1" ht="15" customHeight="1">
      <c r="A5" s="46"/>
      <c r="D5" s="24"/>
      <c r="E5" s="24"/>
      <c r="F5" s="24"/>
      <c r="G5" s="24"/>
      <c r="H5" s="24"/>
      <c r="I5" s="24"/>
    </row>
    <row r="6" spans="1:30" s="27" customFormat="1" ht="15" customHeight="1">
      <c r="A6" s="46"/>
      <c r="B6" s="96" t="s">
        <v>196</v>
      </c>
      <c r="C6" s="24"/>
      <c r="D6" s="24"/>
      <c r="E6" s="24"/>
      <c r="F6" s="24"/>
      <c r="G6" s="24"/>
      <c r="H6" s="24"/>
      <c r="I6" s="24"/>
    </row>
    <row r="7" spans="1:30" ht="15" customHeight="1">
      <c r="A7" s="28"/>
      <c r="B7" s="97" t="s">
        <v>197</v>
      </c>
      <c r="F7" s="24"/>
      <c r="G7" s="24"/>
      <c r="H7" s="24"/>
      <c r="I7" s="24"/>
      <c r="J7" s="97" t="s">
        <v>198</v>
      </c>
      <c r="K7" s="27"/>
      <c r="L7" s="27"/>
      <c r="M7" s="27"/>
    </row>
    <row r="8" spans="1:30" ht="15" customHeight="1">
      <c r="B8" s="359" t="s">
        <v>199</v>
      </c>
      <c r="C8" s="359" t="s">
        <v>200</v>
      </c>
      <c r="D8" s="356" t="s">
        <v>201</v>
      </c>
      <c r="E8" s="357"/>
      <c r="F8" s="357"/>
      <c r="G8" s="357"/>
      <c r="H8" s="358"/>
      <c r="I8" s="27"/>
      <c r="J8" s="356" t="s">
        <v>202</v>
      </c>
      <c r="K8" s="357"/>
      <c r="L8" s="357"/>
      <c r="M8" s="357"/>
      <c r="N8" s="358"/>
      <c r="P8" s="28"/>
      <c r="Q8" s="28"/>
      <c r="R8" s="28"/>
      <c r="S8" s="28"/>
    </row>
    <row r="9" spans="1:30" ht="15" customHeight="1">
      <c r="B9" s="360"/>
      <c r="C9" s="360"/>
      <c r="D9" s="155" t="s">
        <v>203</v>
      </c>
      <c r="E9" s="155" t="s">
        <v>70</v>
      </c>
      <c r="F9" s="155" t="s">
        <v>71</v>
      </c>
      <c r="G9" s="155" t="s">
        <v>97</v>
      </c>
      <c r="H9" s="155" t="s">
        <v>98</v>
      </c>
      <c r="I9" s="27"/>
      <c r="J9" s="155" t="s">
        <v>203</v>
      </c>
      <c r="K9" s="155" t="s">
        <v>70</v>
      </c>
      <c r="L9" s="155" t="s">
        <v>71</v>
      </c>
      <c r="M9" s="155" t="s">
        <v>97</v>
      </c>
      <c r="N9" s="155" t="s">
        <v>98</v>
      </c>
      <c r="P9" s="28"/>
      <c r="Q9" s="28"/>
      <c r="R9" s="28"/>
      <c r="S9" s="28"/>
    </row>
    <row r="10" spans="1:30" ht="15" customHeight="1">
      <c r="B10" s="156" t="str">
        <f>Calcu!C9</f>
        <v/>
      </c>
      <c r="C10" s="156" t="str">
        <f>Calcu!D9</f>
        <v/>
      </c>
      <c r="D10" s="156" t="e">
        <f ca="1">TEXT(Calcu!E9,Calcu!$O$45)</f>
        <v>#N/A</v>
      </c>
      <c r="E10" s="156" t="e">
        <f ca="1">TEXT(Calcu!F9,Calcu!$O$45)</f>
        <v>#N/A</v>
      </c>
      <c r="F10" s="156" t="e">
        <f ca="1">TEXT(Calcu!G9,Calcu!$O$45)</f>
        <v>#N/A</v>
      </c>
      <c r="G10" s="156" t="e">
        <f ca="1">TEXT(Calcu!H9,Calcu!$O$45)</f>
        <v>#N/A</v>
      </c>
      <c r="H10" s="156" t="e">
        <f ca="1">TEXT(Calcu!I9,Calcu!$O$45)</f>
        <v>#N/A</v>
      </c>
      <c r="I10" s="27"/>
      <c r="J10" s="156" t="e">
        <f ca="1">TEXT(Calcu!X9,Calcu!$O$45)</f>
        <v>#N/A</v>
      </c>
      <c r="K10" s="156" t="e">
        <f ca="1">TEXT(Calcu!Y9,Calcu!$O$45)</f>
        <v>#N/A</v>
      </c>
      <c r="L10" s="156" t="e">
        <f ca="1">TEXT(Calcu!Z9,Calcu!$O$45)</f>
        <v>#N/A</v>
      </c>
      <c r="M10" s="156" t="e">
        <f ca="1">TEXT(Calcu!AA9,Calcu!$O$45)</f>
        <v>#N/A</v>
      </c>
      <c r="N10" s="156" t="e">
        <f ca="1">TEXT(Calcu!AB9,Calcu!$O$45)</f>
        <v>#N/A</v>
      </c>
      <c r="P10" s="28"/>
      <c r="Q10" s="28"/>
      <c r="R10" s="28"/>
      <c r="S10" s="28"/>
    </row>
    <row r="11" spans="1:30" ht="13.5" customHeight="1">
      <c r="B11" s="156" t="str">
        <f>Calcu!C10</f>
        <v/>
      </c>
      <c r="C11" s="156" t="str">
        <f>Calcu!D10</f>
        <v/>
      </c>
      <c r="D11" s="156" t="e">
        <f ca="1">TEXT(Calcu!E10,Calcu!$O$45)</f>
        <v>#N/A</v>
      </c>
      <c r="E11" s="156" t="e">
        <f ca="1">TEXT(Calcu!F10,Calcu!$O$45)</f>
        <v>#N/A</v>
      </c>
      <c r="F11" s="156" t="e">
        <f ca="1">TEXT(Calcu!G10,Calcu!$O$45)</f>
        <v>#N/A</v>
      </c>
      <c r="G11" s="156" t="e">
        <f ca="1">TEXT(Calcu!H10,Calcu!$O$45)</f>
        <v>#N/A</v>
      </c>
      <c r="H11" s="156" t="e">
        <f ca="1">TEXT(Calcu!I10,Calcu!$O$45)</f>
        <v>#N/A</v>
      </c>
      <c r="I11" s="27"/>
      <c r="J11" s="156" t="e">
        <f ca="1">TEXT(Calcu!X10,Calcu!$O$45)</f>
        <v>#N/A</v>
      </c>
      <c r="K11" s="156" t="e">
        <f ca="1">TEXT(Calcu!Y10,Calcu!$O$45)</f>
        <v>#N/A</v>
      </c>
      <c r="L11" s="156" t="e">
        <f ca="1">TEXT(Calcu!Z10,Calcu!$O$45)</f>
        <v>#N/A</v>
      </c>
      <c r="M11" s="156" t="e">
        <f ca="1">TEXT(Calcu!AA10,Calcu!$O$45)</f>
        <v>#N/A</v>
      </c>
      <c r="N11" s="156" t="e">
        <f ca="1">TEXT(Calcu!AB10,Calcu!$O$45)</f>
        <v>#N/A</v>
      </c>
      <c r="P11" s="28"/>
      <c r="Q11" s="28"/>
      <c r="R11" s="28"/>
      <c r="S11" s="28"/>
    </row>
    <row r="12" spans="1:30" ht="13.5" customHeight="1">
      <c r="B12" s="156" t="str">
        <f>Calcu!C11</f>
        <v/>
      </c>
      <c r="C12" s="156" t="str">
        <f>Calcu!D11</f>
        <v/>
      </c>
      <c r="D12" s="156" t="e">
        <f ca="1">TEXT(Calcu!E11,Calcu!$O$45)</f>
        <v>#N/A</v>
      </c>
      <c r="E12" s="156" t="e">
        <f ca="1">TEXT(Calcu!F11,Calcu!$O$45)</f>
        <v>#N/A</v>
      </c>
      <c r="F12" s="156" t="e">
        <f ca="1">TEXT(Calcu!G11,Calcu!$O$45)</f>
        <v>#N/A</v>
      </c>
      <c r="G12" s="156" t="e">
        <f ca="1">TEXT(Calcu!H11,Calcu!$O$45)</f>
        <v>#N/A</v>
      </c>
      <c r="H12" s="156" t="e">
        <f ca="1">TEXT(Calcu!I11,Calcu!$O$45)</f>
        <v>#N/A</v>
      </c>
      <c r="I12" s="27"/>
      <c r="J12" s="156" t="e">
        <f ca="1">TEXT(Calcu!X11,Calcu!$O$45)</f>
        <v>#N/A</v>
      </c>
      <c r="K12" s="156" t="e">
        <f ca="1">TEXT(Calcu!Y11,Calcu!$O$45)</f>
        <v>#N/A</v>
      </c>
      <c r="L12" s="156" t="e">
        <f ca="1">TEXT(Calcu!Z11,Calcu!$O$45)</f>
        <v>#N/A</v>
      </c>
      <c r="M12" s="156" t="e">
        <f ca="1">TEXT(Calcu!AA11,Calcu!$O$45)</f>
        <v>#N/A</v>
      </c>
      <c r="N12" s="156" t="e">
        <f ca="1">TEXT(Calcu!AB11,Calcu!$O$45)</f>
        <v>#N/A</v>
      </c>
      <c r="P12" s="28"/>
      <c r="Q12" s="28"/>
      <c r="R12" s="28"/>
      <c r="S12" s="28"/>
    </row>
    <row r="13" spans="1:30" ht="13.5" customHeight="1">
      <c r="B13" s="156" t="str">
        <f>Calcu!C12</f>
        <v/>
      </c>
      <c r="C13" s="156" t="str">
        <f>Calcu!D12</f>
        <v/>
      </c>
      <c r="D13" s="156" t="e">
        <f ca="1">TEXT(Calcu!E12,Calcu!$O$45)</f>
        <v>#N/A</v>
      </c>
      <c r="E13" s="156" t="e">
        <f ca="1">TEXT(Calcu!F12,Calcu!$O$45)</f>
        <v>#N/A</v>
      </c>
      <c r="F13" s="156" t="e">
        <f ca="1">TEXT(Calcu!G12,Calcu!$O$45)</f>
        <v>#N/A</v>
      </c>
      <c r="G13" s="156" t="e">
        <f ca="1">TEXT(Calcu!H12,Calcu!$O$45)</f>
        <v>#N/A</v>
      </c>
      <c r="H13" s="156" t="e">
        <f ca="1">TEXT(Calcu!I12,Calcu!$O$45)</f>
        <v>#N/A</v>
      </c>
      <c r="I13" s="27"/>
      <c r="J13" s="156" t="e">
        <f ca="1">TEXT(Calcu!X12,Calcu!$O$45)</f>
        <v>#N/A</v>
      </c>
      <c r="K13" s="156" t="e">
        <f ca="1">TEXT(Calcu!Y12,Calcu!$O$45)</f>
        <v>#N/A</v>
      </c>
      <c r="L13" s="156" t="e">
        <f ca="1">TEXT(Calcu!Z12,Calcu!$O$45)</f>
        <v>#N/A</v>
      </c>
      <c r="M13" s="156" t="e">
        <f ca="1">TEXT(Calcu!AA12,Calcu!$O$45)</f>
        <v>#N/A</v>
      </c>
      <c r="N13" s="156" t="e">
        <f ca="1">TEXT(Calcu!AB12,Calcu!$O$45)</f>
        <v>#N/A</v>
      </c>
      <c r="P13" s="28"/>
      <c r="Q13" s="28"/>
      <c r="R13" s="28"/>
      <c r="S13" s="28"/>
    </row>
    <row r="14" spans="1:30" ht="13.5" customHeight="1">
      <c r="B14" s="156" t="str">
        <f>Calcu!C13</f>
        <v/>
      </c>
      <c r="C14" s="156" t="str">
        <f>Calcu!D13</f>
        <v/>
      </c>
      <c r="D14" s="156" t="e">
        <f ca="1">TEXT(Calcu!E13,Calcu!$O$45)</f>
        <v>#N/A</v>
      </c>
      <c r="E14" s="156" t="e">
        <f ca="1">TEXT(Calcu!F13,Calcu!$O$45)</f>
        <v>#N/A</v>
      </c>
      <c r="F14" s="156" t="e">
        <f ca="1">TEXT(Calcu!G13,Calcu!$O$45)</f>
        <v>#N/A</v>
      </c>
      <c r="G14" s="156" t="e">
        <f ca="1">TEXT(Calcu!H13,Calcu!$O$45)</f>
        <v>#N/A</v>
      </c>
      <c r="H14" s="156" t="e">
        <f ca="1">TEXT(Calcu!I13,Calcu!$O$45)</f>
        <v>#N/A</v>
      </c>
      <c r="I14" s="27"/>
      <c r="J14" s="156" t="e">
        <f ca="1">TEXT(Calcu!X13,Calcu!$O$45)</f>
        <v>#N/A</v>
      </c>
      <c r="K14" s="156" t="e">
        <f ca="1">TEXT(Calcu!Y13,Calcu!$O$45)</f>
        <v>#N/A</v>
      </c>
      <c r="L14" s="156" t="e">
        <f ca="1">TEXT(Calcu!Z13,Calcu!$O$45)</f>
        <v>#N/A</v>
      </c>
      <c r="M14" s="156" t="e">
        <f ca="1">TEXT(Calcu!AA13,Calcu!$O$45)</f>
        <v>#N/A</v>
      </c>
      <c r="N14" s="156" t="e">
        <f ca="1">TEXT(Calcu!AB13,Calcu!$O$45)</f>
        <v>#N/A</v>
      </c>
      <c r="P14" s="28"/>
      <c r="Q14" s="28"/>
      <c r="R14" s="28"/>
      <c r="S14" s="28"/>
    </row>
    <row r="15" spans="1:30" ht="13.5" customHeight="1">
      <c r="B15" s="156" t="str">
        <f>Calcu!C14</f>
        <v/>
      </c>
      <c r="C15" s="156" t="str">
        <f>Calcu!D14</f>
        <v/>
      </c>
      <c r="D15" s="156" t="e">
        <f ca="1">TEXT(Calcu!E14,Calcu!$O$45)</f>
        <v>#N/A</v>
      </c>
      <c r="E15" s="156" t="e">
        <f ca="1">TEXT(Calcu!F14,Calcu!$O$45)</f>
        <v>#N/A</v>
      </c>
      <c r="F15" s="156" t="e">
        <f ca="1">TEXT(Calcu!G14,Calcu!$O$45)</f>
        <v>#N/A</v>
      </c>
      <c r="G15" s="156" t="e">
        <f ca="1">TEXT(Calcu!H14,Calcu!$O$45)</f>
        <v>#N/A</v>
      </c>
      <c r="H15" s="156" t="e">
        <f ca="1">TEXT(Calcu!I14,Calcu!$O$45)</f>
        <v>#N/A</v>
      </c>
      <c r="I15" s="27"/>
      <c r="J15" s="156" t="e">
        <f ca="1">TEXT(Calcu!X14,Calcu!$O$45)</f>
        <v>#N/A</v>
      </c>
      <c r="K15" s="156" t="e">
        <f ca="1">TEXT(Calcu!Y14,Calcu!$O$45)</f>
        <v>#N/A</v>
      </c>
      <c r="L15" s="156" t="e">
        <f ca="1">TEXT(Calcu!Z14,Calcu!$O$45)</f>
        <v>#N/A</v>
      </c>
      <c r="M15" s="156" t="e">
        <f ca="1">TEXT(Calcu!AA14,Calcu!$O$45)</f>
        <v>#N/A</v>
      </c>
      <c r="N15" s="156" t="e">
        <f ca="1">TEXT(Calcu!AB14,Calcu!$O$45)</f>
        <v>#N/A</v>
      </c>
      <c r="P15" s="28"/>
      <c r="Q15" s="28"/>
      <c r="R15" s="28"/>
      <c r="S15" s="28"/>
    </row>
    <row r="16" spans="1:30" ht="13.5" customHeight="1">
      <c r="B16" s="156" t="str">
        <f>Calcu!C15</f>
        <v/>
      </c>
      <c r="C16" s="156" t="str">
        <f>Calcu!D15</f>
        <v/>
      </c>
      <c r="D16" s="156" t="e">
        <f ca="1">TEXT(Calcu!E15,Calcu!$O$45)</f>
        <v>#N/A</v>
      </c>
      <c r="E16" s="156" t="e">
        <f ca="1">TEXT(Calcu!F15,Calcu!$O$45)</f>
        <v>#N/A</v>
      </c>
      <c r="F16" s="156" t="e">
        <f ca="1">TEXT(Calcu!G15,Calcu!$O$45)</f>
        <v>#N/A</v>
      </c>
      <c r="G16" s="156" t="e">
        <f ca="1">TEXT(Calcu!H15,Calcu!$O$45)</f>
        <v>#N/A</v>
      </c>
      <c r="H16" s="156" t="e">
        <f ca="1">TEXT(Calcu!I15,Calcu!$O$45)</f>
        <v>#N/A</v>
      </c>
      <c r="I16" s="45"/>
      <c r="J16" s="156" t="e">
        <f ca="1">TEXT(Calcu!X15,Calcu!$O$45)</f>
        <v>#N/A</v>
      </c>
      <c r="K16" s="156" t="e">
        <f ca="1">TEXT(Calcu!Y15,Calcu!$O$45)</f>
        <v>#N/A</v>
      </c>
      <c r="L16" s="156" t="e">
        <f ca="1">TEXT(Calcu!Z15,Calcu!$O$45)</f>
        <v>#N/A</v>
      </c>
      <c r="M16" s="156" t="e">
        <f ca="1">TEXT(Calcu!AA15,Calcu!$O$45)</f>
        <v>#N/A</v>
      </c>
      <c r="N16" s="156" t="e">
        <f ca="1">TEXT(Calcu!AB15,Calcu!$O$45)</f>
        <v>#N/A</v>
      </c>
      <c r="P16" s="28"/>
      <c r="Q16" s="28"/>
      <c r="R16" s="28"/>
      <c r="S16" s="28"/>
    </row>
    <row r="17" spans="2:19" ht="13.5" customHeight="1">
      <c r="B17" s="156" t="str">
        <f>Calcu!C16</f>
        <v/>
      </c>
      <c r="C17" s="156" t="str">
        <f>Calcu!D16</f>
        <v/>
      </c>
      <c r="D17" s="156" t="e">
        <f ca="1">TEXT(Calcu!E16,Calcu!$O$45)</f>
        <v>#N/A</v>
      </c>
      <c r="E17" s="156" t="e">
        <f ca="1">TEXT(Calcu!F16,Calcu!$O$45)</f>
        <v>#N/A</v>
      </c>
      <c r="F17" s="156" t="e">
        <f ca="1">TEXT(Calcu!G16,Calcu!$O$45)</f>
        <v>#N/A</v>
      </c>
      <c r="G17" s="156" t="e">
        <f ca="1">TEXT(Calcu!H16,Calcu!$O$45)</f>
        <v>#N/A</v>
      </c>
      <c r="H17" s="156" t="e">
        <f ca="1">TEXT(Calcu!I16,Calcu!$O$45)</f>
        <v>#N/A</v>
      </c>
      <c r="I17" s="45"/>
      <c r="J17" s="156" t="e">
        <f ca="1">TEXT(Calcu!X16,Calcu!$O$45)</f>
        <v>#N/A</v>
      </c>
      <c r="K17" s="156" t="e">
        <f ca="1">TEXT(Calcu!Y16,Calcu!$O$45)</f>
        <v>#N/A</v>
      </c>
      <c r="L17" s="156" t="e">
        <f ca="1">TEXT(Calcu!Z16,Calcu!$O$45)</f>
        <v>#N/A</v>
      </c>
      <c r="M17" s="156" t="e">
        <f ca="1">TEXT(Calcu!AA16,Calcu!$O$45)</f>
        <v>#N/A</v>
      </c>
      <c r="N17" s="156" t="e">
        <f ca="1">TEXT(Calcu!AB16,Calcu!$O$45)</f>
        <v>#N/A</v>
      </c>
      <c r="P17" s="28"/>
      <c r="Q17" s="28"/>
      <c r="R17" s="28"/>
      <c r="S17" s="28"/>
    </row>
    <row r="18" spans="2:19" ht="13.5" customHeight="1">
      <c r="B18" s="156" t="str">
        <f>Calcu!C17</f>
        <v/>
      </c>
      <c r="C18" s="156" t="str">
        <f>Calcu!D17</f>
        <v/>
      </c>
      <c r="D18" s="156" t="e">
        <f ca="1">TEXT(Calcu!E17,Calcu!$O$45)</f>
        <v>#N/A</v>
      </c>
      <c r="E18" s="156" t="e">
        <f ca="1">TEXT(Calcu!F17,Calcu!$O$45)</f>
        <v>#N/A</v>
      </c>
      <c r="F18" s="156" t="e">
        <f ca="1">TEXT(Calcu!G17,Calcu!$O$45)</f>
        <v>#N/A</v>
      </c>
      <c r="G18" s="156" t="e">
        <f ca="1">TEXT(Calcu!H17,Calcu!$O$45)</f>
        <v>#N/A</v>
      </c>
      <c r="H18" s="156" t="e">
        <f ca="1">TEXT(Calcu!I17,Calcu!$O$45)</f>
        <v>#N/A</v>
      </c>
      <c r="I18" s="45"/>
      <c r="J18" s="156" t="e">
        <f ca="1">TEXT(Calcu!X17,Calcu!$O$45)</f>
        <v>#N/A</v>
      </c>
      <c r="K18" s="156" t="e">
        <f ca="1">TEXT(Calcu!Y17,Calcu!$O$45)</f>
        <v>#N/A</v>
      </c>
      <c r="L18" s="156" t="e">
        <f ca="1">TEXT(Calcu!Z17,Calcu!$O$45)</f>
        <v>#N/A</v>
      </c>
      <c r="M18" s="156" t="e">
        <f ca="1">TEXT(Calcu!AA17,Calcu!$O$45)</f>
        <v>#N/A</v>
      </c>
      <c r="N18" s="156" t="e">
        <f ca="1">TEXT(Calcu!AB17,Calcu!$O$45)</f>
        <v>#N/A</v>
      </c>
      <c r="P18" s="28"/>
      <c r="Q18" s="28"/>
      <c r="R18" s="28"/>
      <c r="S18" s="28"/>
    </row>
    <row r="19" spans="2:19" ht="13.5" customHeight="1">
      <c r="B19" s="156" t="str">
        <f>Calcu!C18</f>
        <v/>
      </c>
      <c r="C19" s="156" t="str">
        <f>Calcu!D18</f>
        <v/>
      </c>
      <c r="D19" s="156" t="e">
        <f ca="1">TEXT(Calcu!E18,Calcu!$O$45)</f>
        <v>#N/A</v>
      </c>
      <c r="E19" s="156" t="e">
        <f ca="1">TEXT(Calcu!F18,Calcu!$O$45)</f>
        <v>#N/A</v>
      </c>
      <c r="F19" s="156" t="e">
        <f ca="1">TEXT(Calcu!G18,Calcu!$O$45)</f>
        <v>#N/A</v>
      </c>
      <c r="G19" s="156" t="e">
        <f ca="1">TEXT(Calcu!H18,Calcu!$O$45)</f>
        <v>#N/A</v>
      </c>
      <c r="H19" s="156" t="e">
        <f ca="1">TEXT(Calcu!I18,Calcu!$O$45)</f>
        <v>#N/A</v>
      </c>
      <c r="I19" s="45"/>
      <c r="J19" s="156" t="e">
        <f ca="1">TEXT(Calcu!X18,Calcu!$O$45)</f>
        <v>#N/A</v>
      </c>
      <c r="K19" s="156" t="e">
        <f ca="1">TEXT(Calcu!Y18,Calcu!$O$45)</f>
        <v>#N/A</v>
      </c>
      <c r="L19" s="156" t="e">
        <f ca="1">TEXT(Calcu!Z18,Calcu!$O$45)</f>
        <v>#N/A</v>
      </c>
      <c r="M19" s="156" t="e">
        <f ca="1">TEXT(Calcu!AA18,Calcu!$O$45)</f>
        <v>#N/A</v>
      </c>
      <c r="N19" s="156" t="e">
        <f ca="1">TEXT(Calcu!AB18,Calcu!$O$45)</f>
        <v>#N/A</v>
      </c>
      <c r="P19" s="28"/>
      <c r="Q19" s="28"/>
      <c r="R19" s="28"/>
      <c r="S19" s="28"/>
    </row>
    <row r="20" spans="2:19" ht="13.5" customHeight="1">
      <c r="B20" s="156" t="str">
        <f>Calcu!C19</f>
        <v/>
      </c>
      <c r="C20" s="156" t="str">
        <f>Calcu!D19</f>
        <v/>
      </c>
      <c r="D20" s="156" t="e">
        <f ca="1">TEXT(Calcu!E19,Calcu!$O$45)</f>
        <v>#N/A</v>
      </c>
      <c r="E20" s="156" t="e">
        <f ca="1">TEXT(Calcu!F19,Calcu!$O$45)</f>
        <v>#N/A</v>
      </c>
      <c r="F20" s="156" t="e">
        <f ca="1">TEXT(Calcu!G19,Calcu!$O$45)</f>
        <v>#N/A</v>
      </c>
      <c r="G20" s="156" t="e">
        <f ca="1">TEXT(Calcu!H19,Calcu!$O$45)</f>
        <v>#N/A</v>
      </c>
      <c r="H20" s="156" t="e">
        <f ca="1">TEXT(Calcu!I19,Calcu!$O$45)</f>
        <v>#N/A</v>
      </c>
      <c r="I20" s="45"/>
      <c r="J20" s="156" t="e">
        <f ca="1">TEXT(Calcu!X19,Calcu!$O$45)</f>
        <v>#N/A</v>
      </c>
      <c r="K20" s="156" t="e">
        <f ca="1">TEXT(Calcu!Y19,Calcu!$O$45)</f>
        <v>#N/A</v>
      </c>
      <c r="L20" s="156" t="e">
        <f ca="1">TEXT(Calcu!Z19,Calcu!$O$45)</f>
        <v>#N/A</v>
      </c>
      <c r="M20" s="156" t="e">
        <f ca="1">TEXT(Calcu!AA19,Calcu!$O$45)</f>
        <v>#N/A</v>
      </c>
      <c r="N20" s="156" t="e">
        <f ca="1">TEXT(Calcu!AB19,Calcu!$O$45)</f>
        <v>#N/A</v>
      </c>
      <c r="P20" s="28"/>
      <c r="Q20" s="28"/>
      <c r="R20" s="28"/>
      <c r="S20" s="28"/>
    </row>
    <row r="21" spans="2:19" ht="13.5" customHeight="1">
      <c r="B21" s="156" t="str">
        <f>Calcu!C20</f>
        <v/>
      </c>
      <c r="C21" s="156" t="str">
        <f>Calcu!D20</f>
        <v/>
      </c>
      <c r="D21" s="156" t="e">
        <f ca="1">TEXT(Calcu!E20,Calcu!$O$45)</f>
        <v>#N/A</v>
      </c>
      <c r="E21" s="156" t="e">
        <f ca="1">TEXT(Calcu!F20,Calcu!$O$45)</f>
        <v>#N/A</v>
      </c>
      <c r="F21" s="156" t="e">
        <f ca="1">TEXT(Calcu!G20,Calcu!$O$45)</f>
        <v>#N/A</v>
      </c>
      <c r="G21" s="156" t="e">
        <f ca="1">TEXT(Calcu!H20,Calcu!$O$45)</f>
        <v>#N/A</v>
      </c>
      <c r="H21" s="156" t="e">
        <f ca="1">TEXT(Calcu!I20,Calcu!$O$45)</f>
        <v>#N/A</v>
      </c>
      <c r="I21" s="45"/>
      <c r="J21" s="156" t="e">
        <f ca="1">TEXT(Calcu!X20,Calcu!$O$45)</f>
        <v>#N/A</v>
      </c>
      <c r="K21" s="156" t="e">
        <f ca="1">TEXT(Calcu!Y20,Calcu!$O$45)</f>
        <v>#N/A</v>
      </c>
      <c r="L21" s="156" t="e">
        <f ca="1">TEXT(Calcu!Z20,Calcu!$O$45)</f>
        <v>#N/A</v>
      </c>
      <c r="M21" s="156" t="e">
        <f ca="1">TEXT(Calcu!AA20,Calcu!$O$45)</f>
        <v>#N/A</v>
      </c>
      <c r="N21" s="156" t="e">
        <f ca="1">TEXT(Calcu!AB20,Calcu!$O$45)</f>
        <v>#N/A</v>
      </c>
      <c r="P21" s="28"/>
      <c r="Q21" s="28"/>
      <c r="R21" s="28"/>
      <c r="S21" s="28"/>
    </row>
    <row r="22" spans="2:19" ht="13.5" customHeight="1">
      <c r="B22" s="156" t="str">
        <f>Calcu!C21</f>
        <v/>
      </c>
      <c r="C22" s="156" t="str">
        <f>Calcu!D21</f>
        <v/>
      </c>
      <c r="D22" s="156" t="e">
        <f ca="1">TEXT(Calcu!E21,Calcu!$O$45)</f>
        <v>#N/A</v>
      </c>
      <c r="E22" s="156" t="e">
        <f ca="1">TEXT(Calcu!F21,Calcu!$O$45)</f>
        <v>#N/A</v>
      </c>
      <c r="F22" s="156" t="e">
        <f ca="1">TEXT(Calcu!G21,Calcu!$O$45)</f>
        <v>#N/A</v>
      </c>
      <c r="G22" s="156" t="e">
        <f ca="1">TEXT(Calcu!H21,Calcu!$O$45)</f>
        <v>#N/A</v>
      </c>
      <c r="H22" s="156" t="e">
        <f ca="1">TEXT(Calcu!I21,Calcu!$O$45)</f>
        <v>#N/A</v>
      </c>
      <c r="I22" s="45"/>
      <c r="J22" s="156" t="e">
        <f ca="1">TEXT(Calcu!X21,Calcu!$O$45)</f>
        <v>#N/A</v>
      </c>
      <c r="K22" s="156" t="e">
        <f ca="1">TEXT(Calcu!Y21,Calcu!$O$45)</f>
        <v>#N/A</v>
      </c>
      <c r="L22" s="156" t="e">
        <f ca="1">TEXT(Calcu!Z21,Calcu!$O$45)</f>
        <v>#N/A</v>
      </c>
      <c r="M22" s="156" t="e">
        <f ca="1">TEXT(Calcu!AA21,Calcu!$O$45)</f>
        <v>#N/A</v>
      </c>
      <c r="N22" s="156" t="e">
        <f ca="1">TEXT(Calcu!AB21,Calcu!$O$45)</f>
        <v>#N/A</v>
      </c>
      <c r="P22" s="28"/>
      <c r="Q22" s="28"/>
      <c r="R22" s="28"/>
      <c r="S22" s="28"/>
    </row>
    <row r="23" spans="2:19" ht="13.5" customHeight="1">
      <c r="B23" s="156" t="str">
        <f>Calcu!C22</f>
        <v/>
      </c>
      <c r="C23" s="156" t="str">
        <f>Calcu!D22</f>
        <v/>
      </c>
      <c r="D23" s="156" t="e">
        <f ca="1">TEXT(Calcu!E22,Calcu!$O$45)</f>
        <v>#N/A</v>
      </c>
      <c r="E23" s="156" t="e">
        <f ca="1">TEXT(Calcu!F22,Calcu!$O$45)</f>
        <v>#N/A</v>
      </c>
      <c r="F23" s="156" t="e">
        <f ca="1">TEXT(Calcu!G22,Calcu!$O$45)</f>
        <v>#N/A</v>
      </c>
      <c r="G23" s="156" t="e">
        <f ca="1">TEXT(Calcu!H22,Calcu!$O$45)</f>
        <v>#N/A</v>
      </c>
      <c r="H23" s="156" t="e">
        <f ca="1">TEXT(Calcu!I22,Calcu!$O$45)</f>
        <v>#N/A</v>
      </c>
      <c r="I23" s="45"/>
      <c r="J23" s="156" t="e">
        <f ca="1">TEXT(Calcu!X22,Calcu!$O$45)</f>
        <v>#N/A</v>
      </c>
      <c r="K23" s="156" t="e">
        <f ca="1">TEXT(Calcu!Y22,Calcu!$O$45)</f>
        <v>#N/A</v>
      </c>
      <c r="L23" s="156" t="e">
        <f ca="1">TEXT(Calcu!Z22,Calcu!$O$45)</f>
        <v>#N/A</v>
      </c>
      <c r="M23" s="156" t="e">
        <f ca="1">TEXT(Calcu!AA22,Calcu!$O$45)</f>
        <v>#N/A</v>
      </c>
      <c r="N23" s="156" t="e">
        <f ca="1">TEXT(Calcu!AB22,Calcu!$O$45)</f>
        <v>#N/A</v>
      </c>
      <c r="P23" s="28"/>
      <c r="Q23" s="28"/>
      <c r="R23" s="28"/>
      <c r="S23" s="28"/>
    </row>
    <row r="24" spans="2:19" ht="13.5" customHeight="1">
      <c r="B24" s="156" t="str">
        <f>Calcu!C23</f>
        <v/>
      </c>
      <c r="C24" s="156" t="str">
        <f>Calcu!D23</f>
        <v/>
      </c>
      <c r="D24" s="156" t="e">
        <f ca="1">TEXT(Calcu!E23,Calcu!$O$45)</f>
        <v>#N/A</v>
      </c>
      <c r="E24" s="156" t="e">
        <f ca="1">TEXT(Calcu!F23,Calcu!$O$45)</f>
        <v>#N/A</v>
      </c>
      <c r="F24" s="156" t="e">
        <f ca="1">TEXT(Calcu!G23,Calcu!$O$45)</f>
        <v>#N/A</v>
      </c>
      <c r="G24" s="156" t="e">
        <f ca="1">TEXT(Calcu!H23,Calcu!$O$45)</f>
        <v>#N/A</v>
      </c>
      <c r="H24" s="156" t="e">
        <f ca="1">TEXT(Calcu!I23,Calcu!$O$45)</f>
        <v>#N/A</v>
      </c>
      <c r="I24" s="45"/>
      <c r="J24" s="156" t="e">
        <f ca="1">TEXT(Calcu!X23,Calcu!$O$45)</f>
        <v>#N/A</v>
      </c>
      <c r="K24" s="156" t="e">
        <f ca="1">TEXT(Calcu!Y23,Calcu!$O$45)</f>
        <v>#N/A</v>
      </c>
      <c r="L24" s="156" t="e">
        <f ca="1">TEXT(Calcu!Z23,Calcu!$O$45)</f>
        <v>#N/A</v>
      </c>
      <c r="M24" s="156" t="e">
        <f ca="1">TEXT(Calcu!AA23,Calcu!$O$45)</f>
        <v>#N/A</v>
      </c>
      <c r="N24" s="156" t="e">
        <f ca="1">TEXT(Calcu!AB23,Calcu!$O$45)</f>
        <v>#N/A</v>
      </c>
      <c r="P24" s="28"/>
      <c r="Q24" s="28"/>
      <c r="R24" s="28"/>
      <c r="S24" s="28"/>
    </row>
    <row r="25" spans="2:19" ht="13.5" customHeight="1">
      <c r="B25" s="156" t="str">
        <f>Calcu!C24</f>
        <v/>
      </c>
      <c r="C25" s="156" t="str">
        <f>Calcu!D24</f>
        <v/>
      </c>
      <c r="D25" s="156" t="e">
        <f ca="1">TEXT(Calcu!E24,Calcu!$O$45)</f>
        <v>#N/A</v>
      </c>
      <c r="E25" s="156" t="e">
        <f ca="1">TEXT(Calcu!F24,Calcu!$O$45)</f>
        <v>#N/A</v>
      </c>
      <c r="F25" s="156" t="e">
        <f ca="1">TEXT(Calcu!G24,Calcu!$O$45)</f>
        <v>#N/A</v>
      </c>
      <c r="G25" s="156" t="e">
        <f ca="1">TEXT(Calcu!H24,Calcu!$O$45)</f>
        <v>#N/A</v>
      </c>
      <c r="H25" s="156" t="e">
        <f ca="1">TEXT(Calcu!I24,Calcu!$O$45)</f>
        <v>#N/A</v>
      </c>
      <c r="I25" s="45"/>
      <c r="J25" s="156" t="e">
        <f ca="1">TEXT(Calcu!X24,Calcu!$O$45)</f>
        <v>#N/A</v>
      </c>
      <c r="K25" s="156" t="e">
        <f ca="1">TEXT(Calcu!Y24,Calcu!$O$45)</f>
        <v>#N/A</v>
      </c>
      <c r="L25" s="156" t="e">
        <f ca="1">TEXT(Calcu!Z24,Calcu!$O$45)</f>
        <v>#N/A</v>
      </c>
      <c r="M25" s="156" t="e">
        <f ca="1">TEXT(Calcu!AA24,Calcu!$O$45)</f>
        <v>#N/A</v>
      </c>
      <c r="N25" s="156" t="e">
        <f ca="1">TEXT(Calcu!AB24,Calcu!$O$45)</f>
        <v>#N/A</v>
      </c>
      <c r="P25" s="28"/>
      <c r="Q25" s="28"/>
      <c r="R25" s="28"/>
      <c r="S25" s="28"/>
    </row>
    <row r="26" spans="2:19" ht="13.5" customHeight="1">
      <c r="B26" s="156" t="str">
        <f>Calcu!C25</f>
        <v/>
      </c>
      <c r="C26" s="156" t="str">
        <f>Calcu!D25</f>
        <v/>
      </c>
      <c r="D26" s="156" t="e">
        <f ca="1">TEXT(Calcu!E25,Calcu!$O$45)</f>
        <v>#N/A</v>
      </c>
      <c r="E26" s="156" t="e">
        <f ca="1">TEXT(Calcu!F25,Calcu!$O$45)</f>
        <v>#N/A</v>
      </c>
      <c r="F26" s="156" t="e">
        <f ca="1">TEXT(Calcu!G25,Calcu!$O$45)</f>
        <v>#N/A</v>
      </c>
      <c r="G26" s="156" t="e">
        <f ca="1">TEXT(Calcu!H25,Calcu!$O$45)</f>
        <v>#N/A</v>
      </c>
      <c r="H26" s="156" t="e">
        <f ca="1">TEXT(Calcu!I25,Calcu!$O$45)</f>
        <v>#N/A</v>
      </c>
      <c r="I26" s="45"/>
      <c r="J26" s="156" t="e">
        <f ca="1">TEXT(Calcu!X25,Calcu!$O$45)</f>
        <v>#N/A</v>
      </c>
      <c r="K26" s="156" t="e">
        <f ca="1">TEXT(Calcu!Y25,Calcu!$O$45)</f>
        <v>#N/A</v>
      </c>
      <c r="L26" s="156" t="e">
        <f ca="1">TEXT(Calcu!Z25,Calcu!$O$45)</f>
        <v>#N/A</v>
      </c>
      <c r="M26" s="156" t="e">
        <f ca="1">TEXT(Calcu!AA25,Calcu!$O$45)</f>
        <v>#N/A</v>
      </c>
      <c r="N26" s="156" t="e">
        <f ca="1">TEXT(Calcu!AB25,Calcu!$O$45)</f>
        <v>#N/A</v>
      </c>
      <c r="P26" s="28"/>
      <c r="Q26" s="28"/>
      <c r="R26" s="28"/>
      <c r="S26" s="28"/>
    </row>
    <row r="27" spans="2:19" ht="13.5" customHeight="1">
      <c r="B27" s="156" t="str">
        <f>Calcu!C26</f>
        <v/>
      </c>
      <c r="C27" s="156" t="str">
        <f>Calcu!D26</f>
        <v/>
      </c>
      <c r="D27" s="156" t="e">
        <f ca="1">TEXT(Calcu!E26,Calcu!$O$45)</f>
        <v>#N/A</v>
      </c>
      <c r="E27" s="156" t="e">
        <f ca="1">TEXT(Calcu!F26,Calcu!$O$45)</f>
        <v>#N/A</v>
      </c>
      <c r="F27" s="156" t="e">
        <f ca="1">TEXT(Calcu!G26,Calcu!$O$45)</f>
        <v>#N/A</v>
      </c>
      <c r="G27" s="156" t="e">
        <f ca="1">TEXT(Calcu!H26,Calcu!$O$45)</f>
        <v>#N/A</v>
      </c>
      <c r="H27" s="156" t="e">
        <f ca="1">TEXT(Calcu!I26,Calcu!$O$45)</f>
        <v>#N/A</v>
      </c>
      <c r="I27" s="45"/>
      <c r="J27" s="156" t="e">
        <f ca="1">TEXT(Calcu!X26,Calcu!$O$45)</f>
        <v>#N/A</v>
      </c>
      <c r="K27" s="156" t="e">
        <f ca="1">TEXT(Calcu!Y26,Calcu!$O$45)</f>
        <v>#N/A</v>
      </c>
      <c r="L27" s="156" t="e">
        <f ca="1">TEXT(Calcu!Z26,Calcu!$O$45)</f>
        <v>#N/A</v>
      </c>
      <c r="M27" s="156" t="e">
        <f ca="1">TEXT(Calcu!AA26,Calcu!$O$45)</f>
        <v>#N/A</v>
      </c>
      <c r="N27" s="156" t="e">
        <f ca="1">TEXT(Calcu!AB26,Calcu!$O$45)</f>
        <v>#N/A</v>
      </c>
      <c r="P27" s="28"/>
      <c r="Q27" s="28"/>
      <c r="R27" s="28"/>
      <c r="S27" s="28"/>
    </row>
    <row r="28" spans="2:19" ht="13.5" customHeight="1">
      <c r="B28" s="156" t="str">
        <f>Calcu!C27</f>
        <v/>
      </c>
      <c r="C28" s="156" t="str">
        <f>Calcu!D27</f>
        <v/>
      </c>
      <c r="D28" s="156" t="e">
        <f ca="1">TEXT(Calcu!E27,Calcu!$O$45)</f>
        <v>#N/A</v>
      </c>
      <c r="E28" s="156" t="e">
        <f ca="1">TEXT(Calcu!F27,Calcu!$O$45)</f>
        <v>#N/A</v>
      </c>
      <c r="F28" s="156" t="e">
        <f ca="1">TEXT(Calcu!G27,Calcu!$O$45)</f>
        <v>#N/A</v>
      </c>
      <c r="G28" s="156" t="e">
        <f ca="1">TEXT(Calcu!H27,Calcu!$O$45)</f>
        <v>#N/A</v>
      </c>
      <c r="H28" s="156" t="e">
        <f ca="1">TEXT(Calcu!I27,Calcu!$O$45)</f>
        <v>#N/A</v>
      </c>
      <c r="I28" s="45"/>
      <c r="J28" s="156" t="e">
        <f ca="1">TEXT(Calcu!X27,Calcu!$O$45)</f>
        <v>#N/A</v>
      </c>
      <c r="K28" s="156" t="e">
        <f ca="1">TEXT(Calcu!Y27,Calcu!$O$45)</f>
        <v>#N/A</v>
      </c>
      <c r="L28" s="156" t="e">
        <f ca="1">TEXT(Calcu!Z27,Calcu!$O$45)</f>
        <v>#N/A</v>
      </c>
      <c r="M28" s="156" t="e">
        <f ca="1">TEXT(Calcu!AA27,Calcu!$O$45)</f>
        <v>#N/A</v>
      </c>
      <c r="N28" s="156" t="e">
        <f ca="1">TEXT(Calcu!AB27,Calcu!$O$45)</f>
        <v>#N/A</v>
      </c>
      <c r="P28" s="28"/>
      <c r="Q28" s="28"/>
      <c r="R28" s="28"/>
      <c r="S28" s="28"/>
    </row>
    <row r="29" spans="2:19" ht="13.5" customHeight="1">
      <c r="B29" s="156" t="str">
        <f>Calcu!C28</f>
        <v/>
      </c>
      <c r="C29" s="156" t="str">
        <f>Calcu!D28</f>
        <v/>
      </c>
      <c r="D29" s="156" t="e">
        <f ca="1">TEXT(Calcu!E28,Calcu!$O$45)</f>
        <v>#N/A</v>
      </c>
      <c r="E29" s="156" t="e">
        <f ca="1">TEXT(Calcu!F28,Calcu!$O$45)</f>
        <v>#N/A</v>
      </c>
      <c r="F29" s="156" t="e">
        <f ca="1">TEXT(Calcu!G28,Calcu!$O$45)</f>
        <v>#N/A</v>
      </c>
      <c r="G29" s="156" t="e">
        <f ca="1">TEXT(Calcu!H28,Calcu!$O$45)</f>
        <v>#N/A</v>
      </c>
      <c r="H29" s="156" t="e">
        <f ca="1">TEXT(Calcu!I28,Calcu!$O$45)</f>
        <v>#N/A</v>
      </c>
      <c r="I29" s="45"/>
      <c r="J29" s="156" t="e">
        <f ca="1">TEXT(Calcu!X28,Calcu!$O$45)</f>
        <v>#N/A</v>
      </c>
      <c r="K29" s="156" t="e">
        <f ca="1">TEXT(Calcu!Y28,Calcu!$O$45)</f>
        <v>#N/A</v>
      </c>
      <c r="L29" s="156" t="e">
        <f ca="1">TEXT(Calcu!Z28,Calcu!$O$45)</f>
        <v>#N/A</v>
      </c>
      <c r="M29" s="156" t="e">
        <f ca="1">TEXT(Calcu!AA28,Calcu!$O$45)</f>
        <v>#N/A</v>
      </c>
      <c r="N29" s="156" t="e">
        <f ca="1">TEXT(Calcu!AB28,Calcu!$O$45)</f>
        <v>#N/A</v>
      </c>
      <c r="P29" s="28"/>
      <c r="Q29" s="28"/>
      <c r="R29" s="28"/>
      <c r="S29" s="28"/>
    </row>
    <row r="31" spans="2:19" ht="13.5" customHeight="1">
      <c r="B31" s="97" t="s">
        <v>204</v>
      </c>
      <c r="F31" s="24"/>
      <c r="G31" s="24"/>
      <c r="H31" s="24"/>
    </row>
    <row r="32" spans="2:19" ht="13.5" customHeight="1">
      <c r="B32" s="359" t="s">
        <v>199</v>
      </c>
      <c r="C32" s="359" t="s">
        <v>205</v>
      </c>
      <c r="D32" s="356" t="s">
        <v>206</v>
      </c>
      <c r="E32" s="357"/>
      <c r="F32" s="357"/>
      <c r="G32" s="357"/>
      <c r="H32" s="358"/>
    </row>
    <row r="33" spans="2:8" ht="13.5" customHeight="1">
      <c r="B33" s="360"/>
      <c r="C33" s="360"/>
      <c r="D33" s="155" t="s">
        <v>207</v>
      </c>
      <c r="E33" s="155" t="s">
        <v>70</v>
      </c>
      <c r="F33" s="155" t="s">
        <v>71</v>
      </c>
      <c r="G33" s="155" t="s">
        <v>97</v>
      </c>
      <c r="H33" s="155" t="s">
        <v>98</v>
      </c>
    </row>
    <row r="34" spans="2:8" ht="13.5" customHeight="1">
      <c r="B34" s="156" t="str">
        <f>Calcu!C64</f>
        <v/>
      </c>
      <c r="C34" s="156" t="str">
        <f>Calcu!D64</f>
        <v/>
      </c>
      <c r="D34" s="156" t="str">
        <f ca="1">TEXT(Calcu!E64,Calcu!$Q$101)</f>
        <v/>
      </c>
      <c r="E34" s="156" t="str">
        <f ca="1">TEXT(Calcu!F64,Calcu!$Q$101)</f>
        <v/>
      </c>
      <c r="F34" s="156" t="str">
        <f ca="1">TEXT(Calcu!G64,Calcu!$Q$101)</f>
        <v/>
      </c>
      <c r="G34" s="156" t="str">
        <f ca="1">TEXT(Calcu!H64,Calcu!$Q$101)</f>
        <v/>
      </c>
      <c r="H34" s="156" t="str">
        <f ca="1">TEXT(Calcu!I64,Calcu!$Q$101)</f>
        <v/>
      </c>
    </row>
    <row r="35" spans="2:8" ht="13.5" customHeight="1">
      <c r="B35" s="156" t="str">
        <f>Calcu!C65</f>
        <v/>
      </c>
      <c r="C35" s="156" t="str">
        <f>Calcu!D65</f>
        <v/>
      </c>
      <c r="D35" s="156" t="str">
        <f ca="1">TEXT(Calcu!E65,Calcu!$Q$101)</f>
        <v/>
      </c>
      <c r="E35" s="156" t="str">
        <f ca="1">TEXT(Calcu!F65,Calcu!$Q$101)</f>
        <v/>
      </c>
      <c r="F35" s="156" t="str">
        <f ca="1">TEXT(Calcu!G65,Calcu!$Q$101)</f>
        <v/>
      </c>
      <c r="G35" s="156" t="str">
        <f ca="1">TEXT(Calcu!H65,Calcu!$Q$101)</f>
        <v/>
      </c>
      <c r="H35" s="156" t="str">
        <f ca="1">TEXT(Calcu!I65,Calcu!$Q$101)</f>
        <v/>
      </c>
    </row>
    <row r="36" spans="2:8" ht="13.5" customHeight="1">
      <c r="B36" s="156" t="str">
        <f>Calcu!C66</f>
        <v/>
      </c>
      <c r="C36" s="156" t="str">
        <f>Calcu!D66</f>
        <v/>
      </c>
      <c r="D36" s="156" t="str">
        <f ca="1">TEXT(Calcu!E66,Calcu!$Q$101)</f>
        <v/>
      </c>
      <c r="E36" s="156" t="str">
        <f ca="1">TEXT(Calcu!F66,Calcu!$Q$101)</f>
        <v/>
      </c>
      <c r="F36" s="156" t="str">
        <f ca="1">TEXT(Calcu!G66,Calcu!$Q$101)</f>
        <v/>
      </c>
      <c r="G36" s="156" t="str">
        <f ca="1">TEXT(Calcu!H66,Calcu!$Q$101)</f>
        <v/>
      </c>
      <c r="H36" s="156" t="str">
        <f ca="1">TEXT(Calcu!I66,Calcu!$Q$101)</f>
        <v/>
      </c>
    </row>
    <row r="37" spans="2:8" ht="13.5" customHeight="1">
      <c r="B37" s="156" t="str">
        <f>Calcu!C67</f>
        <v/>
      </c>
      <c r="C37" s="156" t="str">
        <f>Calcu!D67</f>
        <v/>
      </c>
      <c r="D37" s="156" t="str">
        <f ca="1">TEXT(Calcu!E67,Calcu!$Q$101)</f>
        <v/>
      </c>
      <c r="E37" s="156" t="str">
        <f ca="1">TEXT(Calcu!F67,Calcu!$Q$101)</f>
        <v/>
      </c>
      <c r="F37" s="156" t="str">
        <f ca="1">TEXT(Calcu!G67,Calcu!$Q$101)</f>
        <v/>
      </c>
      <c r="G37" s="156" t="str">
        <f ca="1">TEXT(Calcu!H67,Calcu!$Q$101)</f>
        <v/>
      </c>
      <c r="H37" s="156" t="str">
        <f ca="1">TEXT(Calcu!I67,Calcu!$Q$101)</f>
        <v/>
      </c>
    </row>
    <row r="38" spans="2:8" ht="13.5" customHeight="1">
      <c r="B38" s="156" t="str">
        <f>Calcu!C68</f>
        <v/>
      </c>
      <c r="C38" s="156" t="str">
        <f>Calcu!D68</f>
        <v/>
      </c>
      <c r="D38" s="156" t="str">
        <f ca="1">TEXT(Calcu!E68,Calcu!$Q$101)</f>
        <v/>
      </c>
      <c r="E38" s="156" t="str">
        <f ca="1">TEXT(Calcu!F68,Calcu!$Q$101)</f>
        <v/>
      </c>
      <c r="F38" s="156" t="str">
        <f ca="1">TEXT(Calcu!G68,Calcu!$Q$101)</f>
        <v/>
      </c>
      <c r="G38" s="156" t="str">
        <f ca="1">TEXT(Calcu!H68,Calcu!$Q$101)</f>
        <v/>
      </c>
      <c r="H38" s="156" t="str">
        <f ca="1">TEXT(Calcu!I68,Calcu!$Q$101)</f>
        <v/>
      </c>
    </row>
    <row r="39" spans="2:8" ht="13.5" customHeight="1">
      <c r="B39" s="156" t="str">
        <f>Calcu!C69</f>
        <v/>
      </c>
      <c r="C39" s="156" t="str">
        <f>Calcu!D69</f>
        <v/>
      </c>
      <c r="D39" s="156" t="str">
        <f ca="1">TEXT(Calcu!E69,Calcu!$Q$101)</f>
        <v/>
      </c>
      <c r="E39" s="156" t="str">
        <f ca="1">TEXT(Calcu!F69,Calcu!$Q$101)</f>
        <v/>
      </c>
      <c r="F39" s="156" t="str">
        <f ca="1">TEXT(Calcu!G69,Calcu!$Q$101)</f>
        <v/>
      </c>
      <c r="G39" s="156" t="str">
        <f ca="1">TEXT(Calcu!H69,Calcu!$Q$101)</f>
        <v/>
      </c>
      <c r="H39" s="156" t="str">
        <f ca="1">TEXT(Calcu!I69,Calcu!$Q$101)</f>
        <v/>
      </c>
    </row>
    <row r="40" spans="2:8" ht="13.5" customHeight="1">
      <c r="B40" s="156" t="str">
        <f>Calcu!C70</f>
        <v/>
      </c>
      <c r="C40" s="156" t="str">
        <f>Calcu!D70</f>
        <v/>
      </c>
      <c r="D40" s="156" t="str">
        <f ca="1">TEXT(Calcu!E70,Calcu!$Q$101)</f>
        <v/>
      </c>
      <c r="E40" s="156" t="str">
        <f ca="1">TEXT(Calcu!F70,Calcu!$Q$101)</f>
        <v/>
      </c>
      <c r="F40" s="156" t="str">
        <f ca="1">TEXT(Calcu!G70,Calcu!$Q$101)</f>
        <v/>
      </c>
      <c r="G40" s="156" t="str">
        <f ca="1">TEXT(Calcu!H70,Calcu!$Q$101)</f>
        <v/>
      </c>
      <c r="H40" s="156" t="str">
        <f ca="1">TEXT(Calcu!I70,Calcu!$Q$101)</f>
        <v/>
      </c>
    </row>
    <row r="41" spans="2:8" ht="13.5" customHeight="1">
      <c r="B41" s="156" t="str">
        <f>Calcu!C71</f>
        <v/>
      </c>
      <c r="C41" s="156" t="str">
        <f>Calcu!D71</f>
        <v/>
      </c>
      <c r="D41" s="156" t="str">
        <f ca="1">TEXT(Calcu!E71,Calcu!$Q$101)</f>
        <v/>
      </c>
      <c r="E41" s="156" t="str">
        <f ca="1">TEXT(Calcu!F71,Calcu!$Q$101)</f>
        <v/>
      </c>
      <c r="F41" s="156" t="str">
        <f ca="1">TEXT(Calcu!G71,Calcu!$Q$101)</f>
        <v/>
      </c>
      <c r="G41" s="156" t="str">
        <f ca="1">TEXT(Calcu!H71,Calcu!$Q$101)</f>
        <v/>
      </c>
      <c r="H41" s="156" t="str">
        <f ca="1">TEXT(Calcu!I71,Calcu!$Q$101)</f>
        <v/>
      </c>
    </row>
    <row r="42" spans="2:8" ht="13.5" customHeight="1">
      <c r="B42" s="156" t="str">
        <f>Calcu!C72</f>
        <v/>
      </c>
      <c r="C42" s="156" t="str">
        <f>Calcu!D72</f>
        <v/>
      </c>
      <c r="D42" s="156" t="str">
        <f ca="1">TEXT(Calcu!E72,Calcu!$Q$101)</f>
        <v/>
      </c>
      <c r="E42" s="156" t="str">
        <f ca="1">TEXT(Calcu!F72,Calcu!$Q$101)</f>
        <v/>
      </c>
      <c r="F42" s="156" t="str">
        <f ca="1">TEXT(Calcu!G72,Calcu!$Q$101)</f>
        <v/>
      </c>
      <c r="G42" s="156" t="str">
        <f ca="1">TEXT(Calcu!H72,Calcu!$Q$101)</f>
        <v/>
      </c>
      <c r="H42" s="156" t="str">
        <f ca="1">TEXT(Calcu!I72,Calcu!$Q$101)</f>
        <v/>
      </c>
    </row>
    <row r="43" spans="2:8" ht="13.5" customHeight="1">
      <c r="B43" s="156" t="str">
        <f>Calcu!C73</f>
        <v/>
      </c>
      <c r="C43" s="156" t="str">
        <f>Calcu!D73</f>
        <v/>
      </c>
      <c r="D43" s="156" t="str">
        <f ca="1">TEXT(Calcu!E73,Calcu!$Q$101)</f>
        <v/>
      </c>
      <c r="E43" s="156" t="str">
        <f ca="1">TEXT(Calcu!F73,Calcu!$Q$101)</f>
        <v/>
      </c>
      <c r="F43" s="156" t="str">
        <f ca="1">TEXT(Calcu!G73,Calcu!$Q$101)</f>
        <v/>
      </c>
      <c r="G43" s="156" t="str">
        <f ca="1">TEXT(Calcu!H73,Calcu!$Q$101)</f>
        <v/>
      </c>
      <c r="H43" s="156" t="str">
        <f ca="1">TEXT(Calcu!I73,Calcu!$Q$101)</f>
        <v/>
      </c>
    </row>
    <row r="44" spans="2:8" ht="13.5" customHeight="1">
      <c r="B44" s="156" t="str">
        <f>Calcu!C74</f>
        <v/>
      </c>
      <c r="C44" s="156" t="str">
        <f>Calcu!D74</f>
        <v/>
      </c>
      <c r="D44" s="156" t="str">
        <f ca="1">TEXT(Calcu!E74,Calcu!$Q$101)</f>
        <v/>
      </c>
      <c r="E44" s="156" t="str">
        <f ca="1">TEXT(Calcu!F74,Calcu!$Q$101)</f>
        <v/>
      </c>
      <c r="F44" s="156" t="str">
        <f ca="1">TEXT(Calcu!G74,Calcu!$Q$101)</f>
        <v/>
      </c>
      <c r="G44" s="156" t="str">
        <f ca="1">TEXT(Calcu!H74,Calcu!$Q$101)</f>
        <v/>
      </c>
      <c r="H44" s="156" t="str">
        <f ca="1">TEXT(Calcu!I74,Calcu!$Q$101)</f>
        <v/>
      </c>
    </row>
    <row r="45" spans="2:8" ht="13.5" customHeight="1">
      <c r="B45" s="156" t="str">
        <f>Calcu!C75</f>
        <v/>
      </c>
      <c r="C45" s="156" t="str">
        <f>Calcu!D75</f>
        <v/>
      </c>
      <c r="D45" s="156" t="str">
        <f ca="1">TEXT(Calcu!E75,Calcu!$Q$101)</f>
        <v/>
      </c>
      <c r="E45" s="156" t="str">
        <f ca="1">TEXT(Calcu!F75,Calcu!$Q$101)</f>
        <v/>
      </c>
      <c r="F45" s="156" t="str">
        <f ca="1">TEXT(Calcu!G75,Calcu!$Q$101)</f>
        <v/>
      </c>
      <c r="G45" s="156" t="str">
        <f ca="1">TEXT(Calcu!H75,Calcu!$Q$101)</f>
        <v/>
      </c>
      <c r="H45" s="156" t="str">
        <f ca="1">TEXT(Calcu!I75,Calcu!$Q$101)</f>
        <v/>
      </c>
    </row>
    <row r="46" spans="2:8" ht="13.5" customHeight="1">
      <c r="B46" s="156" t="str">
        <f>Calcu!C76</f>
        <v/>
      </c>
      <c r="C46" s="156" t="str">
        <f>Calcu!D76</f>
        <v/>
      </c>
      <c r="D46" s="156" t="str">
        <f ca="1">TEXT(Calcu!E76,Calcu!$Q$101)</f>
        <v/>
      </c>
      <c r="E46" s="156" t="str">
        <f ca="1">TEXT(Calcu!F76,Calcu!$Q$101)</f>
        <v/>
      </c>
      <c r="F46" s="156" t="str">
        <f ca="1">TEXT(Calcu!G76,Calcu!$Q$101)</f>
        <v/>
      </c>
      <c r="G46" s="156" t="str">
        <f ca="1">TEXT(Calcu!H76,Calcu!$Q$101)</f>
        <v/>
      </c>
      <c r="H46" s="156" t="str">
        <f ca="1">TEXT(Calcu!I76,Calcu!$Q$101)</f>
        <v/>
      </c>
    </row>
    <row r="47" spans="2:8" ht="13.5" customHeight="1">
      <c r="B47" s="156" t="str">
        <f>Calcu!C77</f>
        <v/>
      </c>
      <c r="C47" s="156" t="str">
        <f>Calcu!D77</f>
        <v/>
      </c>
      <c r="D47" s="156" t="str">
        <f ca="1">TEXT(Calcu!E77,Calcu!$Q$101)</f>
        <v/>
      </c>
      <c r="E47" s="156" t="str">
        <f ca="1">TEXT(Calcu!F77,Calcu!$Q$101)</f>
        <v/>
      </c>
      <c r="F47" s="156" t="str">
        <f ca="1">TEXT(Calcu!G77,Calcu!$Q$101)</f>
        <v/>
      </c>
      <c r="G47" s="156" t="str">
        <f ca="1">TEXT(Calcu!H77,Calcu!$Q$101)</f>
        <v/>
      </c>
      <c r="H47" s="156" t="str">
        <f ca="1">TEXT(Calcu!I77,Calcu!$Q$101)</f>
        <v/>
      </c>
    </row>
    <row r="48" spans="2:8" ht="13.5" customHeight="1">
      <c r="B48" s="156" t="str">
        <f>Calcu!C78</f>
        <v/>
      </c>
      <c r="C48" s="156" t="str">
        <f>Calcu!D78</f>
        <v/>
      </c>
      <c r="D48" s="156" t="str">
        <f ca="1">TEXT(Calcu!E78,Calcu!$Q$101)</f>
        <v/>
      </c>
      <c r="E48" s="156" t="str">
        <f ca="1">TEXT(Calcu!F78,Calcu!$Q$101)</f>
        <v/>
      </c>
      <c r="F48" s="156" t="str">
        <f ca="1">TEXT(Calcu!G78,Calcu!$Q$101)</f>
        <v/>
      </c>
      <c r="G48" s="156" t="str">
        <f ca="1">TEXT(Calcu!H78,Calcu!$Q$101)</f>
        <v/>
      </c>
      <c r="H48" s="156" t="str">
        <f ca="1">TEXT(Calcu!I78,Calcu!$Q$101)</f>
        <v/>
      </c>
    </row>
    <row r="49" spans="2:8" ht="13.5" customHeight="1">
      <c r="B49" s="156" t="str">
        <f>Calcu!C79</f>
        <v/>
      </c>
      <c r="C49" s="156" t="str">
        <f>Calcu!D79</f>
        <v/>
      </c>
      <c r="D49" s="156" t="str">
        <f ca="1">TEXT(Calcu!E79,Calcu!$Q$101)</f>
        <v/>
      </c>
      <c r="E49" s="156" t="str">
        <f ca="1">TEXT(Calcu!F79,Calcu!$Q$101)</f>
        <v/>
      </c>
      <c r="F49" s="156" t="str">
        <f ca="1">TEXT(Calcu!G79,Calcu!$Q$101)</f>
        <v/>
      </c>
      <c r="G49" s="156" t="str">
        <f ca="1">TEXT(Calcu!H79,Calcu!$Q$101)</f>
        <v/>
      </c>
      <c r="H49" s="156" t="str">
        <f ca="1">TEXT(Calcu!I79,Calcu!$Q$101)</f>
        <v/>
      </c>
    </row>
    <row r="50" spans="2:8" ht="13.5" customHeight="1">
      <c r="B50" s="156" t="str">
        <f>Calcu!C80</f>
        <v/>
      </c>
      <c r="C50" s="156" t="str">
        <f>Calcu!D80</f>
        <v/>
      </c>
      <c r="D50" s="156" t="str">
        <f ca="1">TEXT(Calcu!E80,Calcu!$Q$101)</f>
        <v/>
      </c>
      <c r="E50" s="156" t="str">
        <f ca="1">TEXT(Calcu!F80,Calcu!$Q$101)</f>
        <v/>
      </c>
      <c r="F50" s="156" t="str">
        <f ca="1">TEXT(Calcu!G80,Calcu!$Q$101)</f>
        <v/>
      </c>
      <c r="G50" s="156" t="str">
        <f ca="1">TEXT(Calcu!H80,Calcu!$Q$101)</f>
        <v/>
      </c>
      <c r="H50" s="156" t="str">
        <f ca="1">TEXT(Calcu!I80,Calcu!$Q$101)</f>
        <v/>
      </c>
    </row>
    <row r="51" spans="2:8" ht="13.5" customHeight="1">
      <c r="B51" s="156" t="str">
        <f>Calcu!C81</f>
        <v/>
      </c>
      <c r="C51" s="156" t="str">
        <f>Calcu!D81</f>
        <v/>
      </c>
      <c r="D51" s="156" t="str">
        <f ca="1">TEXT(Calcu!E81,Calcu!$Q$101)</f>
        <v/>
      </c>
      <c r="E51" s="156" t="str">
        <f ca="1">TEXT(Calcu!F81,Calcu!$Q$101)</f>
        <v/>
      </c>
      <c r="F51" s="156" t="str">
        <f ca="1">TEXT(Calcu!G81,Calcu!$Q$101)</f>
        <v/>
      </c>
      <c r="G51" s="156" t="str">
        <f ca="1">TEXT(Calcu!H81,Calcu!$Q$101)</f>
        <v/>
      </c>
      <c r="H51" s="156" t="str">
        <f ca="1">TEXT(Calcu!I81,Calcu!$Q$101)</f>
        <v/>
      </c>
    </row>
    <row r="52" spans="2:8" ht="13.5" customHeight="1">
      <c r="B52" s="156" t="str">
        <f>Calcu!C82</f>
        <v/>
      </c>
      <c r="C52" s="156" t="str">
        <f>Calcu!D82</f>
        <v/>
      </c>
      <c r="D52" s="156" t="str">
        <f ca="1">TEXT(Calcu!E82,Calcu!$Q$101)</f>
        <v/>
      </c>
      <c r="E52" s="156" t="str">
        <f ca="1">TEXT(Calcu!F82,Calcu!$Q$101)</f>
        <v/>
      </c>
      <c r="F52" s="156" t="str">
        <f ca="1">TEXT(Calcu!G82,Calcu!$Q$101)</f>
        <v/>
      </c>
      <c r="G52" s="156" t="str">
        <f ca="1">TEXT(Calcu!H82,Calcu!$Q$101)</f>
        <v/>
      </c>
      <c r="H52" s="156" t="str">
        <f ca="1">TEXT(Calcu!I82,Calcu!$Q$101)</f>
        <v/>
      </c>
    </row>
    <row r="53" spans="2:8" ht="13.5" customHeight="1">
      <c r="B53" s="156" t="str">
        <f>Calcu!C83</f>
        <v/>
      </c>
      <c r="C53" s="156" t="str">
        <f>Calcu!D83</f>
        <v/>
      </c>
      <c r="D53" s="156" t="str">
        <f ca="1">TEXT(Calcu!E83,Calcu!$Q$101)</f>
        <v/>
      </c>
      <c r="E53" s="156" t="str">
        <f ca="1">TEXT(Calcu!F83,Calcu!$Q$101)</f>
        <v/>
      </c>
      <c r="F53" s="156" t="str">
        <f ca="1">TEXT(Calcu!G83,Calcu!$Q$101)</f>
        <v/>
      </c>
      <c r="G53" s="156" t="str">
        <f ca="1">TEXT(Calcu!H83,Calcu!$Q$101)</f>
        <v/>
      </c>
      <c r="H53" s="156" t="str">
        <f ca="1">TEXT(Calcu!I83,Calcu!$Q$101)</f>
        <v/>
      </c>
    </row>
  </sheetData>
  <sortState ref="U5:V14">
    <sortCondition descending="1" ref="U5"/>
  </sortState>
  <mergeCells count="9">
    <mergeCell ref="E4:F4"/>
    <mergeCell ref="E3:F3"/>
    <mergeCell ref="C8:C9"/>
    <mergeCell ref="D8:H8"/>
    <mergeCell ref="J8:N8"/>
    <mergeCell ref="B8:B9"/>
    <mergeCell ref="B32:B33"/>
    <mergeCell ref="C32:C33"/>
    <mergeCell ref="D32:H32"/>
  </mergeCells>
  <phoneticPr fontId="4" type="noConversion"/>
  <pageMargins left="0.39370078740157483" right="0.39370078740157483" top="0.39370078740157483" bottom="0.39370078740157483" header="0.19685039370078741" footer="0.19685039370078741"/>
  <pageSetup paperSize="9" orientation="portrait" r:id="rId1"/>
  <headerFooter alignWithMargins="0">
    <oddFooter xml:space="preserve">&amp;L&amp;"Tahoma,보통"&amp;9F-02P-02-001 (Rev.01)&amp;C&amp;9&amp;P of &amp;N&amp;R&amp;"돋움,굵게"&amp;9(주)에이치시티 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CE449"/>
  <sheetViews>
    <sheetView showGridLines="0" zoomScaleNormal="100" zoomScaleSheetLayoutView="100" workbookViewId="0"/>
  </sheetViews>
  <sheetFormatPr defaultColWidth="1.77734375" defaultRowHeight="18.75" customHeight="1"/>
  <cols>
    <col min="1" max="2" width="1.77734375" style="55"/>
    <col min="3" max="3" width="1.77734375" style="55" customWidth="1"/>
    <col min="4" max="6" width="1.77734375" style="55"/>
    <col min="7" max="7" width="1.77734375" style="55" customWidth="1"/>
    <col min="8" max="11" width="1.77734375" style="55"/>
    <col min="12" max="12" width="1.77734375" style="55" customWidth="1"/>
    <col min="13" max="23" width="1.77734375" style="55"/>
    <col min="24" max="24" width="1.77734375" style="55" customWidth="1"/>
    <col min="25" max="26" width="1.77734375" style="55"/>
    <col min="27" max="27" width="1.77734375" style="55" customWidth="1"/>
    <col min="28" max="28" width="1.77734375" style="55"/>
    <col min="29" max="29" width="1.77734375" style="55" customWidth="1"/>
    <col min="30" max="16384" width="1.77734375" style="55"/>
  </cols>
  <sheetData>
    <row r="1" spans="1:56" s="68" customFormat="1" ht="31.5">
      <c r="A1" s="67" t="s">
        <v>225</v>
      </c>
    </row>
    <row r="2" spans="1:56" ht="31.5">
      <c r="A2" s="218" t="s">
        <v>226</v>
      </c>
      <c r="B2" s="218"/>
      <c r="C2" s="218"/>
      <c r="D2" s="218"/>
      <c r="E2" s="218"/>
      <c r="F2" s="218"/>
      <c r="G2" s="218"/>
      <c r="H2" s="218"/>
      <c r="I2" s="218"/>
      <c r="J2" s="218"/>
      <c r="K2" s="218"/>
      <c r="L2" s="218"/>
      <c r="M2" s="218"/>
      <c r="N2" s="218"/>
      <c r="O2" s="218"/>
      <c r="P2" s="218"/>
      <c r="Q2" s="218"/>
      <c r="R2" s="218"/>
      <c r="S2" s="218"/>
      <c r="T2" s="218"/>
      <c r="U2" s="218"/>
      <c r="V2" s="218"/>
      <c r="W2" s="218"/>
    </row>
    <row r="3" spans="1:56" s="68" customFormat="1" ht="18.75" customHeight="1">
      <c r="A3" s="176" t="s">
        <v>227</v>
      </c>
    </row>
    <row r="4" spans="1:56" s="68" customFormat="1" ht="18.75" customHeight="1">
      <c r="B4" s="422" t="s">
        <v>228</v>
      </c>
      <c r="C4" s="422"/>
      <c r="D4" s="422"/>
      <c r="E4" s="422"/>
      <c r="F4" s="422"/>
      <c r="G4" s="422"/>
      <c r="H4" s="422" t="s">
        <v>229</v>
      </c>
      <c r="I4" s="422"/>
      <c r="J4" s="422"/>
      <c r="K4" s="422"/>
      <c r="L4" s="422"/>
      <c r="M4" s="422"/>
      <c r="N4" s="422" t="s">
        <v>230</v>
      </c>
      <c r="O4" s="422"/>
      <c r="P4" s="422"/>
      <c r="Q4" s="422"/>
      <c r="R4" s="422"/>
      <c r="S4" s="422"/>
    </row>
    <row r="5" spans="1:56" s="68" customFormat="1" ht="18.75" customHeight="1">
      <c r="B5" s="423" t="s">
        <v>231</v>
      </c>
      <c r="C5" s="423"/>
      <c r="D5" s="423"/>
      <c r="E5" s="423"/>
      <c r="F5" s="423"/>
      <c r="G5" s="423"/>
      <c r="H5" s="423" t="s">
        <v>232</v>
      </c>
      <c r="I5" s="423"/>
      <c r="J5" s="423"/>
      <c r="K5" s="423"/>
      <c r="L5" s="423"/>
      <c r="M5" s="423"/>
      <c r="N5" s="423" t="s">
        <v>233</v>
      </c>
      <c r="O5" s="423"/>
      <c r="P5" s="423"/>
      <c r="Q5" s="423"/>
      <c r="R5" s="423"/>
      <c r="S5" s="423"/>
    </row>
    <row r="6" spans="1:56" s="68" customFormat="1" ht="18.75" customHeight="1">
      <c r="A6" s="67"/>
    </row>
    <row r="7" spans="1:56" ht="18.75" customHeight="1">
      <c r="A7" s="57" t="s">
        <v>234</v>
      </c>
      <c r="B7" s="215"/>
      <c r="C7" s="215"/>
      <c r="D7" s="215"/>
      <c r="E7" s="215"/>
      <c r="F7" s="215"/>
      <c r="G7" s="215"/>
      <c r="H7" s="215"/>
      <c r="I7" s="215"/>
      <c r="J7" s="215"/>
      <c r="K7" s="215"/>
      <c r="L7" s="215"/>
      <c r="M7" s="215"/>
      <c r="N7" s="215"/>
      <c r="O7" s="215"/>
      <c r="P7" s="215"/>
      <c r="Q7" s="215"/>
      <c r="R7" s="215"/>
      <c r="S7" s="215"/>
      <c r="T7" s="215"/>
      <c r="U7" s="215"/>
      <c r="V7" s="215"/>
      <c r="W7" s="215"/>
      <c r="X7" s="215"/>
      <c r="Y7" s="215"/>
      <c r="Z7" s="215"/>
      <c r="AA7" s="215"/>
      <c r="AB7" s="215"/>
      <c r="AC7" s="215"/>
      <c r="AD7" s="215"/>
      <c r="AE7" s="215"/>
      <c r="AF7" s="215"/>
      <c r="AG7" s="215"/>
      <c r="AH7" s="215"/>
      <c r="AI7" s="215"/>
      <c r="AJ7" s="215"/>
      <c r="AK7" s="215"/>
      <c r="AL7" s="215"/>
      <c r="AM7" s="215"/>
      <c r="AN7" s="215"/>
      <c r="AO7" s="215"/>
      <c r="AP7" s="215"/>
      <c r="AQ7" s="215"/>
      <c r="AR7" s="215"/>
    </row>
    <row r="8" spans="1:56" ht="18.75" customHeight="1">
      <c r="A8" s="57"/>
      <c r="B8" s="416" t="s">
        <v>235</v>
      </c>
      <c r="C8" s="417"/>
      <c r="D8" s="417"/>
      <c r="E8" s="417"/>
      <c r="F8" s="418"/>
      <c r="G8" s="424" t="s">
        <v>236</v>
      </c>
      <c r="H8" s="425"/>
      <c r="I8" s="425"/>
      <c r="J8" s="425"/>
      <c r="K8" s="425"/>
      <c r="L8" s="425"/>
      <c r="M8" s="425"/>
      <c r="N8" s="425"/>
      <c r="O8" s="425"/>
      <c r="P8" s="425"/>
      <c r="Q8" s="425"/>
      <c r="R8" s="425"/>
      <c r="S8" s="425"/>
      <c r="T8" s="425"/>
      <c r="U8" s="425"/>
      <c r="V8" s="425"/>
      <c r="W8" s="425"/>
      <c r="X8" s="425"/>
      <c r="Y8" s="425"/>
      <c r="Z8" s="425"/>
      <c r="AA8" s="425"/>
      <c r="AB8" s="425"/>
      <c r="AC8" s="425"/>
      <c r="AD8" s="425"/>
      <c r="AE8" s="426"/>
      <c r="AF8" s="416" t="s">
        <v>237</v>
      </c>
      <c r="AG8" s="417"/>
      <c r="AH8" s="417"/>
      <c r="AI8" s="417"/>
      <c r="AJ8" s="418"/>
      <c r="AK8" s="416" t="s">
        <v>238</v>
      </c>
      <c r="AL8" s="417"/>
      <c r="AM8" s="417"/>
      <c r="AN8" s="417"/>
      <c r="AO8" s="418"/>
      <c r="AP8" s="416" t="s">
        <v>239</v>
      </c>
      <c r="AQ8" s="417"/>
      <c r="AR8" s="417"/>
      <c r="AS8" s="417"/>
      <c r="AT8" s="418"/>
      <c r="AU8" s="416" t="s">
        <v>241</v>
      </c>
      <c r="AV8" s="417"/>
      <c r="AW8" s="417"/>
      <c r="AX8" s="417"/>
      <c r="AY8" s="418"/>
      <c r="AZ8" s="416" t="s">
        <v>243</v>
      </c>
      <c r="BA8" s="417"/>
      <c r="BB8" s="417"/>
      <c r="BC8" s="417"/>
      <c r="BD8" s="418"/>
    </row>
    <row r="9" spans="1:56" ht="18.75" customHeight="1">
      <c r="A9" s="57"/>
      <c r="B9" s="419"/>
      <c r="C9" s="420"/>
      <c r="D9" s="420"/>
      <c r="E9" s="420"/>
      <c r="F9" s="421"/>
      <c r="G9" s="424" t="s">
        <v>244</v>
      </c>
      <c r="H9" s="425"/>
      <c r="I9" s="425"/>
      <c r="J9" s="425"/>
      <c r="K9" s="426"/>
      <c r="L9" s="424" t="s">
        <v>245</v>
      </c>
      <c r="M9" s="425"/>
      <c r="N9" s="425"/>
      <c r="O9" s="425"/>
      <c r="P9" s="426"/>
      <c r="Q9" s="424" t="s">
        <v>246</v>
      </c>
      <c r="R9" s="425"/>
      <c r="S9" s="425"/>
      <c r="T9" s="425"/>
      <c r="U9" s="426"/>
      <c r="V9" s="424" t="s">
        <v>247</v>
      </c>
      <c r="W9" s="425"/>
      <c r="X9" s="425"/>
      <c r="Y9" s="425"/>
      <c r="Z9" s="426"/>
      <c r="AA9" s="424" t="s">
        <v>248</v>
      </c>
      <c r="AB9" s="425"/>
      <c r="AC9" s="425"/>
      <c r="AD9" s="425"/>
      <c r="AE9" s="426"/>
      <c r="AF9" s="419"/>
      <c r="AG9" s="420"/>
      <c r="AH9" s="420"/>
      <c r="AI9" s="420"/>
      <c r="AJ9" s="421"/>
      <c r="AK9" s="419"/>
      <c r="AL9" s="420"/>
      <c r="AM9" s="420"/>
      <c r="AN9" s="420"/>
      <c r="AO9" s="421"/>
      <c r="AP9" s="419"/>
      <c r="AQ9" s="420"/>
      <c r="AR9" s="420"/>
      <c r="AS9" s="420"/>
      <c r="AT9" s="421"/>
      <c r="AU9" s="419"/>
      <c r="AV9" s="420"/>
      <c r="AW9" s="420"/>
      <c r="AX9" s="420"/>
      <c r="AY9" s="421"/>
      <c r="AZ9" s="419"/>
      <c r="BA9" s="420"/>
      <c r="BB9" s="420"/>
      <c r="BC9" s="420"/>
      <c r="BD9" s="421"/>
    </row>
    <row r="10" spans="1:56" ht="18.75" customHeight="1">
      <c r="A10" s="57"/>
      <c r="B10" s="410" t="str">
        <f>Calcu!C9</f>
        <v/>
      </c>
      <c r="C10" s="411"/>
      <c r="D10" s="411"/>
      <c r="E10" s="411"/>
      <c r="F10" s="412"/>
      <c r="G10" s="404" t="str">
        <f>Calcu!E9</f>
        <v/>
      </c>
      <c r="H10" s="405"/>
      <c r="I10" s="405"/>
      <c r="J10" s="405"/>
      <c r="K10" s="406"/>
      <c r="L10" s="404" t="str">
        <f>Calcu!F9</f>
        <v/>
      </c>
      <c r="M10" s="405"/>
      <c r="N10" s="405"/>
      <c r="O10" s="405"/>
      <c r="P10" s="406"/>
      <c r="Q10" s="404" t="str">
        <f>Calcu!G9</f>
        <v/>
      </c>
      <c r="R10" s="405"/>
      <c r="S10" s="405"/>
      <c r="T10" s="405"/>
      <c r="U10" s="406"/>
      <c r="V10" s="404" t="str">
        <f>Calcu!H9</f>
        <v/>
      </c>
      <c r="W10" s="405"/>
      <c r="X10" s="405"/>
      <c r="Y10" s="405"/>
      <c r="Z10" s="406"/>
      <c r="AA10" s="404" t="str">
        <f>Calcu!I9</f>
        <v/>
      </c>
      <c r="AB10" s="405"/>
      <c r="AC10" s="405"/>
      <c r="AD10" s="405"/>
      <c r="AE10" s="406"/>
      <c r="AF10" s="404" t="str">
        <f>Calcu!J9</f>
        <v/>
      </c>
      <c r="AG10" s="405"/>
      <c r="AH10" s="405"/>
      <c r="AI10" s="405"/>
      <c r="AJ10" s="406"/>
      <c r="AK10" s="413" t="str">
        <f>Calcu!K9</f>
        <v/>
      </c>
      <c r="AL10" s="414"/>
      <c r="AM10" s="414"/>
      <c r="AN10" s="414"/>
      <c r="AO10" s="415"/>
      <c r="AP10" s="404" t="str">
        <f>Calcu!L9</f>
        <v/>
      </c>
      <c r="AQ10" s="405"/>
      <c r="AR10" s="405"/>
      <c r="AS10" s="405"/>
      <c r="AT10" s="406"/>
      <c r="AU10" s="404" t="str">
        <f>Calcu!T9</f>
        <v/>
      </c>
      <c r="AV10" s="405"/>
      <c r="AW10" s="405"/>
      <c r="AX10" s="405"/>
      <c r="AY10" s="406"/>
      <c r="AZ10" s="404" t="str">
        <f>Calcu!U9</f>
        <v/>
      </c>
      <c r="BA10" s="405"/>
      <c r="BB10" s="405"/>
      <c r="BC10" s="405"/>
      <c r="BD10" s="406"/>
    </row>
    <row r="11" spans="1:56" ht="18.75" customHeight="1">
      <c r="A11" s="57"/>
      <c r="B11" s="410" t="str">
        <f>Calcu!C10</f>
        <v/>
      </c>
      <c r="C11" s="411"/>
      <c r="D11" s="411"/>
      <c r="E11" s="411"/>
      <c r="F11" s="412"/>
      <c r="G11" s="404" t="str">
        <f>Calcu!E10</f>
        <v/>
      </c>
      <c r="H11" s="405"/>
      <c r="I11" s="405"/>
      <c r="J11" s="405"/>
      <c r="K11" s="406"/>
      <c r="L11" s="404" t="str">
        <f>Calcu!F10</f>
        <v/>
      </c>
      <c r="M11" s="405"/>
      <c r="N11" s="405"/>
      <c r="O11" s="405"/>
      <c r="P11" s="406"/>
      <c r="Q11" s="404" t="str">
        <f>Calcu!G10</f>
        <v/>
      </c>
      <c r="R11" s="405"/>
      <c r="S11" s="405"/>
      <c r="T11" s="405"/>
      <c r="U11" s="406"/>
      <c r="V11" s="404" t="str">
        <f>Calcu!H10</f>
        <v/>
      </c>
      <c r="W11" s="405"/>
      <c r="X11" s="405"/>
      <c r="Y11" s="405"/>
      <c r="Z11" s="406"/>
      <c r="AA11" s="404" t="str">
        <f>Calcu!I10</f>
        <v/>
      </c>
      <c r="AB11" s="405"/>
      <c r="AC11" s="405"/>
      <c r="AD11" s="405"/>
      <c r="AE11" s="406"/>
      <c r="AF11" s="404" t="str">
        <f>Calcu!J10</f>
        <v/>
      </c>
      <c r="AG11" s="405"/>
      <c r="AH11" s="405"/>
      <c r="AI11" s="405"/>
      <c r="AJ11" s="406"/>
      <c r="AK11" s="413" t="str">
        <f>Calcu!K10</f>
        <v/>
      </c>
      <c r="AL11" s="414"/>
      <c r="AM11" s="414"/>
      <c r="AN11" s="414"/>
      <c r="AO11" s="415"/>
      <c r="AP11" s="404" t="str">
        <f>Calcu!L10</f>
        <v/>
      </c>
      <c r="AQ11" s="405"/>
      <c r="AR11" s="405"/>
      <c r="AS11" s="405"/>
      <c r="AT11" s="406"/>
      <c r="AU11" s="404" t="str">
        <f>Calcu!T10</f>
        <v/>
      </c>
      <c r="AV11" s="405"/>
      <c r="AW11" s="405"/>
      <c r="AX11" s="405"/>
      <c r="AY11" s="406"/>
      <c r="AZ11" s="404" t="str">
        <f>Calcu!U10</f>
        <v/>
      </c>
      <c r="BA11" s="405"/>
      <c r="BB11" s="405"/>
      <c r="BC11" s="405"/>
      <c r="BD11" s="406"/>
    </row>
    <row r="12" spans="1:56" ht="18.75" customHeight="1">
      <c r="A12" s="57"/>
      <c r="B12" s="410" t="str">
        <f>Calcu!C11</f>
        <v/>
      </c>
      <c r="C12" s="411"/>
      <c r="D12" s="411"/>
      <c r="E12" s="411"/>
      <c r="F12" s="412"/>
      <c r="G12" s="404" t="str">
        <f>Calcu!E11</f>
        <v/>
      </c>
      <c r="H12" s="405"/>
      <c r="I12" s="405"/>
      <c r="J12" s="405"/>
      <c r="K12" s="406"/>
      <c r="L12" s="404" t="str">
        <f>Calcu!F11</f>
        <v/>
      </c>
      <c r="M12" s="405"/>
      <c r="N12" s="405"/>
      <c r="O12" s="405"/>
      <c r="P12" s="406"/>
      <c r="Q12" s="404" t="str">
        <f>Calcu!G11</f>
        <v/>
      </c>
      <c r="R12" s="405"/>
      <c r="S12" s="405"/>
      <c r="T12" s="405"/>
      <c r="U12" s="406"/>
      <c r="V12" s="404" t="str">
        <f>Calcu!H11</f>
        <v/>
      </c>
      <c r="W12" s="405"/>
      <c r="X12" s="405"/>
      <c r="Y12" s="405"/>
      <c r="Z12" s="406"/>
      <c r="AA12" s="404" t="str">
        <f>Calcu!I11</f>
        <v/>
      </c>
      <c r="AB12" s="405"/>
      <c r="AC12" s="405"/>
      <c r="AD12" s="405"/>
      <c r="AE12" s="406"/>
      <c r="AF12" s="404" t="str">
        <f>Calcu!J11</f>
        <v/>
      </c>
      <c r="AG12" s="405"/>
      <c r="AH12" s="405"/>
      <c r="AI12" s="405"/>
      <c r="AJ12" s="406"/>
      <c r="AK12" s="413" t="str">
        <f>Calcu!K11</f>
        <v/>
      </c>
      <c r="AL12" s="414"/>
      <c r="AM12" s="414"/>
      <c r="AN12" s="414"/>
      <c r="AO12" s="415"/>
      <c r="AP12" s="404" t="str">
        <f>Calcu!L11</f>
        <v/>
      </c>
      <c r="AQ12" s="405"/>
      <c r="AR12" s="405"/>
      <c r="AS12" s="405"/>
      <c r="AT12" s="406"/>
      <c r="AU12" s="404" t="str">
        <f>Calcu!T11</f>
        <v/>
      </c>
      <c r="AV12" s="405"/>
      <c r="AW12" s="405"/>
      <c r="AX12" s="405"/>
      <c r="AY12" s="406"/>
      <c r="AZ12" s="404" t="str">
        <f>Calcu!U11</f>
        <v/>
      </c>
      <c r="BA12" s="405"/>
      <c r="BB12" s="405"/>
      <c r="BC12" s="405"/>
      <c r="BD12" s="406"/>
    </row>
    <row r="13" spans="1:56" ht="18.75" customHeight="1">
      <c r="A13" s="57"/>
      <c r="B13" s="410" t="str">
        <f>Calcu!C12</f>
        <v/>
      </c>
      <c r="C13" s="411"/>
      <c r="D13" s="411"/>
      <c r="E13" s="411"/>
      <c r="F13" s="412"/>
      <c r="G13" s="404" t="str">
        <f>Calcu!E12</f>
        <v/>
      </c>
      <c r="H13" s="405"/>
      <c r="I13" s="405"/>
      <c r="J13" s="405"/>
      <c r="K13" s="406"/>
      <c r="L13" s="404" t="str">
        <f>Calcu!F12</f>
        <v/>
      </c>
      <c r="M13" s="405"/>
      <c r="N13" s="405"/>
      <c r="O13" s="405"/>
      <c r="P13" s="406"/>
      <c r="Q13" s="404" t="str">
        <f>Calcu!G12</f>
        <v/>
      </c>
      <c r="R13" s="405"/>
      <c r="S13" s="405"/>
      <c r="T13" s="405"/>
      <c r="U13" s="406"/>
      <c r="V13" s="404" t="str">
        <f>Calcu!H12</f>
        <v/>
      </c>
      <c r="W13" s="405"/>
      <c r="X13" s="405"/>
      <c r="Y13" s="405"/>
      <c r="Z13" s="406"/>
      <c r="AA13" s="404" t="str">
        <f>Calcu!I12</f>
        <v/>
      </c>
      <c r="AB13" s="405"/>
      <c r="AC13" s="405"/>
      <c r="AD13" s="405"/>
      <c r="AE13" s="406"/>
      <c r="AF13" s="404" t="str">
        <f>Calcu!J12</f>
        <v/>
      </c>
      <c r="AG13" s="405"/>
      <c r="AH13" s="405"/>
      <c r="AI13" s="405"/>
      <c r="AJ13" s="406"/>
      <c r="AK13" s="413" t="str">
        <f>Calcu!K12</f>
        <v/>
      </c>
      <c r="AL13" s="414"/>
      <c r="AM13" s="414"/>
      <c r="AN13" s="414"/>
      <c r="AO13" s="415"/>
      <c r="AP13" s="404" t="str">
        <f>Calcu!L12</f>
        <v/>
      </c>
      <c r="AQ13" s="405"/>
      <c r="AR13" s="405"/>
      <c r="AS13" s="405"/>
      <c r="AT13" s="406"/>
      <c r="AU13" s="404" t="str">
        <f>Calcu!T12</f>
        <v/>
      </c>
      <c r="AV13" s="405"/>
      <c r="AW13" s="405"/>
      <c r="AX13" s="405"/>
      <c r="AY13" s="406"/>
      <c r="AZ13" s="404" t="str">
        <f>Calcu!U12</f>
        <v/>
      </c>
      <c r="BA13" s="405"/>
      <c r="BB13" s="405"/>
      <c r="BC13" s="405"/>
      <c r="BD13" s="406"/>
    </row>
    <row r="14" spans="1:56" ht="18.75" customHeight="1">
      <c r="A14" s="57"/>
      <c r="B14" s="410" t="str">
        <f>Calcu!C13</f>
        <v/>
      </c>
      <c r="C14" s="411"/>
      <c r="D14" s="411"/>
      <c r="E14" s="411"/>
      <c r="F14" s="412"/>
      <c r="G14" s="404" t="str">
        <f>Calcu!E13</f>
        <v/>
      </c>
      <c r="H14" s="405"/>
      <c r="I14" s="405"/>
      <c r="J14" s="405"/>
      <c r="K14" s="406"/>
      <c r="L14" s="404" t="str">
        <f>Calcu!F13</f>
        <v/>
      </c>
      <c r="M14" s="405"/>
      <c r="N14" s="405"/>
      <c r="O14" s="405"/>
      <c r="P14" s="406"/>
      <c r="Q14" s="404" t="str">
        <f>Calcu!G13</f>
        <v/>
      </c>
      <c r="R14" s="405"/>
      <c r="S14" s="405"/>
      <c r="T14" s="405"/>
      <c r="U14" s="406"/>
      <c r="V14" s="404" t="str">
        <f>Calcu!H13</f>
        <v/>
      </c>
      <c r="W14" s="405"/>
      <c r="X14" s="405"/>
      <c r="Y14" s="405"/>
      <c r="Z14" s="406"/>
      <c r="AA14" s="404" t="str">
        <f>Calcu!I13</f>
        <v/>
      </c>
      <c r="AB14" s="405"/>
      <c r="AC14" s="405"/>
      <c r="AD14" s="405"/>
      <c r="AE14" s="406"/>
      <c r="AF14" s="404" t="str">
        <f>Calcu!J13</f>
        <v/>
      </c>
      <c r="AG14" s="405"/>
      <c r="AH14" s="405"/>
      <c r="AI14" s="405"/>
      <c r="AJ14" s="406"/>
      <c r="AK14" s="413" t="str">
        <f>Calcu!K13</f>
        <v/>
      </c>
      <c r="AL14" s="414"/>
      <c r="AM14" s="414"/>
      <c r="AN14" s="414"/>
      <c r="AO14" s="415"/>
      <c r="AP14" s="404" t="str">
        <f>Calcu!L13</f>
        <v/>
      </c>
      <c r="AQ14" s="405"/>
      <c r="AR14" s="405"/>
      <c r="AS14" s="405"/>
      <c r="AT14" s="406"/>
      <c r="AU14" s="404" t="str">
        <f>Calcu!T13</f>
        <v/>
      </c>
      <c r="AV14" s="405"/>
      <c r="AW14" s="405"/>
      <c r="AX14" s="405"/>
      <c r="AY14" s="406"/>
      <c r="AZ14" s="404" t="str">
        <f>Calcu!U13</f>
        <v/>
      </c>
      <c r="BA14" s="405"/>
      <c r="BB14" s="405"/>
      <c r="BC14" s="405"/>
      <c r="BD14" s="406"/>
    </row>
    <row r="15" spans="1:56" ht="18.75" customHeight="1">
      <c r="A15" s="57"/>
      <c r="B15" s="410" t="str">
        <f>Calcu!C14</f>
        <v/>
      </c>
      <c r="C15" s="411"/>
      <c r="D15" s="411"/>
      <c r="E15" s="411"/>
      <c r="F15" s="412"/>
      <c r="G15" s="404" t="str">
        <f>Calcu!E14</f>
        <v/>
      </c>
      <c r="H15" s="405"/>
      <c r="I15" s="405"/>
      <c r="J15" s="405"/>
      <c r="K15" s="406"/>
      <c r="L15" s="404" t="str">
        <f>Calcu!F14</f>
        <v/>
      </c>
      <c r="M15" s="405"/>
      <c r="N15" s="405"/>
      <c r="O15" s="405"/>
      <c r="P15" s="406"/>
      <c r="Q15" s="404" t="str">
        <f>Calcu!G14</f>
        <v/>
      </c>
      <c r="R15" s="405"/>
      <c r="S15" s="405"/>
      <c r="T15" s="405"/>
      <c r="U15" s="406"/>
      <c r="V15" s="404" t="str">
        <f>Calcu!H14</f>
        <v/>
      </c>
      <c r="W15" s="405"/>
      <c r="X15" s="405"/>
      <c r="Y15" s="405"/>
      <c r="Z15" s="406"/>
      <c r="AA15" s="404" t="str">
        <f>Calcu!I14</f>
        <v/>
      </c>
      <c r="AB15" s="405"/>
      <c r="AC15" s="405"/>
      <c r="AD15" s="405"/>
      <c r="AE15" s="406"/>
      <c r="AF15" s="404" t="str">
        <f>Calcu!J14</f>
        <v/>
      </c>
      <c r="AG15" s="405"/>
      <c r="AH15" s="405"/>
      <c r="AI15" s="405"/>
      <c r="AJ15" s="406"/>
      <c r="AK15" s="413" t="str">
        <f>Calcu!K14</f>
        <v/>
      </c>
      <c r="AL15" s="414"/>
      <c r="AM15" s="414"/>
      <c r="AN15" s="414"/>
      <c r="AO15" s="415"/>
      <c r="AP15" s="404" t="str">
        <f>Calcu!L14</f>
        <v/>
      </c>
      <c r="AQ15" s="405"/>
      <c r="AR15" s="405"/>
      <c r="AS15" s="405"/>
      <c r="AT15" s="406"/>
      <c r="AU15" s="404" t="str">
        <f>Calcu!T14</f>
        <v/>
      </c>
      <c r="AV15" s="405"/>
      <c r="AW15" s="405"/>
      <c r="AX15" s="405"/>
      <c r="AY15" s="406"/>
      <c r="AZ15" s="404" t="str">
        <f>Calcu!U14</f>
        <v/>
      </c>
      <c r="BA15" s="405"/>
      <c r="BB15" s="405"/>
      <c r="BC15" s="405"/>
      <c r="BD15" s="406"/>
    </row>
    <row r="16" spans="1:56" ht="18.75" customHeight="1">
      <c r="A16" s="57"/>
      <c r="B16" s="410" t="str">
        <f>Calcu!C15</f>
        <v/>
      </c>
      <c r="C16" s="411"/>
      <c r="D16" s="411"/>
      <c r="E16" s="411"/>
      <c r="F16" s="412"/>
      <c r="G16" s="404" t="str">
        <f>Calcu!E15</f>
        <v/>
      </c>
      <c r="H16" s="405"/>
      <c r="I16" s="405"/>
      <c r="J16" s="405"/>
      <c r="K16" s="406"/>
      <c r="L16" s="404" t="str">
        <f>Calcu!F15</f>
        <v/>
      </c>
      <c r="M16" s="405"/>
      <c r="N16" s="405"/>
      <c r="O16" s="405"/>
      <c r="P16" s="406"/>
      <c r="Q16" s="404" t="str">
        <f>Calcu!G15</f>
        <v/>
      </c>
      <c r="R16" s="405"/>
      <c r="S16" s="405"/>
      <c r="T16" s="405"/>
      <c r="U16" s="406"/>
      <c r="V16" s="404" t="str">
        <f>Calcu!H15</f>
        <v/>
      </c>
      <c r="W16" s="405"/>
      <c r="X16" s="405"/>
      <c r="Y16" s="405"/>
      <c r="Z16" s="406"/>
      <c r="AA16" s="404" t="str">
        <f>Calcu!I15</f>
        <v/>
      </c>
      <c r="AB16" s="405"/>
      <c r="AC16" s="405"/>
      <c r="AD16" s="405"/>
      <c r="AE16" s="406"/>
      <c r="AF16" s="404" t="str">
        <f>Calcu!J15</f>
        <v/>
      </c>
      <c r="AG16" s="405"/>
      <c r="AH16" s="405"/>
      <c r="AI16" s="405"/>
      <c r="AJ16" s="406"/>
      <c r="AK16" s="413" t="str">
        <f>Calcu!K15</f>
        <v/>
      </c>
      <c r="AL16" s="414"/>
      <c r="AM16" s="414"/>
      <c r="AN16" s="414"/>
      <c r="AO16" s="415"/>
      <c r="AP16" s="404" t="str">
        <f>Calcu!L15</f>
        <v/>
      </c>
      <c r="AQ16" s="405"/>
      <c r="AR16" s="405"/>
      <c r="AS16" s="405"/>
      <c r="AT16" s="406"/>
      <c r="AU16" s="404" t="str">
        <f>Calcu!T15</f>
        <v/>
      </c>
      <c r="AV16" s="405"/>
      <c r="AW16" s="405"/>
      <c r="AX16" s="405"/>
      <c r="AY16" s="406"/>
      <c r="AZ16" s="404" t="str">
        <f>Calcu!U15</f>
        <v/>
      </c>
      <c r="BA16" s="405"/>
      <c r="BB16" s="405"/>
      <c r="BC16" s="405"/>
      <c r="BD16" s="406"/>
    </row>
    <row r="17" spans="1:56" ht="18.75" customHeight="1">
      <c r="A17" s="57"/>
      <c r="B17" s="410" t="str">
        <f>Calcu!C16</f>
        <v/>
      </c>
      <c r="C17" s="411"/>
      <c r="D17" s="411"/>
      <c r="E17" s="411"/>
      <c r="F17" s="412"/>
      <c r="G17" s="404" t="str">
        <f>Calcu!E16</f>
        <v/>
      </c>
      <c r="H17" s="405"/>
      <c r="I17" s="405"/>
      <c r="J17" s="405"/>
      <c r="K17" s="406"/>
      <c r="L17" s="404" t="str">
        <f>Calcu!F16</f>
        <v/>
      </c>
      <c r="M17" s="405"/>
      <c r="N17" s="405"/>
      <c r="O17" s="405"/>
      <c r="P17" s="406"/>
      <c r="Q17" s="404" t="str">
        <f>Calcu!G16</f>
        <v/>
      </c>
      <c r="R17" s="405"/>
      <c r="S17" s="405"/>
      <c r="T17" s="405"/>
      <c r="U17" s="406"/>
      <c r="V17" s="404" t="str">
        <f>Calcu!H16</f>
        <v/>
      </c>
      <c r="W17" s="405"/>
      <c r="X17" s="405"/>
      <c r="Y17" s="405"/>
      <c r="Z17" s="406"/>
      <c r="AA17" s="404" t="str">
        <f>Calcu!I16</f>
        <v/>
      </c>
      <c r="AB17" s="405"/>
      <c r="AC17" s="405"/>
      <c r="AD17" s="405"/>
      <c r="AE17" s="406"/>
      <c r="AF17" s="404" t="str">
        <f>Calcu!J16</f>
        <v/>
      </c>
      <c r="AG17" s="405"/>
      <c r="AH17" s="405"/>
      <c r="AI17" s="405"/>
      <c r="AJ17" s="406"/>
      <c r="AK17" s="413" t="str">
        <f>Calcu!K16</f>
        <v/>
      </c>
      <c r="AL17" s="414"/>
      <c r="AM17" s="414"/>
      <c r="AN17" s="414"/>
      <c r="AO17" s="415"/>
      <c r="AP17" s="404" t="str">
        <f>Calcu!L16</f>
        <v/>
      </c>
      <c r="AQ17" s="405"/>
      <c r="AR17" s="405"/>
      <c r="AS17" s="405"/>
      <c r="AT17" s="406"/>
      <c r="AU17" s="404" t="str">
        <f>Calcu!T16</f>
        <v/>
      </c>
      <c r="AV17" s="405"/>
      <c r="AW17" s="405"/>
      <c r="AX17" s="405"/>
      <c r="AY17" s="406"/>
      <c r="AZ17" s="404" t="str">
        <f>Calcu!U16</f>
        <v/>
      </c>
      <c r="BA17" s="405"/>
      <c r="BB17" s="405"/>
      <c r="BC17" s="405"/>
      <c r="BD17" s="406"/>
    </row>
    <row r="18" spans="1:56" ht="18.75" customHeight="1">
      <c r="A18" s="57"/>
      <c r="B18" s="410" t="str">
        <f>Calcu!C17</f>
        <v/>
      </c>
      <c r="C18" s="411"/>
      <c r="D18" s="411"/>
      <c r="E18" s="411"/>
      <c r="F18" s="412"/>
      <c r="G18" s="404" t="str">
        <f>Calcu!E17</f>
        <v/>
      </c>
      <c r="H18" s="405"/>
      <c r="I18" s="405"/>
      <c r="J18" s="405"/>
      <c r="K18" s="406"/>
      <c r="L18" s="404" t="str">
        <f>Calcu!F17</f>
        <v/>
      </c>
      <c r="M18" s="405"/>
      <c r="N18" s="405"/>
      <c r="O18" s="405"/>
      <c r="P18" s="406"/>
      <c r="Q18" s="404" t="str">
        <f>Calcu!G17</f>
        <v/>
      </c>
      <c r="R18" s="405"/>
      <c r="S18" s="405"/>
      <c r="T18" s="405"/>
      <c r="U18" s="406"/>
      <c r="V18" s="404" t="str">
        <f>Calcu!H17</f>
        <v/>
      </c>
      <c r="W18" s="405"/>
      <c r="X18" s="405"/>
      <c r="Y18" s="405"/>
      <c r="Z18" s="406"/>
      <c r="AA18" s="404" t="str">
        <f>Calcu!I17</f>
        <v/>
      </c>
      <c r="AB18" s="405"/>
      <c r="AC18" s="405"/>
      <c r="AD18" s="405"/>
      <c r="AE18" s="406"/>
      <c r="AF18" s="404" t="str">
        <f>Calcu!J17</f>
        <v/>
      </c>
      <c r="AG18" s="405"/>
      <c r="AH18" s="405"/>
      <c r="AI18" s="405"/>
      <c r="AJ18" s="406"/>
      <c r="AK18" s="413" t="str">
        <f>Calcu!K17</f>
        <v/>
      </c>
      <c r="AL18" s="414"/>
      <c r="AM18" s="414"/>
      <c r="AN18" s="414"/>
      <c r="AO18" s="415"/>
      <c r="AP18" s="404" t="str">
        <f>Calcu!L17</f>
        <v/>
      </c>
      <c r="AQ18" s="405"/>
      <c r="AR18" s="405"/>
      <c r="AS18" s="405"/>
      <c r="AT18" s="406"/>
      <c r="AU18" s="404" t="str">
        <f>Calcu!T17</f>
        <v/>
      </c>
      <c r="AV18" s="405"/>
      <c r="AW18" s="405"/>
      <c r="AX18" s="405"/>
      <c r="AY18" s="406"/>
      <c r="AZ18" s="404" t="str">
        <f>Calcu!U17</f>
        <v/>
      </c>
      <c r="BA18" s="405"/>
      <c r="BB18" s="405"/>
      <c r="BC18" s="405"/>
      <c r="BD18" s="406"/>
    </row>
    <row r="19" spans="1:56" ht="18.75" customHeight="1">
      <c r="A19" s="57"/>
      <c r="B19" s="410" t="str">
        <f>Calcu!C18</f>
        <v/>
      </c>
      <c r="C19" s="411"/>
      <c r="D19" s="411"/>
      <c r="E19" s="411"/>
      <c r="F19" s="412"/>
      <c r="G19" s="404" t="str">
        <f>Calcu!E18</f>
        <v/>
      </c>
      <c r="H19" s="405"/>
      <c r="I19" s="405"/>
      <c r="J19" s="405"/>
      <c r="K19" s="406"/>
      <c r="L19" s="404" t="str">
        <f>Calcu!F18</f>
        <v/>
      </c>
      <c r="M19" s="405"/>
      <c r="N19" s="405"/>
      <c r="O19" s="405"/>
      <c r="P19" s="406"/>
      <c r="Q19" s="404" t="str">
        <f>Calcu!G18</f>
        <v/>
      </c>
      <c r="R19" s="405"/>
      <c r="S19" s="405"/>
      <c r="T19" s="405"/>
      <c r="U19" s="406"/>
      <c r="V19" s="404" t="str">
        <f>Calcu!H18</f>
        <v/>
      </c>
      <c r="W19" s="405"/>
      <c r="X19" s="405"/>
      <c r="Y19" s="405"/>
      <c r="Z19" s="406"/>
      <c r="AA19" s="404" t="str">
        <f>Calcu!I18</f>
        <v/>
      </c>
      <c r="AB19" s="405"/>
      <c r="AC19" s="405"/>
      <c r="AD19" s="405"/>
      <c r="AE19" s="406"/>
      <c r="AF19" s="404" t="str">
        <f>Calcu!J18</f>
        <v/>
      </c>
      <c r="AG19" s="405"/>
      <c r="AH19" s="405"/>
      <c r="AI19" s="405"/>
      <c r="AJ19" s="406"/>
      <c r="AK19" s="413" t="str">
        <f>Calcu!K18</f>
        <v/>
      </c>
      <c r="AL19" s="414"/>
      <c r="AM19" s="414"/>
      <c r="AN19" s="414"/>
      <c r="AO19" s="415"/>
      <c r="AP19" s="404" t="str">
        <f>Calcu!L18</f>
        <v/>
      </c>
      <c r="AQ19" s="405"/>
      <c r="AR19" s="405"/>
      <c r="AS19" s="405"/>
      <c r="AT19" s="406"/>
      <c r="AU19" s="404" t="str">
        <f>Calcu!T18</f>
        <v/>
      </c>
      <c r="AV19" s="405"/>
      <c r="AW19" s="405"/>
      <c r="AX19" s="405"/>
      <c r="AY19" s="406"/>
      <c r="AZ19" s="404" t="str">
        <f>Calcu!U18</f>
        <v/>
      </c>
      <c r="BA19" s="405"/>
      <c r="BB19" s="405"/>
      <c r="BC19" s="405"/>
      <c r="BD19" s="406"/>
    </row>
    <row r="20" spans="1:56" ht="18.75" customHeight="1">
      <c r="A20" s="57"/>
      <c r="B20" s="410" t="str">
        <f>Calcu!C19</f>
        <v/>
      </c>
      <c r="C20" s="411"/>
      <c r="D20" s="411"/>
      <c r="E20" s="411"/>
      <c r="F20" s="412"/>
      <c r="G20" s="404" t="str">
        <f>Calcu!E19</f>
        <v/>
      </c>
      <c r="H20" s="405"/>
      <c r="I20" s="405"/>
      <c r="J20" s="405"/>
      <c r="K20" s="406"/>
      <c r="L20" s="404" t="str">
        <f>Calcu!F19</f>
        <v/>
      </c>
      <c r="M20" s="405"/>
      <c r="N20" s="405"/>
      <c r="O20" s="405"/>
      <c r="P20" s="406"/>
      <c r="Q20" s="404" t="str">
        <f>Calcu!G19</f>
        <v/>
      </c>
      <c r="R20" s="405"/>
      <c r="S20" s="405"/>
      <c r="T20" s="405"/>
      <c r="U20" s="406"/>
      <c r="V20" s="404" t="str">
        <f>Calcu!H19</f>
        <v/>
      </c>
      <c r="W20" s="405"/>
      <c r="X20" s="405"/>
      <c r="Y20" s="405"/>
      <c r="Z20" s="406"/>
      <c r="AA20" s="404" t="str">
        <f>Calcu!I19</f>
        <v/>
      </c>
      <c r="AB20" s="405"/>
      <c r="AC20" s="405"/>
      <c r="AD20" s="405"/>
      <c r="AE20" s="406"/>
      <c r="AF20" s="404" t="str">
        <f>Calcu!J19</f>
        <v/>
      </c>
      <c r="AG20" s="405"/>
      <c r="AH20" s="405"/>
      <c r="AI20" s="405"/>
      <c r="AJ20" s="406"/>
      <c r="AK20" s="413" t="str">
        <f>Calcu!K19</f>
        <v/>
      </c>
      <c r="AL20" s="414"/>
      <c r="AM20" s="414"/>
      <c r="AN20" s="414"/>
      <c r="AO20" s="415"/>
      <c r="AP20" s="404" t="str">
        <f>Calcu!L19</f>
        <v/>
      </c>
      <c r="AQ20" s="405"/>
      <c r="AR20" s="405"/>
      <c r="AS20" s="405"/>
      <c r="AT20" s="406"/>
      <c r="AU20" s="404" t="str">
        <f>Calcu!T19</f>
        <v/>
      </c>
      <c r="AV20" s="405"/>
      <c r="AW20" s="405"/>
      <c r="AX20" s="405"/>
      <c r="AY20" s="406"/>
      <c r="AZ20" s="404" t="str">
        <f>Calcu!U19</f>
        <v/>
      </c>
      <c r="BA20" s="405"/>
      <c r="BB20" s="405"/>
      <c r="BC20" s="405"/>
      <c r="BD20" s="406"/>
    </row>
    <row r="21" spans="1:56" ht="18.75" customHeight="1">
      <c r="A21" s="57"/>
      <c r="B21" s="410" t="str">
        <f>Calcu!C20</f>
        <v/>
      </c>
      <c r="C21" s="411"/>
      <c r="D21" s="411"/>
      <c r="E21" s="411"/>
      <c r="F21" s="412"/>
      <c r="G21" s="404" t="str">
        <f>Calcu!E20</f>
        <v/>
      </c>
      <c r="H21" s="405"/>
      <c r="I21" s="405"/>
      <c r="J21" s="405"/>
      <c r="K21" s="406"/>
      <c r="L21" s="404" t="str">
        <f>Calcu!F20</f>
        <v/>
      </c>
      <c r="M21" s="405"/>
      <c r="N21" s="405"/>
      <c r="O21" s="405"/>
      <c r="P21" s="406"/>
      <c r="Q21" s="404" t="str">
        <f>Calcu!G20</f>
        <v/>
      </c>
      <c r="R21" s="405"/>
      <c r="S21" s="405"/>
      <c r="T21" s="405"/>
      <c r="U21" s="406"/>
      <c r="V21" s="404" t="str">
        <f>Calcu!H20</f>
        <v/>
      </c>
      <c r="W21" s="405"/>
      <c r="X21" s="405"/>
      <c r="Y21" s="405"/>
      <c r="Z21" s="406"/>
      <c r="AA21" s="404" t="str">
        <f>Calcu!I20</f>
        <v/>
      </c>
      <c r="AB21" s="405"/>
      <c r="AC21" s="405"/>
      <c r="AD21" s="405"/>
      <c r="AE21" s="406"/>
      <c r="AF21" s="404" t="str">
        <f>Calcu!J20</f>
        <v/>
      </c>
      <c r="AG21" s="405"/>
      <c r="AH21" s="405"/>
      <c r="AI21" s="405"/>
      <c r="AJ21" s="406"/>
      <c r="AK21" s="413" t="str">
        <f>Calcu!K20</f>
        <v/>
      </c>
      <c r="AL21" s="414"/>
      <c r="AM21" s="414"/>
      <c r="AN21" s="414"/>
      <c r="AO21" s="415"/>
      <c r="AP21" s="404" t="str">
        <f>Calcu!L20</f>
        <v/>
      </c>
      <c r="AQ21" s="405"/>
      <c r="AR21" s="405"/>
      <c r="AS21" s="405"/>
      <c r="AT21" s="406"/>
      <c r="AU21" s="404" t="str">
        <f>Calcu!T20</f>
        <v/>
      </c>
      <c r="AV21" s="405"/>
      <c r="AW21" s="405"/>
      <c r="AX21" s="405"/>
      <c r="AY21" s="406"/>
      <c r="AZ21" s="404" t="str">
        <f>Calcu!U20</f>
        <v/>
      </c>
      <c r="BA21" s="405"/>
      <c r="BB21" s="405"/>
      <c r="BC21" s="405"/>
      <c r="BD21" s="406"/>
    </row>
    <row r="22" spans="1:56" ht="18.75" customHeight="1">
      <c r="A22" s="57"/>
      <c r="B22" s="410" t="str">
        <f>Calcu!C21</f>
        <v/>
      </c>
      <c r="C22" s="411"/>
      <c r="D22" s="411"/>
      <c r="E22" s="411"/>
      <c r="F22" s="412"/>
      <c r="G22" s="404" t="str">
        <f>Calcu!E21</f>
        <v/>
      </c>
      <c r="H22" s="405"/>
      <c r="I22" s="405"/>
      <c r="J22" s="405"/>
      <c r="K22" s="406"/>
      <c r="L22" s="404" t="str">
        <f>Calcu!F21</f>
        <v/>
      </c>
      <c r="M22" s="405"/>
      <c r="N22" s="405"/>
      <c r="O22" s="405"/>
      <c r="P22" s="406"/>
      <c r="Q22" s="404" t="str">
        <f>Calcu!G21</f>
        <v/>
      </c>
      <c r="R22" s="405"/>
      <c r="S22" s="405"/>
      <c r="T22" s="405"/>
      <c r="U22" s="406"/>
      <c r="V22" s="404" t="str">
        <f>Calcu!H21</f>
        <v/>
      </c>
      <c r="W22" s="405"/>
      <c r="X22" s="405"/>
      <c r="Y22" s="405"/>
      <c r="Z22" s="406"/>
      <c r="AA22" s="404" t="str">
        <f>Calcu!I21</f>
        <v/>
      </c>
      <c r="AB22" s="405"/>
      <c r="AC22" s="405"/>
      <c r="AD22" s="405"/>
      <c r="AE22" s="406"/>
      <c r="AF22" s="404" t="str">
        <f>Calcu!J21</f>
        <v/>
      </c>
      <c r="AG22" s="405"/>
      <c r="AH22" s="405"/>
      <c r="AI22" s="405"/>
      <c r="AJ22" s="406"/>
      <c r="AK22" s="413" t="str">
        <f>Calcu!K21</f>
        <v/>
      </c>
      <c r="AL22" s="414"/>
      <c r="AM22" s="414"/>
      <c r="AN22" s="414"/>
      <c r="AO22" s="415"/>
      <c r="AP22" s="404" t="str">
        <f>Calcu!L21</f>
        <v/>
      </c>
      <c r="AQ22" s="405"/>
      <c r="AR22" s="405"/>
      <c r="AS22" s="405"/>
      <c r="AT22" s="406"/>
      <c r="AU22" s="404" t="str">
        <f>Calcu!T21</f>
        <v/>
      </c>
      <c r="AV22" s="405"/>
      <c r="AW22" s="405"/>
      <c r="AX22" s="405"/>
      <c r="AY22" s="406"/>
      <c r="AZ22" s="404" t="str">
        <f>Calcu!U21</f>
        <v/>
      </c>
      <c r="BA22" s="405"/>
      <c r="BB22" s="405"/>
      <c r="BC22" s="405"/>
      <c r="BD22" s="406"/>
    </row>
    <row r="23" spans="1:56" ht="18.75" customHeight="1">
      <c r="A23" s="57"/>
      <c r="B23" s="410" t="str">
        <f>Calcu!C22</f>
        <v/>
      </c>
      <c r="C23" s="411"/>
      <c r="D23" s="411"/>
      <c r="E23" s="411"/>
      <c r="F23" s="412"/>
      <c r="G23" s="404" t="str">
        <f>Calcu!E22</f>
        <v/>
      </c>
      <c r="H23" s="405"/>
      <c r="I23" s="405"/>
      <c r="J23" s="405"/>
      <c r="K23" s="406"/>
      <c r="L23" s="404" t="str">
        <f>Calcu!F22</f>
        <v/>
      </c>
      <c r="M23" s="405"/>
      <c r="N23" s="405"/>
      <c r="O23" s="405"/>
      <c r="P23" s="406"/>
      <c r="Q23" s="404" t="str">
        <f>Calcu!G22</f>
        <v/>
      </c>
      <c r="R23" s="405"/>
      <c r="S23" s="405"/>
      <c r="T23" s="405"/>
      <c r="U23" s="406"/>
      <c r="V23" s="404" t="str">
        <f>Calcu!H22</f>
        <v/>
      </c>
      <c r="W23" s="405"/>
      <c r="X23" s="405"/>
      <c r="Y23" s="405"/>
      <c r="Z23" s="406"/>
      <c r="AA23" s="404" t="str">
        <f>Calcu!I22</f>
        <v/>
      </c>
      <c r="AB23" s="405"/>
      <c r="AC23" s="405"/>
      <c r="AD23" s="405"/>
      <c r="AE23" s="406"/>
      <c r="AF23" s="404" t="str">
        <f>Calcu!J22</f>
        <v/>
      </c>
      <c r="AG23" s="405"/>
      <c r="AH23" s="405"/>
      <c r="AI23" s="405"/>
      <c r="AJ23" s="406"/>
      <c r="AK23" s="413" t="str">
        <f>Calcu!K22</f>
        <v/>
      </c>
      <c r="AL23" s="414"/>
      <c r="AM23" s="414"/>
      <c r="AN23" s="414"/>
      <c r="AO23" s="415"/>
      <c r="AP23" s="404" t="str">
        <f>Calcu!L22</f>
        <v/>
      </c>
      <c r="AQ23" s="405"/>
      <c r="AR23" s="405"/>
      <c r="AS23" s="405"/>
      <c r="AT23" s="406"/>
      <c r="AU23" s="404" t="str">
        <f>Calcu!T22</f>
        <v/>
      </c>
      <c r="AV23" s="405"/>
      <c r="AW23" s="405"/>
      <c r="AX23" s="405"/>
      <c r="AY23" s="406"/>
      <c r="AZ23" s="404" t="str">
        <f>Calcu!U22</f>
        <v/>
      </c>
      <c r="BA23" s="405"/>
      <c r="BB23" s="405"/>
      <c r="BC23" s="405"/>
      <c r="BD23" s="406"/>
    </row>
    <row r="24" spans="1:56" ht="18.75" customHeight="1">
      <c r="A24" s="57"/>
      <c r="B24" s="410" t="str">
        <f>Calcu!C23</f>
        <v/>
      </c>
      <c r="C24" s="411"/>
      <c r="D24" s="411"/>
      <c r="E24" s="411"/>
      <c r="F24" s="412"/>
      <c r="G24" s="404" t="str">
        <f>Calcu!E23</f>
        <v/>
      </c>
      <c r="H24" s="405"/>
      <c r="I24" s="405"/>
      <c r="J24" s="405"/>
      <c r="K24" s="406"/>
      <c r="L24" s="404" t="str">
        <f>Calcu!F23</f>
        <v/>
      </c>
      <c r="M24" s="405"/>
      <c r="N24" s="405"/>
      <c r="O24" s="405"/>
      <c r="P24" s="406"/>
      <c r="Q24" s="404" t="str">
        <f>Calcu!G23</f>
        <v/>
      </c>
      <c r="R24" s="405"/>
      <c r="S24" s="405"/>
      <c r="T24" s="405"/>
      <c r="U24" s="406"/>
      <c r="V24" s="404" t="str">
        <f>Calcu!H23</f>
        <v/>
      </c>
      <c r="W24" s="405"/>
      <c r="X24" s="405"/>
      <c r="Y24" s="405"/>
      <c r="Z24" s="406"/>
      <c r="AA24" s="404" t="str">
        <f>Calcu!I23</f>
        <v/>
      </c>
      <c r="AB24" s="405"/>
      <c r="AC24" s="405"/>
      <c r="AD24" s="405"/>
      <c r="AE24" s="406"/>
      <c r="AF24" s="404" t="str">
        <f>Calcu!J23</f>
        <v/>
      </c>
      <c r="AG24" s="405"/>
      <c r="AH24" s="405"/>
      <c r="AI24" s="405"/>
      <c r="AJ24" s="406"/>
      <c r="AK24" s="413" t="str">
        <f>Calcu!K23</f>
        <v/>
      </c>
      <c r="AL24" s="414"/>
      <c r="AM24" s="414"/>
      <c r="AN24" s="414"/>
      <c r="AO24" s="415"/>
      <c r="AP24" s="404" t="str">
        <f>Calcu!L23</f>
        <v/>
      </c>
      <c r="AQ24" s="405"/>
      <c r="AR24" s="405"/>
      <c r="AS24" s="405"/>
      <c r="AT24" s="406"/>
      <c r="AU24" s="404" t="str">
        <f>Calcu!T23</f>
        <v/>
      </c>
      <c r="AV24" s="405"/>
      <c r="AW24" s="405"/>
      <c r="AX24" s="405"/>
      <c r="AY24" s="406"/>
      <c r="AZ24" s="404" t="str">
        <f>Calcu!U23</f>
        <v/>
      </c>
      <c r="BA24" s="405"/>
      <c r="BB24" s="405"/>
      <c r="BC24" s="405"/>
      <c r="BD24" s="406"/>
    </row>
    <row r="25" spans="1:56" ht="18.75" customHeight="1">
      <c r="A25" s="57"/>
      <c r="B25" s="410" t="str">
        <f>Calcu!C24</f>
        <v/>
      </c>
      <c r="C25" s="411"/>
      <c r="D25" s="411"/>
      <c r="E25" s="411"/>
      <c r="F25" s="412"/>
      <c r="G25" s="404" t="str">
        <f>Calcu!E24</f>
        <v/>
      </c>
      <c r="H25" s="405"/>
      <c r="I25" s="405"/>
      <c r="J25" s="405"/>
      <c r="K25" s="406"/>
      <c r="L25" s="404" t="str">
        <f>Calcu!F24</f>
        <v/>
      </c>
      <c r="M25" s="405"/>
      <c r="N25" s="405"/>
      <c r="O25" s="405"/>
      <c r="P25" s="406"/>
      <c r="Q25" s="404" t="str">
        <f>Calcu!G24</f>
        <v/>
      </c>
      <c r="R25" s="405"/>
      <c r="S25" s="405"/>
      <c r="T25" s="405"/>
      <c r="U25" s="406"/>
      <c r="V25" s="404" t="str">
        <f>Calcu!H24</f>
        <v/>
      </c>
      <c r="W25" s="405"/>
      <c r="X25" s="405"/>
      <c r="Y25" s="405"/>
      <c r="Z25" s="406"/>
      <c r="AA25" s="404" t="str">
        <f>Calcu!I24</f>
        <v/>
      </c>
      <c r="AB25" s="405"/>
      <c r="AC25" s="405"/>
      <c r="AD25" s="405"/>
      <c r="AE25" s="406"/>
      <c r="AF25" s="404" t="str">
        <f>Calcu!J24</f>
        <v/>
      </c>
      <c r="AG25" s="405"/>
      <c r="AH25" s="405"/>
      <c r="AI25" s="405"/>
      <c r="AJ25" s="406"/>
      <c r="AK25" s="413" t="str">
        <f>Calcu!K24</f>
        <v/>
      </c>
      <c r="AL25" s="414"/>
      <c r="AM25" s="414"/>
      <c r="AN25" s="414"/>
      <c r="AO25" s="415"/>
      <c r="AP25" s="404" t="str">
        <f>Calcu!L24</f>
        <v/>
      </c>
      <c r="AQ25" s="405"/>
      <c r="AR25" s="405"/>
      <c r="AS25" s="405"/>
      <c r="AT25" s="406"/>
      <c r="AU25" s="404" t="str">
        <f>Calcu!T24</f>
        <v/>
      </c>
      <c r="AV25" s="405"/>
      <c r="AW25" s="405"/>
      <c r="AX25" s="405"/>
      <c r="AY25" s="406"/>
      <c r="AZ25" s="404" t="str">
        <f>Calcu!U24</f>
        <v/>
      </c>
      <c r="BA25" s="405"/>
      <c r="BB25" s="405"/>
      <c r="BC25" s="405"/>
      <c r="BD25" s="406"/>
    </row>
    <row r="26" spans="1:56" ht="18.75" customHeight="1">
      <c r="A26" s="57"/>
      <c r="B26" s="410" t="str">
        <f>Calcu!C25</f>
        <v/>
      </c>
      <c r="C26" s="411"/>
      <c r="D26" s="411"/>
      <c r="E26" s="411"/>
      <c r="F26" s="412"/>
      <c r="G26" s="404" t="str">
        <f>Calcu!E25</f>
        <v/>
      </c>
      <c r="H26" s="405"/>
      <c r="I26" s="405"/>
      <c r="J26" s="405"/>
      <c r="K26" s="406"/>
      <c r="L26" s="404" t="str">
        <f>Calcu!F25</f>
        <v/>
      </c>
      <c r="M26" s="405"/>
      <c r="N26" s="405"/>
      <c r="O26" s="405"/>
      <c r="P26" s="406"/>
      <c r="Q26" s="404" t="str">
        <f>Calcu!G25</f>
        <v/>
      </c>
      <c r="R26" s="405"/>
      <c r="S26" s="405"/>
      <c r="T26" s="405"/>
      <c r="U26" s="406"/>
      <c r="V26" s="404" t="str">
        <f>Calcu!H25</f>
        <v/>
      </c>
      <c r="W26" s="405"/>
      <c r="X26" s="405"/>
      <c r="Y26" s="405"/>
      <c r="Z26" s="406"/>
      <c r="AA26" s="404" t="str">
        <f>Calcu!I25</f>
        <v/>
      </c>
      <c r="AB26" s="405"/>
      <c r="AC26" s="405"/>
      <c r="AD26" s="405"/>
      <c r="AE26" s="406"/>
      <c r="AF26" s="404" t="str">
        <f>Calcu!J25</f>
        <v/>
      </c>
      <c r="AG26" s="405"/>
      <c r="AH26" s="405"/>
      <c r="AI26" s="405"/>
      <c r="AJ26" s="406"/>
      <c r="AK26" s="413" t="str">
        <f>Calcu!K25</f>
        <v/>
      </c>
      <c r="AL26" s="414"/>
      <c r="AM26" s="414"/>
      <c r="AN26" s="414"/>
      <c r="AO26" s="415"/>
      <c r="AP26" s="404" t="str">
        <f>Calcu!L25</f>
        <v/>
      </c>
      <c r="AQ26" s="405"/>
      <c r="AR26" s="405"/>
      <c r="AS26" s="405"/>
      <c r="AT26" s="406"/>
      <c r="AU26" s="404" t="str">
        <f>Calcu!T25</f>
        <v/>
      </c>
      <c r="AV26" s="405"/>
      <c r="AW26" s="405"/>
      <c r="AX26" s="405"/>
      <c r="AY26" s="406"/>
      <c r="AZ26" s="404" t="str">
        <f>Calcu!U25</f>
        <v/>
      </c>
      <c r="BA26" s="405"/>
      <c r="BB26" s="405"/>
      <c r="BC26" s="405"/>
      <c r="BD26" s="406"/>
    </row>
    <row r="27" spans="1:56" ht="18.75" customHeight="1">
      <c r="A27" s="57"/>
      <c r="B27" s="410" t="str">
        <f>Calcu!C26</f>
        <v/>
      </c>
      <c r="C27" s="411"/>
      <c r="D27" s="411"/>
      <c r="E27" s="411"/>
      <c r="F27" s="412"/>
      <c r="G27" s="404" t="str">
        <f>Calcu!E26</f>
        <v/>
      </c>
      <c r="H27" s="405"/>
      <c r="I27" s="405"/>
      <c r="J27" s="405"/>
      <c r="K27" s="406"/>
      <c r="L27" s="404" t="str">
        <f>Calcu!F26</f>
        <v/>
      </c>
      <c r="M27" s="405"/>
      <c r="N27" s="405"/>
      <c r="O27" s="405"/>
      <c r="P27" s="406"/>
      <c r="Q27" s="404" t="str">
        <f>Calcu!G26</f>
        <v/>
      </c>
      <c r="R27" s="405"/>
      <c r="S27" s="405"/>
      <c r="T27" s="405"/>
      <c r="U27" s="406"/>
      <c r="V27" s="404" t="str">
        <f>Calcu!H26</f>
        <v/>
      </c>
      <c r="W27" s="405"/>
      <c r="X27" s="405"/>
      <c r="Y27" s="405"/>
      <c r="Z27" s="406"/>
      <c r="AA27" s="404" t="str">
        <f>Calcu!I26</f>
        <v/>
      </c>
      <c r="AB27" s="405"/>
      <c r="AC27" s="405"/>
      <c r="AD27" s="405"/>
      <c r="AE27" s="406"/>
      <c r="AF27" s="404" t="str">
        <f>Calcu!J26</f>
        <v/>
      </c>
      <c r="AG27" s="405"/>
      <c r="AH27" s="405"/>
      <c r="AI27" s="405"/>
      <c r="AJ27" s="406"/>
      <c r="AK27" s="413" t="str">
        <f>Calcu!K26</f>
        <v/>
      </c>
      <c r="AL27" s="414"/>
      <c r="AM27" s="414"/>
      <c r="AN27" s="414"/>
      <c r="AO27" s="415"/>
      <c r="AP27" s="404" t="str">
        <f>Calcu!L26</f>
        <v/>
      </c>
      <c r="AQ27" s="405"/>
      <c r="AR27" s="405"/>
      <c r="AS27" s="405"/>
      <c r="AT27" s="406"/>
      <c r="AU27" s="404" t="str">
        <f>Calcu!T26</f>
        <v/>
      </c>
      <c r="AV27" s="405"/>
      <c r="AW27" s="405"/>
      <c r="AX27" s="405"/>
      <c r="AY27" s="406"/>
      <c r="AZ27" s="404" t="str">
        <f>Calcu!U26</f>
        <v/>
      </c>
      <c r="BA27" s="405"/>
      <c r="BB27" s="405"/>
      <c r="BC27" s="405"/>
      <c r="BD27" s="406"/>
    </row>
    <row r="28" spans="1:56" ht="18.75" customHeight="1">
      <c r="A28" s="57"/>
      <c r="B28" s="410" t="str">
        <f>Calcu!C27</f>
        <v/>
      </c>
      <c r="C28" s="411"/>
      <c r="D28" s="411"/>
      <c r="E28" s="411"/>
      <c r="F28" s="412"/>
      <c r="G28" s="404" t="str">
        <f>Calcu!E27</f>
        <v/>
      </c>
      <c r="H28" s="405"/>
      <c r="I28" s="405"/>
      <c r="J28" s="405"/>
      <c r="K28" s="406"/>
      <c r="L28" s="404" t="str">
        <f>Calcu!F27</f>
        <v/>
      </c>
      <c r="M28" s="405"/>
      <c r="N28" s="405"/>
      <c r="O28" s="405"/>
      <c r="P28" s="406"/>
      <c r="Q28" s="404" t="str">
        <f>Calcu!G27</f>
        <v/>
      </c>
      <c r="R28" s="405"/>
      <c r="S28" s="405"/>
      <c r="T28" s="405"/>
      <c r="U28" s="406"/>
      <c r="V28" s="404" t="str">
        <f>Calcu!H27</f>
        <v/>
      </c>
      <c r="W28" s="405"/>
      <c r="X28" s="405"/>
      <c r="Y28" s="405"/>
      <c r="Z28" s="406"/>
      <c r="AA28" s="404" t="str">
        <f>Calcu!I27</f>
        <v/>
      </c>
      <c r="AB28" s="405"/>
      <c r="AC28" s="405"/>
      <c r="AD28" s="405"/>
      <c r="AE28" s="406"/>
      <c r="AF28" s="404" t="str">
        <f>Calcu!J27</f>
        <v/>
      </c>
      <c r="AG28" s="405"/>
      <c r="AH28" s="405"/>
      <c r="AI28" s="405"/>
      <c r="AJ28" s="406"/>
      <c r="AK28" s="413" t="str">
        <f>Calcu!K27</f>
        <v/>
      </c>
      <c r="AL28" s="414"/>
      <c r="AM28" s="414"/>
      <c r="AN28" s="414"/>
      <c r="AO28" s="415"/>
      <c r="AP28" s="404" t="str">
        <f>Calcu!L27</f>
        <v/>
      </c>
      <c r="AQ28" s="405"/>
      <c r="AR28" s="405"/>
      <c r="AS28" s="405"/>
      <c r="AT28" s="406"/>
      <c r="AU28" s="404" t="str">
        <f>Calcu!T27</f>
        <v/>
      </c>
      <c r="AV28" s="405"/>
      <c r="AW28" s="405"/>
      <c r="AX28" s="405"/>
      <c r="AY28" s="406"/>
      <c r="AZ28" s="404" t="str">
        <f>Calcu!U27</f>
        <v/>
      </c>
      <c r="BA28" s="405"/>
      <c r="BB28" s="405"/>
      <c r="BC28" s="405"/>
      <c r="BD28" s="406"/>
    </row>
    <row r="29" spans="1:56" ht="18.75" customHeight="1">
      <c r="A29" s="57"/>
      <c r="B29" s="410" t="str">
        <f>Calcu!C28</f>
        <v/>
      </c>
      <c r="C29" s="411"/>
      <c r="D29" s="411"/>
      <c r="E29" s="411"/>
      <c r="F29" s="412"/>
      <c r="G29" s="404" t="str">
        <f>Calcu!E28</f>
        <v/>
      </c>
      <c r="H29" s="405"/>
      <c r="I29" s="405"/>
      <c r="J29" s="405"/>
      <c r="K29" s="406"/>
      <c r="L29" s="404" t="str">
        <f>Calcu!F28</f>
        <v/>
      </c>
      <c r="M29" s="405"/>
      <c r="N29" s="405"/>
      <c r="O29" s="405"/>
      <c r="P29" s="406"/>
      <c r="Q29" s="404" t="str">
        <f>Calcu!G28</f>
        <v/>
      </c>
      <c r="R29" s="405"/>
      <c r="S29" s="405"/>
      <c r="T29" s="405"/>
      <c r="U29" s="406"/>
      <c r="V29" s="404" t="str">
        <f>Calcu!H28</f>
        <v/>
      </c>
      <c r="W29" s="405"/>
      <c r="X29" s="405"/>
      <c r="Y29" s="405"/>
      <c r="Z29" s="406"/>
      <c r="AA29" s="404" t="str">
        <f>Calcu!I28</f>
        <v/>
      </c>
      <c r="AB29" s="405"/>
      <c r="AC29" s="405"/>
      <c r="AD29" s="405"/>
      <c r="AE29" s="406"/>
      <c r="AF29" s="404" t="str">
        <f>Calcu!J28</f>
        <v/>
      </c>
      <c r="AG29" s="405"/>
      <c r="AH29" s="405"/>
      <c r="AI29" s="405"/>
      <c r="AJ29" s="406"/>
      <c r="AK29" s="413" t="str">
        <f>Calcu!K28</f>
        <v/>
      </c>
      <c r="AL29" s="414"/>
      <c r="AM29" s="414"/>
      <c r="AN29" s="414"/>
      <c r="AO29" s="415"/>
      <c r="AP29" s="404" t="str">
        <f>Calcu!L28</f>
        <v/>
      </c>
      <c r="AQ29" s="405"/>
      <c r="AR29" s="405"/>
      <c r="AS29" s="405"/>
      <c r="AT29" s="406"/>
      <c r="AU29" s="404" t="str">
        <f>Calcu!T28</f>
        <v/>
      </c>
      <c r="AV29" s="405"/>
      <c r="AW29" s="405"/>
      <c r="AX29" s="405"/>
      <c r="AY29" s="406"/>
      <c r="AZ29" s="404" t="str">
        <f>Calcu!U28</f>
        <v/>
      </c>
      <c r="BA29" s="405"/>
      <c r="BB29" s="405"/>
      <c r="BC29" s="405"/>
      <c r="BD29" s="406"/>
    </row>
    <row r="30" spans="1:56" ht="18.75" customHeight="1">
      <c r="A30" s="57"/>
    </row>
    <row r="31" spans="1:56" ht="18.75" customHeight="1">
      <c r="A31" s="57" t="s">
        <v>249</v>
      </c>
      <c r="B31" s="215"/>
      <c r="C31" s="215"/>
      <c r="D31" s="215"/>
      <c r="E31" s="215"/>
      <c r="F31" s="215"/>
      <c r="G31" s="215"/>
      <c r="H31" s="215"/>
      <c r="I31" s="215"/>
      <c r="J31" s="215"/>
      <c r="K31" s="215"/>
      <c r="L31" s="215"/>
      <c r="M31" s="215"/>
      <c r="N31" s="215"/>
      <c r="O31" s="215"/>
      <c r="P31" s="215"/>
      <c r="Q31" s="215"/>
      <c r="R31" s="215"/>
      <c r="S31" s="215"/>
      <c r="T31" s="215"/>
      <c r="U31" s="215"/>
      <c r="V31" s="215"/>
      <c r="W31" s="215"/>
      <c r="X31" s="215"/>
      <c r="Y31" s="215"/>
      <c r="Z31" s="215"/>
      <c r="AA31" s="215"/>
      <c r="AB31" s="215"/>
      <c r="AC31" s="215"/>
      <c r="AD31" s="215"/>
      <c r="AE31" s="215"/>
      <c r="AF31" s="215"/>
      <c r="AG31" s="215"/>
      <c r="AH31" s="215"/>
      <c r="AI31" s="215"/>
      <c r="AJ31" s="215"/>
      <c r="AK31" s="215"/>
      <c r="AL31" s="215"/>
      <c r="AM31" s="215"/>
      <c r="AN31" s="215"/>
      <c r="AO31" s="215"/>
      <c r="AP31" s="215"/>
      <c r="AQ31" s="215"/>
      <c r="AR31" s="215"/>
    </row>
    <row r="32" spans="1:56" ht="18.75" customHeight="1">
      <c r="A32" s="57"/>
      <c r="B32" s="416" t="s">
        <v>250</v>
      </c>
      <c r="C32" s="417"/>
      <c r="D32" s="417"/>
      <c r="E32" s="417"/>
      <c r="F32" s="418"/>
      <c r="G32" s="424" t="s">
        <v>251</v>
      </c>
      <c r="H32" s="425"/>
      <c r="I32" s="425"/>
      <c r="J32" s="425"/>
      <c r="K32" s="425"/>
      <c r="L32" s="425"/>
      <c r="M32" s="425"/>
      <c r="N32" s="425"/>
      <c r="O32" s="425"/>
      <c r="P32" s="425"/>
      <c r="Q32" s="425"/>
      <c r="R32" s="425"/>
      <c r="S32" s="425"/>
      <c r="T32" s="425"/>
      <c r="U32" s="425"/>
      <c r="V32" s="425"/>
      <c r="W32" s="425"/>
      <c r="X32" s="425"/>
      <c r="Y32" s="425"/>
      <c r="Z32" s="425"/>
      <c r="AA32" s="425"/>
      <c r="AB32" s="425"/>
      <c r="AC32" s="425"/>
      <c r="AD32" s="425"/>
      <c r="AE32" s="426"/>
      <c r="AF32" s="416" t="s">
        <v>252</v>
      </c>
      <c r="AG32" s="417"/>
      <c r="AH32" s="417"/>
      <c r="AI32" s="417"/>
      <c r="AJ32" s="418"/>
      <c r="AK32" s="416" t="s">
        <v>253</v>
      </c>
      <c r="AL32" s="417"/>
      <c r="AM32" s="417"/>
      <c r="AN32" s="417"/>
      <c r="AO32" s="418"/>
      <c r="AP32" s="416" t="s">
        <v>239</v>
      </c>
      <c r="AQ32" s="417"/>
      <c r="AR32" s="417"/>
      <c r="AS32" s="417"/>
      <c r="AT32" s="418"/>
      <c r="AU32" s="416" t="s">
        <v>240</v>
      </c>
      <c r="AV32" s="417"/>
      <c r="AW32" s="417"/>
      <c r="AX32" s="417"/>
      <c r="AY32" s="418"/>
      <c r="AZ32" s="416" t="s">
        <v>242</v>
      </c>
      <c r="BA32" s="417"/>
      <c r="BB32" s="417"/>
      <c r="BC32" s="417"/>
      <c r="BD32" s="418"/>
    </row>
    <row r="33" spans="1:56" ht="18.75" customHeight="1">
      <c r="A33" s="57"/>
      <c r="B33" s="419"/>
      <c r="C33" s="420"/>
      <c r="D33" s="420"/>
      <c r="E33" s="420"/>
      <c r="F33" s="421"/>
      <c r="G33" s="424" t="s">
        <v>74</v>
      </c>
      <c r="H33" s="425"/>
      <c r="I33" s="425"/>
      <c r="J33" s="425"/>
      <c r="K33" s="426"/>
      <c r="L33" s="424" t="s">
        <v>245</v>
      </c>
      <c r="M33" s="425"/>
      <c r="N33" s="425"/>
      <c r="O33" s="425"/>
      <c r="P33" s="426"/>
      <c r="Q33" s="424" t="s">
        <v>254</v>
      </c>
      <c r="R33" s="425"/>
      <c r="S33" s="425"/>
      <c r="T33" s="425"/>
      <c r="U33" s="426"/>
      <c r="V33" s="424" t="s">
        <v>247</v>
      </c>
      <c r="W33" s="425"/>
      <c r="X33" s="425"/>
      <c r="Y33" s="425"/>
      <c r="Z33" s="426"/>
      <c r="AA33" s="424" t="s">
        <v>255</v>
      </c>
      <c r="AB33" s="425"/>
      <c r="AC33" s="425"/>
      <c r="AD33" s="425"/>
      <c r="AE33" s="426"/>
      <c r="AF33" s="419"/>
      <c r="AG33" s="420"/>
      <c r="AH33" s="420"/>
      <c r="AI33" s="420"/>
      <c r="AJ33" s="421"/>
      <c r="AK33" s="419"/>
      <c r="AL33" s="420"/>
      <c r="AM33" s="420"/>
      <c r="AN33" s="420"/>
      <c r="AO33" s="421"/>
      <c r="AP33" s="419"/>
      <c r="AQ33" s="420"/>
      <c r="AR33" s="420"/>
      <c r="AS33" s="420"/>
      <c r="AT33" s="421"/>
      <c r="AU33" s="419"/>
      <c r="AV33" s="420"/>
      <c r="AW33" s="420"/>
      <c r="AX33" s="420"/>
      <c r="AY33" s="421"/>
      <c r="AZ33" s="419"/>
      <c r="BA33" s="420"/>
      <c r="BB33" s="420"/>
      <c r="BC33" s="420"/>
      <c r="BD33" s="421"/>
    </row>
    <row r="34" spans="1:56" ht="18.75" customHeight="1">
      <c r="A34" s="57"/>
      <c r="B34" s="410" t="str">
        <f>Calcu!C9</f>
        <v/>
      </c>
      <c r="C34" s="411"/>
      <c r="D34" s="411"/>
      <c r="E34" s="411"/>
      <c r="F34" s="412"/>
      <c r="G34" s="404" t="str">
        <f>Calcu!X9</f>
        <v/>
      </c>
      <c r="H34" s="405"/>
      <c r="I34" s="405"/>
      <c r="J34" s="405"/>
      <c r="K34" s="406"/>
      <c r="L34" s="404" t="str">
        <f>Calcu!Y9</f>
        <v/>
      </c>
      <c r="M34" s="405"/>
      <c r="N34" s="405"/>
      <c r="O34" s="405"/>
      <c r="P34" s="406"/>
      <c r="Q34" s="404" t="str">
        <f>Calcu!Z9</f>
        <v/>
      </c>
      <c r="R34" s="405"/>
      <c r="S34" s="405"/>
      <c r="T34" s="405"/>
      <c r="U34" s="406"/>
      <c r="V34" s="404" t="str">
        <f>Calcu!AA9</f>
        <v/>
      </c>
      <c r="W34" s="405"/>
      <c r="X34" s="405"/>
      <c r="Y34" s="405"/>
      <c r="Z34" s="406"/>
      <c r="AA34" s="404" t="str">
        <f>Calcu!AB9</f>
        <v/>
      </c>
      <c r="AB34" s="405"/>
      <c r="AC34" s="405"/>
      <c r="AD34" s="405"/>
      <c r="AE34" s="406"/>
      <c r="AF34" s="404" t="str">
        <f>Calcu!AC9</f>
        <v/>
      </c>
      <c r="AG34" s="405"/>
      <c r="AH34" s="405"/>
      <c r="AI34" s="405"/>
      <c r="AJ34" s="406"/>
      <c r="AK34" s="413" t="str">
        <f>Calcu!AD9</f>
        <v/>
      </c>
      <c r="AL34" s="414"/>
      <c r="AM34" s="414"/>
      <c r="AN34" s="414"/>
      <c r="AO34" s="415"/>
      <c r="AP34" s="404" t="str">
        <f>Calcu!L9</f>
        <v/>
      </c>
      <c r="AQ34" s="405"/>
      <c r="AR34" s="405"/>
      <c r="AS34" s="405"/>
      <c r="AT34" s="406"/>
      <c r="AU34" s="404" t="str">
        <f>Calcu!T9</f>
        <v/>
      </c>
      <c r="AV34" s="405"/>
      <c r="AW34" s="405"/>
      <c r="AX34" s="405"/>
      <c r="AY34" s="406"/>
      <c r="AZ34" s="404" t="str">
        <f>Calcu!AF9</f>
        <v/>
      </c>
      <c r="BA34" s="405"/>
      <c r="BB34" s="405"/>
      <c r="BC34" s="405"/>
      <c r="BD34" s="406"/>
    </row>
    <row r="35" spans="1:56" ht="18.75" customHeight="1">
      <c r="A35" s="57"/>
      <c r="B35" s="410" t="str">
        <f>Calcu!C10</f>
        <v/>
      </c>
      <c r="C35" s="411"/>
      <c r="D35" s="411"/>
      <c r="E35" s="411"/>
      <c r="F35" s="412"/>
      <c r="G35" s="404" t="str">
        <f>Calcu!X10</f>
        <v/>
      </c>
      <c r="H35" s="405"/>
      <c r="I35" s="405"/>
      <c r="J35" s="405"/>
      <c r="K35" s="406"/>
      <c r="L35" s="404" t="str">
        <f>Calcu!Y10</f>
        <v/>
      </c>
      <c r="M35" s="405"/>
      <c r="N35" s="405"/>
      <c r="O35" s="405"/>
      <c r="P35" s="406"/>
      <c r="Q35" s="404" t="str">
        <f>Calcu!Z10</f>
        <v/>
      </c>
      <c r="R35" s="405"/>
      <c r="S35" s="405"/>
      <c r="T35" s="405"/>
      <c r="U35" s="406"/>
      <c r="V35" s="404" t="str">
        <f>Calcu!AA10</f>
        <v/>
      </c>
      <c r="W35" s="405"/>
      <c r="X35" s="405"/>
      <c r="Y35" s="405"/>
      <c r="Z35" s="406"/>
      <c r="AA35" s="404" t="str">
        <f>Calcu!AB10</f>
        <v/>
      </c>
      <c r="AB35" s="405"/>
      <c r="AC35" s="405"/>
      <c r="AD35" s="405"/>
      <c r="AE35" s="406"/>
      <c r="AF35" s="404" t="str">
        <f>Calcu!AC10</f>
        <v/>
      </c>
      <c r="AG35" s="405"/>
      <c r="AH35" s="405"/>
      <c r="AI35" s="405"/>
      <c r="AJ35" s="406"/>
      <c r="AK35" s="413" t="str">
        <f>Calcu!AD10</f>
        <v/>
      </c>
      <c r="AL35" s="414"/>
      <c r="AM35" s="414"/>
      <c r="AN35" s="414"/>
      <c r="AO35" s="415"/>
      <c r="AP35" s="404" t="str">
        <f>Calcu!L10</f>
        <v/>
      </c>
      <c r="AQ35" s="405"/>
      <c r="AR35" s="405"/>
      <c r="AS35" s="405"/>
      <c r="AT35" s="406"/>
      <c r="AU35" s="404" t="str">
        <f>Calcu!T10</f>
        <v/>
      </c>
      <c r="AV35" s="405"/>
      <c r="AW35" s="405"/>
      <c r="AX35" s="405"/>
      <c r="AY35" s="406"/>
      <c r="AZ35" s="404" t="str">
        <f>Calcu!AF10</f>
        <v/>
      </c>
      <c r="BA35" s="405"/>
      <c r="BB35" s="405"/>
      <c r="BC35" s="405"/>
      <c r="BD35" s="406"/>
    </row>
    <row r="36" spans="1:56" ht="18.75" customHeight="1">
      <c r="A36" s="57"/>
      <c r="B36" s="410" t="str">
        <f>Calcu!C11</f>
        <v/>
      </c>
      <c r="C36" s="411"/>
      <c r="D36" s="411"/>
      <c r="E36" s="411"/>
      <c r="F36" s="412"/>
      <c r="G36" s="404" t="str">
        <f>Calcu!X11</f>
        <v/>
      </c>
      <c r="H36" s="405"/>
      <c r="I36" s="405"/>
      <c r="J36" s="405"/>
      <c r="K36" s="406"/>
      <c r="L36" s="404" t="str">
        <f>Calcu!Y11</f>
        <v/>
      </c>
      <c r="M36" s="405"/>
      <c r="N36" s="405"/>
      <c r="O36" s="405"/>
      <c r="P36" s="406"/>
      <c r="Q36" s="404" t="str">
        <f>Calcu!Z11</f>
        <v/>
      </c>
      <c r="R36" s="405"/>
      <c r="S36" s="405"/>
      <c r="T36" s="405"/>
      <c r="U36" s="406"/>
      <c r="V36" s="404" t="str">
        <f>Calcu!AA11</f>
        <v/>
      </c>
      <c r="W36" s="405"/>
      <c r="X36" s="405"/>
      <c r="Y36" s="405"/>
      <c r="Z36" s="406"/>
      <c r="AA36" s="404" t="str">
        <f>Calcu!AB11</f>
        <v/>
      </c>
      <c r="AB36" s="405"/>
      <c r="AC36" s="405"/>
      <c r="AD36" s="405"/>
      <c r="AE36" s="406"/>
      <c r="AF36" s="404" t="str">
        <f>Calcu!AC11</f>
        <v/>
      </c>
      <c r="AG36" s="405"/>
      <c r="AH36" s="405"/>
      <c r="AI36" s="405"/>
      <c r="AJ36" s="406"/>
      <c r="AK36" s="413" t="str">
        <f>Calcu!AD11</f>
        <v/>
      </c>
      <c r="AL36" s="414"/>
      <c r="AM36" s="414"/>
      <c r="AN36" s="414"/>
      <c r="AO36" s="415"/>
      <c r="AP36" s="404" t="str">
        <f>Calcu!L11</f>
        <v/>
      </c>
      <c r="AQ36" s="405"/>
      <c r="AR36" s="405"/>
      <c r="AS36" s="405"/>
      <c r="AT36" s="406"/>
      <c r="AU36" s="404" t="str">
        <f>Calcu!T11</f>
        <v/>
      </c>
      <c r="AV36" s="405"/>
      <c r="AW36" s="405"/>
      <c r="AX36" s="405"/>
      <c r="AY36" s="406"/>
      <c r="AZ36" s="404" t="str">
        <f>Calcu!AF11</f>
        <v/>
      </c>
      <c r="BA36" s="405"/>
      <c r="BB36" s="405"/>
      <c r="BC36" s="405"/>
      <c r="BD36" s="406"/>
    </row>
    <row r="37" spans="1:56" ht="18.75" customHeight="1">
      <c r="A37" s="57"/>
      <c r="B37" s="410" t="str">
        <f>Calcu!C12</f>
        <v/>
      </c>
      <c r="C37" s="411"/>
      <c r="D37" s="411"/>
      <c r="E37" s="411"/>
      <c r="F37" s="412"/>
      <c r="G37" s="404" t="str">
        <f>Calcu!X12</f>
        <v/>
      </c>
      <c r="H37" s="405"/>
      <c r="I37" s="405"/>
      <c r="J37" s="405"/>
      <c r="K37" s="406"/>
      <c r="L37" s="404" t="str">
        <f>Calcu!Y12</f>
        <v/>
      </c>
      <c r="M37" s="405"/>
      <c r="N37" s="405"/>
      <c r="O37" s="405"/>
      <c r="P37" s="406"/>
      <c r="Q37" s="404" t="str">
        <f>Calcu!Z12</f>
        <v/>
      </c>
      <c r="R37" s="405"/>
      <c r="S37" s="405"/>
      <c r="T37" s="405"/>
      <c r="U37" s="406"/>
      <c r="V37" s="404" t="str">
        <f>Calcu!AA12</f>
        <v/>
      </c>
      <c r="W37" s="405"/>
      <c r="X37" s="405"/>
      <c r="Y37" s="405"/>
      <c r="Z37" s="406"/>
      <c r="AA37" s="404" t="str">
        <f>Calcu!AB12</f>
        <v/>
      </c>
      <c r="AB37" s="405"/>
      <c r="AC37" s="405"/>
      <c r="AD37" s="405"/>
      <c r="AE37" s="406"/>
      <c r="AF37" s="404" t="str">
        <f>Calcu!AC12</f>
        <v/>
      </c>
      <c r="AG37" s="405"/>
      <c r="AH37" s="405"/>
      <c r="AI37" s="405"/>
      <c r="AJ37" s="406"/>
      <c r="AK37" s="413" t="str">
        <f>Calcu!AD12</f>
        <v/>
      </c>
      <c r="AL37" s="414"/>
      <c r="AM37" s="414"/>
      <c r="AN37" s="414"/>
      <c r="AO37" s="415"/>
      <c r="AP37" s="404" t="str">
        <f>Calcu!L12</f>
        <v/>
      </c>
      <c r="AQ37" s="405"/>
      <c r="AR37" s="405"/>
      <c r="AS37" s="405"/>
      <c r="AT37" s="406"/>
      <c r="AU37" s="404" t="str">
        <f>Calcu!T12</f>
        <v/>
      </c>
      <c r="AV37" s="405"/>
      <c r="AW37" s="405"/>
      <c r="AX37" s="405"/>
      <c r="AY37" s="406"/>
      <c r="AZ37" s="404" t="str">
        <f>Calcu!AF12</f>
        <v/>
      </c>
      <c r="BA37" s="405"/>
      <c r="BB37" s="405"/>
      <c r="BC37" s="405"/>
      <c r="BD37" s="406"/>
    </row>
    <row r="38" spans="1:56" ht="18.75" customHeight="1">
      <c r="A38" s="57"/>
      <c r="B38" s="410" t="str">
        <f>Calcu!C13</f>
        <v/>
      </c>
      <c r="C38" s="411"/>
      <c r="D38" s="411"/>
      <c r="E38" s="411"/>
      <c r="F38" s="412"/>
      <c r="G38" s="404" t="str">
        <f>Calcu!X13</f>
        <v/>
      </c>
      <c r="H38" s="405"/>
      <c r="I38" s="405"/>
      <c r="J38" s="405"/>
      <c r="K38" s="406"/>
      <c r="L38" s="404" t="str">
        <f>Calcu!Y13</f>
        <v/>
      </c>
      <c r="M38" s="405"/>
      <c r="N38" s="405"/>
      <c r="O38" s="405"/>
      <c r="P38" s="406"/>
      <c r="Q38" s="404" t="str">
        <f>Calcu!Z13</f>
        <v/>
      </c>
      <c r="R38" s="405"/>
      <c r="S38" s="405"/>
      <c r="T38" s="405"/>
      <c r="U38" s="406"/>
      <c r="V38" s="404" t="str">
        <f>Calcu!AA13</f>
        <v/>
      </c>
      <c r="W38" s="405"/>
      <c r="X38" s="405"/>
      <c r="Y38" s="405"/>
      <c r="Z38" s="406"/>
      <c r="AA38" s="404" t="str">
        <f>Calcu!AB13</f>
        <v/>
      </c>
      <c r="AB38" s="405"/>
      <c r="AC38" s="405"/>
      <c r="AD38" s="405"/>
      <c r="AE38" s="406"/>
      <c r="AF38" s="404" t="str">
        <f>Calcu!AC13</f>
        <v/>
      </c>
      <c r="AG38" s="405"/>
      <c r="AH38" s="405"/>
      <c r="AI38" s="405"/>
      <c r="AJ38" s="406"/>
      <c r="AK38" s="413" t="str">
        <f>Calcu!AD13</f>
        <v/>
      </c>
      <c r="AL38" s="414"/>
      <c r="AM38" s="414"/>
      <c r="AN38" s="414"/>
      <c r="AO38" s="415"/>
      <c r="AP38" s="404" t="str">
        <f>Calcu!L13</f>
        <v/>
      </c>
      <c r="AQ38" s="405"/>
      <c r="AR38" s="405"/>
      <c r="AS38" s="405"/>
      <c r="AT38" s="406"/>
      <c r="AU38" s="404" t="str">
        <f>Calcu!T13</f>
        <v/>
      </c>
      <c r="AV38" s="405"/>
      <c r="AW38" s="405"/>
      <c r="AX38" s="405"/>
      <c r="AY38" s="406"/>
      <c r="AZ38" s="404" t="str">
        <f>Calcu!AF13</f>
        <v/>
      </c>
      <c r="BA38" s="405"/>
      <c r="BB38" s="405"/>
      <c r="BC38" s="405"/>
      <c r="BD38" s="406"/>
    </row>
    <row r="39" spans="1:56" ht="18.75" customHeight="1">
      <c r="A39" s="57"/>
      <c r="B39" s="410" t="str">
        <f>Calcu!C14</f>
        <v/>
      </c>
      <c r="C39" s="411"/>
      <c r="D39" s="411"/>
      <c r="E39" s="411"/>
      <c r="F39" s="412"/>
      <c r="G39" s="404" t="str">
        <f>Calcu!X14</f>
        <v/>
      </c>
      <c r="H39" s="405"/>
      <c r="I39" s="405"/>
      <c r="J39" s="405"/>
      <c r="K39" s="406"/>
      <c r="L39" s="404" t="str">
        <f>Calcu!Y14</f>
        <v/>
      </c>
      <c r="M39" s="405"/>
      <c r="N39" s="405"/>
      <c r="O39" s="405"/>
      <c r="P39" s="406"/>
      <c r="Q39" s="404" t="str">
        <f>Calcu!Z14</f>
        <v/>
      </c>
      <c r="R39" s="405"/>
      <c r="S39" s="405"/>
      <c r="T39" s="405"/>
      <c r="U39" s="406"/>
      <c r="V39" s="404" t="str">
        <f>Calcu!AA14</f>
        <v/>
      </c>
      <c r="W39" s="405"/>
      <c r="X39" s="405"/>
      <c r="Y39" s="405"/>
      <c r="Z39" s="406"/>
      <c r="AA39" s="404" t="str">
        <f>Calcu!AB14</f>
        <v/>
      </c>
      <c r="AB39" s="405"/>
      <c r="AC39" s="405"/>
      <c r="AD39" s="405"/>
      <c r="AE39" s="406"/>
      <c r="AF39" s="404" t="str">
        <f>Calcu!AC14</f>
        <v/>
      </c>
      <c r="AG39" s="405"/>
      <c r="AH39" s="405"/>
      <c r="AI39" s="405"/>
      <c r="AJ39" s="406"/>
      <c r="AK39" s="413" t="str">
        <f>Calcu!AD14</f>
        <v/>
      </c>
      <c r="AL39" s="414"/>
      <c r="AM39" s="414"/>
      <c r="AN39" s="414"/>
      <c r="AO39" s="415"/>
      <c r="AP39" s="404" t="str">
        <f>Calcu!L14</f>
        <v/>
      </c>
      <c r="AQ39" s="405"/>
      <c r="AR39" s="405"/>
      <c r="AS39" s="405"/>
      <c r="AT39" s="406"/>
      <c r="AU39" s="404" t="str">
        <f>Calcu!T14</f>
        <v/>
      </c>
      <c r="AV39" s="405"/>
      <c r="AW39" s="405"/>
      <c r="AX39" s="405"/>
      <c r="AY39" s="406"/>
      <c r="AZ39" s="404" t="str">
        <f>Calcu!AF14</f>
        <v/>
      </c>
      <c r="BA39" s="405"/>
      <c r="BB39" s="405"/>
      <c r="BC39" s="405"/>
      <c r="BD39" s="406"/>
    </row>
    <row r="40" spans="1:56" ht="18.75" customHeight="1">
      <c r="A40" s="57"/>
      <c r="B40" s="410" t="str">
        <f>Calcu!C15</f>
        <v/>
      </c>
      <c r="C40" s="411"/>
      <c r="D40" s="411"/>
      <c r="E40" s="411"/>
      <c r="F40" s="412"/>
      <c r="G40" s="404" t="str">
        <f>Calcu!X15</f>
        <v/>
      </c>
      <c r="H40" s="405"/>
      <c r="I40" s="405"/>
      <c r="J40" s="405"/>
      <c r="K40" s="406"/>
      <c r="L40" s="404" t="str">
        <f>Calcu!Y15</f>
        <v/>
      </c>
      <c r="M40" s="405"/>
      <c r="N40" s="405"/>
      <c r="O40" s="405"/>
      <c r="P40" s="406"/>
      <c r="Q40" s="404" t="str">
        <f>Calcu!Z15</f>
        <v/>
      </c>
      <c r="R40" s="405"/>
      <c r="S40" s="405"/>
      <c r="T40" s="405"/>
      <c r="U40" s="406"/>
      <c r="V40" s="404" t="str">
        <f>Calcu!AA15</f>
        <v/>
      </c>
      <c r="W40" s="405"/>
      <c r="X40" s="405"/>
      <c r="Y40" s="405"/>
      <c r="Z40" s="406"/>
      <c r="AA40" s="404" t="str">
        <f>Calcu!AB15</f>
        <v/>
      </c>
      <c r="AB40" s="405"/>
      <c r="AC40" s="405"/>
      <c r="AD40" s="405"/>
      <c r="AE40" s="406"/>
      <c r="AF40" s="404" t="str">
        <f>Calcu!AC15</f>
        <v/>
      </c>
      <c r="AG40" s="405"/>
      <c r="AH40" s="405"/>
      <c r="AI40" s="405"/>
      <c r="AJ40" s="406"/>
      <c r="AK40" s="413" t="str">
        <f>Calcu!AD15</f>
        <v/>
      </c>
      <c r="AL40" s="414"/>
      <c r="AM40" s="414"/>
      <c r="AN40" s="414"/>
      <c r="AO40" s="415"/>
      <c r="AP40" s="404" t="str">
        <f>Calcu!L15</f>
        <v/>
      </c>
      <c r="AQ40" s="405"/>
      <c r="AR40" s="405"/>
      <c r="AS40" s="405"/>
      <c r="AT40" s="406"/>
      <c r="AU40" s="404" t="str">
        <f>Calcu!T15</f>
        <v/>
      </c>
      <c r="AV40" s="405"/>
      <c r="AW40" s="405"/>
      <c r="AX40" s="405"/>
      <c r="AY40" s="406"/>
      <c r="AZ40" s="404" t="str">
        <f>Calcu!AF15</f>
        <v/>
      </c>
      <c r="BA40" s="405"/>
      <c r="BB40" s="405"/>
      <c r="BC40" s="405"/>
      <c r="BD40" s="406"/>
    </row>
    <row r="41" spans="1:56" ht="18.75" customHeight="1">
      <c r="A41" s="57"/>
      <c r="B41" s="410" t="str">
        <f>Calcu!C16</f>
        <v/>
      </c>
      <c r="C41" s="411"/>
      <c r="D41" s="411"/>
      <c r="E41" s="411"/>
      <c r="F41" s="412"/>
      <c r="G41" s="404" t="str">
        <f>Calcu!X16</f>
        <v/>
      </c>
      <c r="H41" s="405"/>
      <c r="I41" s="405"/>
      <c r="J41" s="405"/>
      <c r="K41" s="406"/>
      <c r="L41" s="404" t="str">
        <f>Calcu!Y16</f>
        <v/>
      </c>
      <c r="M41" s="405"/>
      <c r="N41" s="405"/>
      <c r="O41" s="405"/>
      <c r="P41" s="406"/>
      <c r="Q41" s="404" t="str">
        <f>Calcu!Z16</f>
        <v/>
      </c>
      <c r="R41" s="405"/>
      <c r="S41" s="405"/>
      <c r="T41" s="405"/>
      <c r="U41" s="406"/>
      <c r="V41" s="404" t="str">
        <f>Calcu!AA16</f>
        <v/>
      </c>
      <c r="W41" s="405"/>
      <c r="X41" s="405"/>
      <c r="Y41" s="405"/>
      <c r="Z41" s="406"/>
      <c r="AA41" s="404" t="str">
        <f>Calcu!AB16</f>
        <v/>
      </c>
      <c r="AB41" s="405"/>
      <c r="AC41" s="405"/>
      <c r="AD41" s="405"/>
      <c r="AE41" s="406"/>
      <c r="AF41" s="404" t="str">
        <f>Calcu!AC16</f>
        <v/>
      </c>
      <c r="AG41" s="405"/>
      <c r="AH41" s="405"/>
      <c r="AI41" s="405"/>
      <c r="AJ41" s="406"/>
      <c r="AK41" s="413" t="str">
        <f>Calcu!AD16</f>
        <v/>
      </c>
      <c r="AL41" s="414"/>
      <c r="AM41" s="414"/>
      <c r="AN41" s="414"/>
      <c r="AO41" s="415"/>
      <c r="AP41" s="404" t="str">
        <f>Calcu!L16</f>
        <v/>
      </c>
      <c r="AQ41" s="405"/>
      <c r="AR41" s="405"/>
      <c r="AS41" s="405"/>
      <c r="AT41" s="406"/>
      <c r="AU41" s="404" t="str">
        <f>Calcu!T16</f>
        <v/>
      </c>
      <c r="AV41" s="405"/>
      <c r="AW41" s="405"/>
      <c r="AX41" s="405"/>
      <c r="AY41" s="406"/>
      <c r="AZ41" s="404" t="str">
        <f>Calcu!AF16</f>
        <v/>
      </c>
      <c r="BA41" s="405"/>
      <c r="BB41" s="405"/>
      <c r="BC41" s="405"/>
      <c r="BD41" s="406"/>
    </row>
    <row r="42" spans="1:56" ht="18.75" customHeight="1">
      <c r="A42" s="57"/>
      <c r="B42" s="410" t="str">
        <f>Calcu!C17</f>
        <v/>
      </c>
      <c r="C42" s="411"/>
      <c r="D42" s="411"/>
      <c r="E42" s="411"/>
      <c r="F42" s="412"/>
      <c r="G42" s="404" t="str">
        <f>Calcu!X17</f>
        <v/>
      </c>
      <c r="H42" s="405"/>
      <c r="I42" s="405"/>
      <c r="J42" s="405"/>
      <c r="K42" s="406"/>
      <c r="L42" s="404" t="str">
        <f>Calcu!Y17</f>
        <v/>
      </c>
      <c r="M42" s="405"/>
      <c r="N42" s="405"/>
      <c r="O42" s="405"/>
      <c r="P42" s="406"/>
      <c r="Q42" s="404" t="str">
        <f>Calcu!Z17</f>
        <v/>
      </c>
      <c r="R42" s="405"/>
      <c r="S42" s="405"/>
      <c r="T42" s="405"/>
      <c r="U42" s="406"/>
      <c r="V42" s="404" t="str">
        <f>Calcu!AA17</f>
        <v/>
      </c>
      <c r="W42" s="405"/>
      <c r="X42" s="405"/>
      <c r="Y42" s="405"/>
      <c r="Z42" s="406"/>
      <c r="AA42" s="404" t="str">
        <f>Calcu!AB17</f>
        <v/>
      </c>
      <c r="AB42" s="405"/>
      <c r="AC42" s="405"/>
      <c r="AD42" s="405"/>
      <c r="AE42" s="406"/>
      <c r="AF42" s="404" t="str">
        <f>Calcu!AC17</f>
        <v/>
      </c>
      <c r="AG42" s="405"/>
      <c r="AH42" s="405"/>
      <c r="AI42" s="405"/>
      <c r="AJ42" s="406"/>
      <c r="AK42" s="413" t="str">
        <f>Calcu!AD17</f>
        <v/>
      </c>
      <c r="AL42" s="414"/>
      <c r="AM42" s="414"/>
      <c r="AN42" s="414"/>
      <c r="AO42" s="415"/>
      <c r="AP42" s="404" t="str">
        <f>Calcu!L17</f>
        <v/>
      </c>
      <c r="AQ42" s="405"/>
      <c r="AR42" s="405"/>
      <c r="AS42" s="405"/>
      <c r="AT42" s="406"/>
      <c r="AU42" s="404" t="str">
        <f>Calcu!T17</f>
        <v/>
      </c>
      <c r="AV42" s="405"/>
      <c r="AW42" s="405"/>
      <c r="AX42" s="405"/>
      <c r="AY42" s="406"/>
      <c r="AZ42" s="404" t="str">
        <f>Calcu!AF17</f>
        <v/>
      </c>
      <c r="BA42" s="405"/>
      <c r="BB42" s="405"/>
      <c r="BC42" s="405"/>
      <c r="BD42" s="406"/>
    </row>
    <row r="43" spans="1:56" ht="18.75" customHeight="1">
      <c r="A43" s="57"/>
      <c r="B43" s="410" t="str">
        <f>Calcu!C18</f>
        <v/>
      </c>
      <c r="C43" s="411"/>
      <c r="D43" s="411"/>
      <c r="E43" s="411"/>
      <c r="F43" s="412"/>
      <c r="G43" s="404" t="str">
        <f>Calcu!X18</f>
        <v/>
      </c>
      <c r="H43" s="405"/>
      <c r="I43" s="405"/>
      <c r="J43" s="405"/>
      <c r="K43" s="406"/>
      <c r="L43" s="404" t="str">
        <f>Calcu!Y18</f>
        <v/>
      </c>
      <c r="M43" s="405"/>
      <c r="N43" s="405"/>
      <c r="O43" s="405"/>
      <c r="P43" s="406"/>
      <c r="Q43" s="404" t="str">
        <f>Calcu!Z18</f>
        <v/>
      </c>
      <c r="R43" s="405"/>
      <c r="S43" s="405"/>
      <c r="T43" s="405"/>
      <c r="U43" s="406"/>
      <c r="V43" s="404" t="str">
        <f>Calcu!AA18</f>
        <v/>
      </c>
      <c r="W43" s="405"/>
      <c r="X43" s="405"/>
      <c r="Y43" s="405"/>
      <c r="Z43" s="406"/>
      <c r="AA43" s="404" t="str">
        <f>Calcu!AB18</f>
        <v/>
      </c>
      <c r="AB43" s="405"/>
      <c r="AC43" s="405"/>
      <c r="AD43" s="405"/>
      <c r="AE43" s="406"/>
      <c r="AF43" s="404" t="str">
        <f>Calcu!AC18</f>
        <v/>
      </c>
      <c r="AG43" s="405"/>
      <c r="AH43" s="405"/>
      <c r="AI43" s="405"/>
      <c r="AJ43" s="406"/>
      <c r="AK43" s="413" t="str">
        <f>Calcu!AD18</f>
        <v/>
      </c>
      <c r="AL43" s="414"/>
      <c r="AM43" s="414"/>
      <c r="AN43" s="414"/>
      <c r="AO43" s="415"/>
      <c r="AP43" s="404" t="str">
        <f>Calcu!L18</f>
        <v/>
      </c>
      <c r="AQ43" s="405"/>
      <c r="AR43" s="405"/>
      <c r="AS43" s="405"/>
      <c r="AT43" s="406"/>
      <c r="AU43" s="404" t="str">
        <f>Calcu!T18</f>
        <v/>
      </c>
      <c r="AV43" s="405"/>
      <c r="AW43" s="405"/>
      <c r="AX43" s="405"/>
      <c r="AY43" s="406"/>
      <c r="AZ43" s="404" t="str">
        <f>Calcu!AF18</f>
        <v/>
      </c>
      <c r="BA43" s="405"/>
      <c r="BB43" s="405"/>
      <c r="BC43" s="405"/>
      <c r="BD43" s="406"/>
    </row>
    <row r="44" spans="1:56" ht="18.75" customHeight="1">
      <c r="A44" s="57"/>
      <c r="B44" s="410" t="str">
        <f>Calcu!C19</f>
        <v/>
      </c>
      <c r="C44" s="411"/>
      <c r="D44" s="411"/>
      <c r="E44" s="411"/>
      <c r="F44" s="412"/>
      <c r="G44" s="404" t="str">
        <f>Calcu!X19</f>
        <v/>
      </c>
      <c r="H44" s="405"/>
      <c r="I44" s="405"/>
      <c r="J44" s="405"/>
      <c r="K44" s="406"/>
      <c r="L44" s="404" t="str">
        <f>Calcu!Y19</f>
        <v/>
      </c>
      <c r="M44" s="405"/>
      <c r="N44" s="405"/>
      <c r="O44" s="405"/>
      <c r="P44" s="406"/>
      <c r="Q44" s="404" t="str">
        <f>Calcu!Z19</f>
        <v/>
      </c>
      <c r="R44" s="405"/>
      <c r="S44" s="405"/>
      <c r="T44" s="405"/>
      <c r="U44" s="406"/>
      <c r="V44" s="404" t="str">
        <f>Calcu!AA19</f>
        <v/>
      </c>
      <c r="W44" s="405"/>
      <c r="X44" s="405"/>
      <c r="Y44" s="405"/>
      <c r="Z44" s="406"/>
      <c r="AA44" s="404" t="str">
        <f>Calcu!AB19</f>
        <v/>
      </c>
      <c r="AB44" s="405"/>
      <c r="AC44" s="405"/>
      <c r="AD44" s="405"/>
      <c r="AE44" s="406"/>
      <c r="AF44" s="404" t="str">
        <f>Calcu!AC19</f>
        <v/>
      </c>
      <c r="AG44" s="405"/>
      <c r="AH44" s="405"/>
      <c r="AI44" s="405"/>
      <c r="AJ44" s="406"/>
      <c r="AK44" s="413" t="str">
        <f>Calcu!AD19</f>
        <v/>
      </c>
      <c r="AL44" s="414"/>
      <c r="AM44" s="414"/>
      <c r="AN44" s="414"/>
      <c r="AO44" s="415"/>
      <c r="AP44" s="404" t="str">
        <f>Calcu!L19</f>
        <v/>
      </c>
      <c r="AQ44" s="405"/>
      <c r="AR44" s="405"/>
      <c r="AS44" s="405"/>
      <c r="AT44" s="406"/>
      <c r="AU44" s="404" t="str">
        <f>Calcu!T19</f>
        <v/>
      </c>
      <c r="AV44" s="405"/>
      <c r="AW44" s="405"/>
      <c r="AX44" s="405"/>
      <c r="AY44" s="406"/>
      <c r="AZ44" s="404" t="str">
        <f>Calcu!AF19</f>
        <v/>
      </c>
      <c r="BA44" s="405"/>
      <c r="BB44" s="405"/>
      <c r="BC44" s="405"/>
      <c r="BD44" s="406"/>
    </row>
    <row r="45" spans="1:56" ht="18.75" customHeight="1">
      <c r="A45" s="57"/>
      <c r="B45" s="410" t="str">
        <f>Calcu!C20</f>
        <v/>
      </c>
      <c r="C45" s="411"/>
      <c r="D45" s="411"/>
      <c r="E45" s="411"/>
      <c r="F45" s="412"/>
      <c r="G45" s="404" t="str">
        <f>Calcu!X20</f>
        <v/>
      </c>
      <c r="H45" s="405"/>
      <c r="I45" s="405"/>
      <c r="J45" s="405"/>
      <c r="K45" s="406"/>
      <c r="L45" s="404" t="str">
        <f>Calcu!Y20</f>
        <v/>
      </c>
      <c r="M45" s="405"/>
      <c r="N45" s="405"/>
      <c r="O45" s="405"/>
      <c r="P45" s="406"/>
      <c r="Q45" s="404" t="str">
        <f>Calcu!Z20</f>
        <v/>
      </c>
      <c r="R45" s="405"/>
      <c r="S45" s="405"/>
      <c r="T45" s="405"/>
      <c r="U45" s="406"/>
      <c r="V45" s="404" t="str">
        <f>Calcu!AA20</f>
        <v/>
      </c>
      <c r="W45" s="405"/>
      <c r="X45" s="405"/>
      <c r="Y45" s="405"/>
      <c r="Z45" s="406"/>
      <c r="AA45" s="404" t="str">
        <f>Calcu!AB20</f>
        <v/>
      </c>
      <c r="AB45" s="405"/>
      <c r="AC45" s="405"/>
      <c r="AD45" s="405"/>
      <c r="AE45" s="406"/>
      <c r="AF45" s="404" t="str">
        <f>Calcu!AC20</f>
        <v/>
      </c>
      <c r="AG45" s="405"/>
      <c r="AH45" s="405"/>
      <c r="AI45" s="405"/>
      <c r="AJ45" s="406"/>
      <c r="AK45" s="413" t="str">
        <f>Calcu!AD20</f>
        <v/>
      </c>
      <c r="AL45" s="414"/>
      <c r="AM45" s="414"/>
      <c r="AN45" s="414"/>
      <c r="AO45" s="415"/>
      <c r="AP45" s="404" t="str">
        <f>Calcu!L20</f>
        <v/>
      </c>
      <c r="AQ45" s="405"/>
      <c r="AR45" s="405"/>
      <c r="AS45" s="405"/>
      <c r="AT45" s="406"/>
      <c r="AU45" s="404" t="str">
        <f>Calcu!T20</f>
        <v/>
      </c>
      <c r="AV45" s="405"/>
      <c r="AW45" s="405"/>
      <c r="AX45" s="405"/>
      <c r="AY45" s="406"/>
      <c r="AZ45" s="404" t="str">
        <f>Calcu!AF20</f>
        <v/>
      </c>
      <c r="BA45" s="405"/>
      <c r="BB45" s="405"/>
      <c r="BC45" s="405"/>
      <c r="BD45" s="406"/>
    </row>
    <row r="46" spans="1:56" ht="18.75" customHeight="1">
      <c r="A46" s="57"/>
      <c r="B46" s="410" t="str">
        <f>Calcu!C21</f>
        <v/>
      </c>
      <c r="C46" s="411"/>
      <c r="D46" s="411"/>
      <c r="E46" s="411"/>
      <c r="F46" s="412"/>
      <c r="G46" s="404" t="str">
        <f>Calcu!X21</f>
        <v/>
      </c>
      <c r="H46" s="405"/>
      <c r="I46" s="405"/>
      <c r="J46" s="405"/>
      <c r="K46" s="406"/>
      <c r="L46" s="404" t="str">
        <f>Calcu!Y21</f>
        <v/>
      </c>
      <c r="M46" s="405"/>
      <c r="N46" s="405"/>
      <c r="O46" s="405"/>
      <c r="P46" s="406"/>
      <c r="Q46" s="404" t="str">
        <f>Calcu!Z21</f>
        <v/>
      </c>
      <c r="R46" s="405"/>
      <c r="S46" s="405"/>
      <c r="T46" s="405"/>
      <c r="U46" s="406"/>
      <c r="V46" s="404" t="str">
        <f>Calcu!AA21</f>
        <v/>
      </c>
      <c r="W46" s="405"/>
      <c r="X46" s="405"/>
      <c r="Y46" s="405"/>
      <c r="Z46" s="406"/>
      <c r="AA46" s="404" t="str">
        <f>Calcu!AB21</f>
        <v/>
      </c>
      <c r="AB46" s="405"/>
      <c r="AC46" s="405"/>
      <c r="AD46" s="405"/>
      <c r="AE46" s="406"/>
      <c r="AF46" s="404" t="str">
        <f>Calcu!AC21</f>
        <v/>
      </c>
      <c r="AG46" s="405"/>
      <c r="AH46" s="405"/>
      <c r="AI46" s="405"/>
      <c r="AJ46" s="406"/>
      <c r="AK46" s="413" t="str">
        <f>Calcu!AD21</f>
        <v/>
      </c>
      <c r="AL46" s="414"/>
      <c r="AM46" s="414"/>
      <c r="AN46" s="414"/>
      <c r="AO46" s="415"/>
      <c r="AP46" s="404" t="str">
        <f>Calcu!L21</f>
        <v/>
      </c>
      <c r="AQ46" s="405"/>
      <c r="AR46" s="405"/>
      <c r="AS46" s="405"/>
      <c r="AT46" s="406"/>
      <c r="AU46" s="404" t="str">
        <f>Calcu!T21</f>
        <v/>
      </c>
      <c r="AV46" s="405"/>
      <c r="AW46" s="405"/>
      <c r="AX46" s="405"/>
      <c r="AY46" s="406"/>
      <c r="AZ46" s="404" t="str">
        <f>Calcu!AF21</f>
        <v/>
      </c>
      <c r="BA46" s="405"/>
      <c r="BB46" s="405"/>
      <c r="BC46" s="405"/>
      <c r="BD46" s="406"/>
    </row>
    <row r="47" spans="1:56" ht="18.75" customHeight="1">
      <c r="A47" s="57"/>
      <c r="B47" s="410" t="str">
        <f>Calcu!C22</f>
        <v/>
      </c>
      <c r="C47" s="411"/>
      <c r="D47" s="411"/>
      <c r="E47" s="411"/>
      <c r="F47" s="412"/>
      <c r="G47" s="404" t="str">
        <f>Calcu!X22</f>
        <v/>
      </c>
      <c r="H47" s="405"/>
      <c r="I47" s="405"/>
      <c r="J47" s="405"/>
      <c r="K47" s="406"/>
      <c r="L47" s="404" t="str">
        <f>Calcu!Y22</f>
        <v/>
      </c>
      <c r="M47" s="405"/>
      <c r="N47" s="405"/>
      <c r="O47" s="405"/>
      <c r="P47" s="406"/>
      <c r="Q47" s="404" t="str">
        <f>Calcu!Z22</f>
        <v/>
      </c>
      <c r="R47" s="405"/>
      <c r="S47" s="405"/>
      <c r="T47" s="405"/>
      <c r="U47" s="406"/>
      <c r="V47" s="404" t="str">
        <f>Calcu!AA22</f>
        <v/>
      </c>
      <c r="W47" s="405"/>
      <c r="X47" s="405"/>
      <c r="Y47" s="405"/>
      <c r="Z47" s="406"/>
      <c r="AA47" s="404" t="str">
        <f>Calcu!AB22</f>
        <v/>
      </c>
      <c r="AB47" s="405"/>
      <c r="AC47" s="405"/>
      <c r="AD47" s="405"/>
      <c r="AE47" s="406"/>
      <c r="AF47" s="404" t="str">
        <f>Calcu!AC22</f>
        <v/>
      </c>
      <c r="AG47" s="405"/>
      <c r="AH47" s="405"/>
      <c r="AI47" s="405"/>
      <c r="AJ47" s="406"/>
      <c r="AK47" s="413" t="str">
        <f>Calcu!AD22</f>
        <v/>
      </c>
      <c r="AL47" s="414"/>
      <c r="AM47" s="414"/>
      <c r="AN47" s="414"/>
      <c r="AO47" s="415"/>
      <c r="AP47" s="404" t="str">
        <f>Calcu!L22</f>
        <v/>
      </c>
      <c r="AQ47" s="405"/>
      <c r="AR47" s="405"/>
      <c r="AS47" s="405"/>
      <c r="AT47" s="406"/>
      <c r="AU47" s="404" t="str">
        <f>Calcu!T22</f>
        <v/>
      </c>
      <c r="AV47" s="405"/>
      <c r="AW47" s="405"/>
      <c r="AX47" s="405"/>
      <c r="AY47" s="406"/>
      <c r="AZ47" s="404" t="str">
        <f>Calcu!AF22</f>
        <v/>
      </c>
      <c r="BA47" s="405"/>
      <c r="BB47" s="405"/>
      <c r="BC47" s="405"/>
      <c r="BD47" s="406"/>
    </row>
    <row r="48" spans="1:56" ht="18.75" customHeight="1">
      <c r="A48" s="57"/>
      <c r="B48" s="410" t="str">
        <f>Calcu!C23</f>
        <v/>
      </c>
      <c r="C48" s="411"/>
      <c r="D48" s="411"/>
      <c r="E48" s="411"/>
      <c r="F48" s="412"/>
      <c r="G48" s="404" t="str">
        <f>Calcu!X23</f>
        <v/>
      </c>
      <c r="H48" s="405"/>
      <c r="I48" s="405"/>
      <c r="J48" s="405"/>
      <c r="K48" s="406"/>
      <c r="L48" s="404" t="str">
        <f>Calcu!Y23</f>
        <v/>
      </c>
      <c r="M48" s="405"/>
      <c r="N48" s="405"/>
      <c r="O48" s="405"/>
      <c r="P48" s="406"/>
      <c r="Q48" s="404" t="str">
        <f>Calcu!Z23</f>
        <v/>
      </c>
      <c r="R48" s="405"/>
      <c r="S48" s="405"/>
      <c r="T48" s="405"/>
      <c r="U48" s="406"/>
      <c r="V48" s="404" t="str">
        <f>Calcu!AA23</f>
        <v/>
      </c>
      <c r="W48" s="405"/>
      <c r="X48" s="405"/>
      <c r="Y48" s="405"/>
      <c r="Z48" s="406"/>
      <c r="AA48" s="404" t="str">
        <f>Calcu!AB23</f>
        <v/>
      </c>
      <c r="AB48" s="405"/>
      <c r="AC48" s="405"/>
      <c r="AD48" s="405"/>
      <c r="AE48" s="406"/>
      <c r="AF48" s="404" t="str">
        <f>Calcu!AC23</f>
        <v/>
      </c>
      <c r="AG48" s="405"/>
      <c r="AH48" s="405"/>
      <c r="AI48" s="405"/>
      <c r="AJ48" s="406"/>
      <c r="AK48" s="413" t="str">
        <f>Calcu!AD23</f>
        <v/>
      </c>
      <c r="AL48" s="414"/>
      <c r="AM48" s="414"/>
      <c r="AN48" s="414"/>
      <c r="AO48" s="415"/>
      <c r="AP48" s="404" t="str">
        <f>Calcu!L23</f>
        <v/>
      </c>
      <c r="AQ48" s="405"/>
      <c r="AR48" s="405"/>
      <c r="AS48" s="405"/>
      <c r="AT48" s="406"/>
      <c r="AU48" s="404" t="str">
        <f>Calcu!T23</f>
        <v/>
      </c>
      <c r="AV48" s="405"/>
      <c r="AW48" s="405"/>
      <c r="AX48" s="405"/>
      <c r="AY48" s="406"/>
      <c r="AZ48" s="404" t="str">
        <f>Calcu!AF23</f>
        <v/>
      </c>
      <c r="BA48" s="405"/>
      <c r="BB48" s="405"/>
      <c r="BC48" s="405"/>
      <c r="BD48" s="406"/>
    </row>
    <row r="49" spans="1:56" ht="18.75" customHeight="1">
      <c r="A49" s="57"/>
      <c r="B49" s="410" t="str">
        <f>Calcu!C24</f>
        <v/>
      </c>
      <c r="C49" s="411"/>
      <c r="D49" s="411"/>
      <c r="E49" s="411"/>
      <c r="F49" s="412"/>
      <c r="G49" s="404" t="str">
        <f>Calcu!X24</f>
        <v/>
      </c>
      <c r="H49" s="405"/>
      <c r="I49" s="405"/>
      <c r="J49" s="405"/>
      <c r="K49" s="406"/>
      <c r="L49" s="404" t="str">
        <f>Calcu!Y24</f>
        <v/>
      </c>
      <c r="M49" s="405"/>
      <c r="N49" s="405"/>
      <c r="O49" s="405"/>
      <c r="P49" s="406"/>
      <c r="Q49" s="404" t="str">
        <f>Calcu!Z24</f>
        <v/>
      </c>
      <c r="R49" s="405"/>
      <c r="S49" s="405"/>
      <c r="T49" s="405"/>
      <c r="U49" s="406"/>
      <c r="V49" s="404" t="str">
        <f>Calcu!AA24</f>
        <v/>
      </c>
      <c r="W49" s="405"/>
      <c r="X49" s="405"/>
      <c r="Y49" s="405"/>
      <c r="Z49" s="406"/>
      <c r="AA49" s="404" t="str">
        <f>Calcu!AB24</f>
        <v/>
      </c>
      <c r="AB49" s="405"/>
      <c r="AC49" s="405"/>
      <c r="AD49" s="405"/>
      <c r="AE49" s="406"/>
      <c r="AF49" s="404" t="str">
        <f>Calcu!AC24</f>
        <v/>
      </c>
      <c r="AG49" s="405"/>
      <c r="AH49" s="405"/>
      <c r="AI49" s="405"/>
      <c r="AJ49" s="406"/>
      <c r="AK49" s="413" t="str">
        <f>Calcu!AD24</f>
        <v/>
      </c>
      <c r="AL49" s="414"/>
      <c r="AM49" s="414"/>
      <c r="AN49" s="414"/>
      <c r="AO49" s="415"/>
      <c r="AP49" s="404" t="str">
        <f>Calcu!L24</f>
        <v/>
      </c>
      <c r="AQ49" s="405"/>
      <c r="AR49" s="405"/>
      <c r="AS49" s="405"/>
      <c r="AT49" s="406"/>
      <c r="AU49" s="404" t="str">
        <f>Calcu!T24</f>
        <v/>
      </c>
      <c r="AV49" s="405"/>
      <c r="AW49" s="405"/>
      <c r="AX49" s="405"/>
      <c r="AY49" s="406"/>
      <c r="AZ49" s="404" t="str">
        <f>Calcu!AF24</f>
        <v/>
      </c>
      <c r="BA49" s="405"/>
      <c r="BB49" s="405"/>
      <c r="BC49" s="405"/>
      <c r="BD49" s="406"/>
    </row>
    <row r="50" spans="1:56" ht="18.75" customHeight="1">
      <c r="A50" s="57"/>
      <c r="B50" s="410" t="str">
        <f>Calcu!C25</f>
        <v/>
      </c>
      <c r="C50" s="411"/>
      <c r="D50" s="411"/>
      <c r="E50" s="411"/>
      <c r="F50" s="412"/>
      <c r="G50" s="404" t="str">
        <f>Calcu!X25</f>
        <v/>
      </c>
      <c r="H50" s="405"/>
      <c r="I50" s="405"/>
      <c r="J50" s="405"/>
      <c r="K50" s="406"/>
      <c r="L50" s="404" t="str">
        <f>Calcu!Y25</f>
        <v/>
      </c>
      <c r="M50" s="405"/>
      <c r="N50" s="405"/>
      <c r="O50" s="405"/>
      <c r="P50" s="406"/>
      <c r="Q50" s="404" t="str">
        <f>Calcu!Z25</f>
        <v/>
      </c>
      <c r="R50" s="405"/>
      <c r="S50" s="405"/>
      <c r="T50" s="405"/>
      <c r="U50" s="406"/>
      <c r="V50" s="404" t="str">
        <f>Calcu!AA25</f>
        <v/>
      </c>
      <c r="W50" s="405"/>
      <c r="X50" s="405"/>
      <c r="Y50" s="405"/>
      <c r="Z50" s="406"/>
      <c r="AA50" s="404" t="str">
        <f>Calcu!AB25</f>
        <v/>
      </c>
      <c r="AB50" s="405"/>
      <c r="AC50" s="405"/>
      <c r="AD50" s="405"/>
      <c r="AE50" s="406"/>
      <c r="AF50" s="404" t="str">
        <f>Calcu!AC25</f>
        <v/>
      </c>
      <c r="AG50" s="405"/>
      <c r="AH50" s="405"/>
      <c r="AI50" s="405"/>
      <c r="AJ50" s="406"/>
      <c r="AK50" s="413" t="str">
        <f>Calcu!AD25</f>
        <v/>
      </c>
      <c r="AL50" s="414"/>
      <c r="AM50" s="414"/>
      <c r="AN50" s="414"/>
      <c r="AO50" s="415"/>
      <c r="AP50" s="404" t="str">
        <f>Calcu!L25</f>
        <v/>
      </c>
      <c r="AQ50" s="405"/>
      <c r="AR50" s="405"/>
      <c r="AS50" s="405"/>
      <c r="AT50" s="406"/>
      <c r="AU50" s="404" t="str">
        <f>Calcu!T25</f>
        <v/>
      </c>
      <c r="AV50" s="405"/>
      <c r="AW50" s="405"/>
      <c r="AX50" s="405"/>
      <c r="AY50" s="406"/>
      <c r="AZ50" s="404" t="str">
        <f>Calcu!AF25</f>
        <v/>
      </c>
      <c r="BA50" s="405"/>
      <c r="BB50" s="405"/>
      <c r="BC50" s="405"/>
      <c r="BD50" s="406"/>
    </row>
    <row r="51" spans="1:56" ht="18.75" customHeight="1">
      <c r="A51" s="57"/>
      <c r="B51" s="410" t="str">
        <f>Calcu!C26</f>
        <v/>
      </c>
      <c r="C51" s="411"/>
      <c r="D51" s="411"/>
      <c r="E51" s="411"/>
      <c r="F51" s="412"/>
      <c r="G51" s="404" t="str">
        <f>Calcu!X26</f>
        <v/>
      </c>
      <c r="H51" s="405"/>
      <c r="I51" s="405"/>
      <c r="J51" s="405"/>
      <c r="K51" s="406"/>
      <c r="L51" s="404" t="str">
        <f>Calcu!Y26</f>
        <v/>
      </c>
      <c r="M51" s="405"/>
      <c r="N51" s="405"/>
      <c r="O51" s="405"/>
      <c r="P51" s="406"/>
      <c r="Q51" s="404" t="str">
        <f>Calcu!Z26</f>
        <v/>
      </c>
      <c r="R51" s="405"/>
      <c r="S51" s="405"/>
      <c r="T51" s="405"/>
      <c r="U51" s="406"/>
      <c r="V51" s="404" t="str">
        <f>Calcu!AA26</f>
        <v/>
      </c>
      <c r="W51" s="405"/>
      <c r="X51" s="405"/>
      <c r="Y51" s="405"/>
      <c r="Z51" s="406"/>
      <c r="AA51" s="404" t="str">
        <f>Calcu!AB26</f>
        <v/>
      </c>
      <c r="AB51" s="405"/>
      <c r="AC51" s="405"/>
      <c r="AD51" s="405"/>
      <c r="AE51" s="406"/>
      <c r="AF51" s="404" t="str">
        <f>Calcu!AC26</f>
        <v/>
      </c>
      <c r="AG51" s="405"/>
      <c r="AH51" s="405"/>
      <c r="AI51" s="405"/>
      <c r="AJ51" s="406"/>
      <c r="AK51" s="413" t="str">
        <f>Calcu!AD26</f>
        <v/>
      </c>
      <c r="AL51" s="414"/>
      <c r="AM51" s="414"/>
      <c r="AN51" s="414"/>
      <c r="AO51" s="415"/>
      <c r="AP51" s="404" t="str">
        <f>Calcu!L26</f>
        <v/>
      </c>
      <c r="AQ51" s="405"/>
      <c r="AR51" s="405"/>
      <c r="AS51" s="405"/>
      <c r="AT51" s="406"/>
      <c r="AU51" s="404" t="str">
        <f>Calcu!T26</f>
        <v/>
      </c>
      <c r="AV51" s="405"/>
      <c r="AW51" s="405"/>
      <c r="AX51" s="405"/>
      <c r="AY51" s="406"/>
      <c r="AZ51" s="404" t="str">
        <f>Calcu!AF26</f>
        <v/>
      </c>
      <c r="BA51" s="405"/>
      <c r="BB51" s="405"/>
      <c r="BC51" s="405"/>
      <c r="BD51" s="406"/>
    </row>
    <row r="52" spans="1:56" ht="18.75" customHeight="1">
      <c r="A52" s="57"/>
      <c r="B52" s="410" t="str">
        <f>Calcu!C27</f>
        <v/>
      </c>
      <c r="C52" s="411"/>
      <c r="D52" s="411"/>
      <c r="E52" s="411"/>
      <c r="F52" s="412"/>
      <c r="G52" s="404" t="str">
        <f>Calcu!X27</f>
        <v/>
      </c>
      <c r="H52" s="405"/>
      <c r="I52" s="405"/>
      <c r="J52" s="405"/>
      <c r="K52" s="406"/>
      <c r="L52" s="404" t="str">
        <f>Calcu!Y27</f>
        <v/>
      </c>
      <c r="M52" s="405"/>
      <c r="N52" s="405"/>
      <c r="O52" s="405"/>
      <c r="P52" s="406"/>
      <c r="Q52" s="404" t="str">
        <f>Calcu!Z27</f>
        <v/>
      </c>
      <c r="R52" s="405"/>
      <c r="S52" s="405"/>
      <c r="T52" s="405"/>
      <c r="U52" s="406"/>
      <c r="V52" s="404" t="str">
        <f>Calcu!AA27</f>
        <v/>
      </c>
      <c r="W52" s="405"/>
      <c r="X52" s="405"/>
      <c r="Y52" s="405"/>
      <c r="Z52" s="406"/>
      <c r="AA52" s="404" t="str">
        <f>Calcu!AB27</f>
        <v/>
      </c>
      <c r="AB52" s="405"/>
      <c r="AC52" s="405"/>
      <c r="AD52" s="405"/>
      <c r="AE52" s="406"/>
      <c r="AF52" s="404" t="str">
        <f>Calcu!AC27</f>
        <v/>
      </c>
      <c r="AG52" s="405"/>
      <c r="AH52" s="405"/>
      <c r="AI52" s="405"/>
      <c r="AJ52" s="406"/>
      <c r="AK52" s="413" t="str">
        <f>Calcu!AD27</f>
        <v/>
      </c>
      <c r="AL52" s="414"/>
      <c r="AM52" s="414"/>
      <c r="AN52" s="414"/>
      <c r="AO52" s="415"/>
      <c r="AP52" s="404" t="str">
        <f>Calcu!L27</f>
        <v/>
      </c>
      <c r="AQ52" s="405"/>
      <c r="AR52" s="405"/>
      <c r="AS52" s="405"/>
      <c r="AT52" s="406"/>
      <c r="AU52" s="404" t="str">
        <f>Calcu!T27</f>
        <v/>
      </c>
      <c r="AV52" s="405"/>
      <c r="AW52" s="405"/>
      <c r="AX52" s="405"/>
      <c r="AY52" s="406"/>
      <c r="AZ52" s="404" t="str">
        <f>Calcu!AF27</f>
        <v/>
      </c>
      <c r="BA52" s="405"/>
      <c r="BB52" s="405"/>
      <c r="BC52" s="405"/>
      <c r="BD52" s="406"/>
    </row>
    <row r="53" spans="1:56" ht="18.75" customHeight="1">
      <c r="A53" s="57"/>
      <c r="B53" s="410" t="str">
        <f>Calcu!C28</f>
        <v/>
      </c>
      <c r="C53" s="411"/>
      <c r="D53" s="411"/>
      <c r="E53" s="411"/>
      <c r="F53" s="412"/>
      <c r="G53" s="404" t="str">
        <f>Calcu!X28</f>
        <v/>
      </c>
      <c r="H53" s="405"/>
      <c r="I53" s="405"/>
      <c r="J53" s="405"/>
      <c r="K53" s="406"/>
      <c r="L53" s="404" t="str">
        <f>Calcu!Y28</f>
        <v/>
      </c>
      <c r="M53" s="405"/>
      <c r="N53" s="405"/>
      <c r="O53" s="405"/>
      <c r="P53" s="406"/>
      <c r="Q53" s="404" t="str">
        <f>Calcu!Z28</f>
        <v/>
      </c>
      <c r="R53" s="405"/>
      <c r="S53" s="405"/>
      <c r="T53" s="405"/>
      <c r="U53" s="406"/>
      <c r="V53" s="404" t="str">
        <f>Calcu!AA28</f>
        <v/>
      </c>
      <c r="W53" s="405"/>
      <c r="X53" s="405"/>
      <c r="Y53" s="405"/>
      <c r="Z53" s="406"/>
      <c r="AA53" s="404" t="str">
        <f>Calcu!AB28</f>
        <v/>
      </c>
      <c r="AB53" s="405"/>
      <c r="AC53" s="405"/>
      <c r="AD53" s="405"/>
      <c r="AE53" s="406"/>
      <c r="AF53" s="404" t="str">
        <f>Calcu!AC28</f>
        <v/>
      </c>
      <c r="AG53" s="405"/>
      <c r="AH53" s="405"/>
      <c r="AI53" s="405"/>
      <c r="AJ53" s="406"/>
      <c r="AK53" s="413" t="str">
        <f>Calcu!AD28</f>
        <v/>
      </c>
      <c r="AL53" s="414"/>
      <c r="AM53" s="414"/>
      <c r="AN53" s="414"/>
      <c r="AO53" s="415"/>
      <c r="AP53" s="404" t="str">
        <f>Calcu!L28</f>
        <v/>
      </c>
      <c r="AQ53" s="405"/>
      <c r="AR53" s="405"/>
      <c r="AS53" s="405"/>
      <c r="AT53" s="406"/>
      <c r="AU53" s="404" t="str">
        <f>Calcu!T28</f>
        <v/>
      </c>
      <c r="AV53" s="405"/>
      <c r="AW53" s="405"/>
      <c r="AX53" s="405"/>
      <c r="AY53" s="406"/>
      <c r="AZ53" s="404" t="str">
        <f>Calcu!AF28</f>
        <v/>
      </c>
      <c r="BA53" s="405"/>
      <c r="BB53" s="405"/>
      <c r="BC53" s="405"/>
      <c r="BD53" s="406"/>
    </row>
    <row r="54" spans="1:56" ht="18.75" customHeight="1">
      <c r="A54" s="57"/>
    </row>
    <row r="55" spans="1:56" ht="18.75" customHeight="1">
      <c r="A55" s="57" t="s">
        <v>256</v>
      </c>
      <c r="B55" s="56"/>
      <c r="C55" s="56"/>
      <c r="D55" s="56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6"/>
      <c r="P55" s="56"/>
      <c r="Q55" s="56"/>
      <c r="R55" s="56"/>
      <c r="S55" s="56"/>
      <c r="T55" s="56"/>
      <c r="U55" s="56"/>
      <c r="V55" s="56"/>
      <c r="W55" s="56"/>
      <c r="X55" s="56"/>
      <c r="Y55" s="56"/>
      <c r="Z55" s="56"/>
      <c r="AA55" s="56"/>
      <c r="AB55" s="56"/>
      <c r="AC55" s="56"/>
      <c r="AD55" s="56"/>
      <c r="AE55" s="56"/>
      <c r="AF55" s="56"/>
      <c r="AG55" s="56"/>
      <c r="AH55" s="56"/>
      <c r="AI55" s="56"/>
      <c r="AJ55" s="56"/>
      <c r="AK55" s="56"/>
      <c r="AL55" s="56"/>
      <c r="AM55" s="56"/>
      <c r="AN55" s="56"/>
      <c r="AO55" s="56"/>
      <c r="AP55" s="56"/>
      <c r="AQ55" s="56"/>
      <c r="AR55" s="56"/>
      <c r="AS55" s="56"/>
      <c r="AT55" s="56"/>
    </row>
    <row r="56" spans="1:56" ht="18.75" customHeight="1">
      <c r="A56" s="69"/>
      <c r="B56" s="56"/>
      <c r="C56" s="56"/>
      <c r="D56" s="56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6"/>
      <c r="P56" s="56"/>
      <c r="Q56" s="56"/>
      <c r="R56" s="56"/>
      <c r="S56" s="56"/>
      <c r="T56" s="56"/>
      <c r="U56" s="56"/>
      <c r="V56" s="56"/>
      <c r="W56" s="56"/>
      <c r="X56" s="56"/>
      <c r="Y56" s="56"/>
      <c r="Z56" s="56"/>
      <c r="AA56" s="56"/>
      <c r="AB56" s="56"/>
      <c r="AC56" s="56"/>
      <c r="AD56" s="56"/>
      <c r="AE56" s="56"/>
      <c r="AF56" s="56"/>
      <c r="AG56" s="56"/>
      <c r="AH56" s="56"/>
      <c r="AI56" s="56"/>
      <c r="AJ56" s="56"/>
      <c r="AK56" s="56"/>
      <c r="AL56" s="56"/>
      <c r="AM56" s="56"/>
      <c r="AN56" s="56"/>
      <c r="AO56" s="56"/>
      <c r="AP56" s="56"/>
      <c r="AQ56" s="56"/>
      <c r="AR56" s="56"/>
      <c r="AS56" s="56"/>
      <c r="AT56" s="56"/>
    </row>
    <row r="57" spans="1:56" ht="18.75" customHeight="1">
      <c r="A57" s="69"/>
      <c r="B57" s="56"/>
      <c r="C57" s="56"/>
      <c r="D57" s="56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6"/>
      <c r="P57" s="56"/>
      <c r="Q57" s="56"/>
      <c r="R57" s="56"/>
      <c r="S57" s="56"/>
      <c r="T57" s="56"/>
      <c r="U57" s="56"/>
      <c r="V57" s="56"/>
      <c r="W57" s="56"/>
      <c r="X57" s="56"/>
      <c r="Y57" s="56"/>
      <c r="Z57" s="56"/>
      <c r="AA57" s="56"/>
      <c r="AB57" s="56"/>
      <c r="AC57" s="56"/>
      <c r="AD57" s="56"/>
      <c r="AE57" s="56"/>
      <c r="AF57" s="56"/>
      <c r="AG57" s="56"/>
      <c r="AH57" s="56"/>
      <c r="AI57" s="56"/>
      <c r="AJ57" s="56"/>
      <c r="AK57" s="56"/>
      <c r="AL57" s="56"/>
      <c r="AM57" s="56"/>
      <c r="AN57" s="56"/>
      <c r="AO57" s="56"/>
      <c r="AP57" s="56"/>
      <c r="AQ57" s="56"/>
      <c r="AR57" s="56"/>
      <c r="AS57" s="56"/>
      <c r="AT57" s="56"/>
    </row>
    <row r="58" spans="1:56" ht="18.75" customHeight="1">
      <c r="A58" s="69"/>
      <c r="B58" s="56"/>
      <c r="C58" s="370" t="s">
        <v>257</v>
      </c>
      <c r="D58" s="370"/>
      <c r="E58" s="370"/>
      <c r="F58" s="215" t="s">
        <v>258</v>
      </c>
      <c r="G58" s="56" t="str">
        <f>"표준온도에서 "&amp;B5&amp;"의 교정값"</f>
        <v>표준온도에서 높이 마이크로미터의 교정값</v>
      </c>
      <c r="H58" s="56"/>
      <c r="I58" s="56"/>
      <c r="J58" s="56"/>
      <c r="K58" s="56"/>
      <c r="L58" s="56"/>
      <c r="M58" s="56"/>
      <c r="N58" s="56"/>
      <c r="O58" s="56"/>
      <c r="P58" s="56"/>
      <c r="Q58" s="56"/>
      <c r="R58" s="56"/>
      <c r="S58" s="56"/>
      <c r="W58" s="59"/>
      <c r="X58" s="59"/>
      <c r="Y58" s="59"/>
      <c r="Z58" s="56"/>
      <c r="AA58" s="56"/>
      <c r="AB58" s="56"/>
      <c r="AC58" s="56"/>
      <c r="AD58" s="56"/>
      <c r="AE58" s="56"/>
      <c r="AF58" s="56"/>
      <c r="AG58" s="56"/>
      <c r="AH58" s="56"/>
      <c r="AI58" s="56"/>
      <c r="AJ58" s="56"/>
      <c r="AK58" s="56"/>
      <c r="AL58" s="56"/>
      <c r="AM58" s="56"/>
      <c r="AN58" s="56"/>
      <c r="AO58" s="56"/>
      <c r="AP58" s="56"/>
      <c r="AQ58" s="56"/>
      <c r="AR58" s="56"/>
      <c r="AS58" s="56"/>
      <c r="AT58" s="56"/>
    </row>
    <row r="59" spans="1:56" ht="18.75" customHeight="1">
      <c r="A59" s="69"/>
      <c r="B59" s="56"/>
      <c r="C59" s="370" t="s">
        <v>259</v>
      </c>
      <c r="D59" s="370"/>
      <c r="E59" s="370"/>
      <c r="F59" s="215" t="s">
        <v>258</v>
      </c>
      <c r="G59" s="56" t="str">
        <f>H5&amp;"의 교정값"</f>
        <v>게이지 블록의 교정값</v>
      </c>
      <c r="H59" s="56"/>
      <c r="I59" s="56"/>
      <c r="J59" s="56"/>
      <c r="K59" s="56"/>
      <c r="L59" s="56"/>
      <c r="M59" s="56"/>
      <c r="N59" s="56"/>
      <c r="O59" s="56"/>
      <c r="P59" s="56"/>
      <c r="Q59" s="56"/>
      <c r="R59" s="56"/>
      <c r="S59" s="56"/>
      <c r="W59" s="59"/>
      <c r="X59" s="59"/>
      <c r="Y59" s="59"/>
      <c r="Z59" s="56"/>
      <c r="AA59" s="56"/>
      <c r="AB59" s="56"/>
      <c r="AC59" s="56"/>
      <c r="AD59" s="56"/>
      <c r="AE59" s="56"/>
      <c r="AF59" s="56"/>
      <c r="AG59" s="56"/>
      <c r="AH59" s="56"/>
      <c r="AI59" s="56"/>
      <c r="AJ59" s="56"/>
      <c r="AK59" s="56"/>
      <c r="AL59" s="56"/>
      <c r="AM59" s="56"/>
      <c r="AN59" s="56"/>
      <c r="AO59" s="56"/>
      <c r="AP59" s="56"/>
      <c r="AQ59" s="56"/>
      <c r="AR59" s="56"/>
      <c r="AS59" s="56"/>
      <c r="AT59" s="56"/>
    </row>
    <row r="60" spans="1:56" ht="18.75" customHeight="1">
      <c r="A60" s="69"/>
      <c r="B60" s="56"/>
      <c r="C60" s="370" t="s">
        <v>260</v>
      </c>
      <c r="D60" s="370"/>
      <c r="E60" s="370"/>
      <c r="F60" s="215" t="s">
        <v>261</v>
      </c>
      <c r="G60" s="56" t="str">
        <f>N5&amp;"의 지시값"</f>
        <v>전기 마이크로미터의 지시값</v>
      </c>
      <c r="H60" s="56"/>
      <c r="I60" s="56"/>
      <c r="J60" s="56"/>
      <c r="K60" s="56"/>
      <c r="L60" s="56"/>
      <c r="M60" s="56"/>
      <c r="N60" s="56"/>
      <c r="O60" s="56"/>
      <c r="P60" s="56"/>
      <c r="Q60" s="56"/>
      <c r="R60" s="56"/>
      <c r="S60" s="56"/>
      <c r="T60" s="56"/>
      <c r="U60" s="56"/>
      <c r="V60" s="56"/>
      <c r="W60" s="56"/>
      <c r="X60" s="56"/>
      <c r="Y60" s="56"/>
      <c r="Z60" s="56"/>
      <c r="AA60" s="56"/>
      <c r="AB60" s="56"/>
      <c r="AC60" s="56"/>
      <c r="AD60" s="56"/>
      <c r="AE60" s="56"/>
      <c r="AF60" s="56"/>
      <c r="AG60" s="56"/>
      <c r="AH60" s="56"/>
      <c r="AI60" s="56"/>
      <c r="AJ60" s="56"/>
      <c r="AK60" s="56"/>
      <c r="AL60" s="56"/>
      <c r="AM60" s="56"/>
      <c r="AN60" s="56"/>
      <c r="AO60" s="56"/>
      <c r="AP60" s="56"/>
      <c r="AQ60" s="56"/>
      <c r="AR60" s="56"/>
      <c r="AS60" s="56"/>
      <c r="AT60" s="56"/>
      <c r="AU60" s="56"/>
      <c r="AV60" s="56"/>
      <c r="AW60" s="56"/>
      <c r="AX60" s="56"/>
      <c r="AY60" s="56"/>
      <c r="AZ60" s="56"/>
      <c r="BA60" s="56"/>
      <c r="BB60" s="56"/>
    </row>
    <row r="61" spans="1:56" ht="18.75" customHeight="1">
      <c r="A61" s="69"/>
      <c r="B61" s="56"/>
      <c r="C61" s="370" t="s">
        <v>262</v>
      </c>
      <c r="D61" s="370"/>
      <c r="E61" s="370"/>
      <c r="F61" s="215" t="s">
        <v>258</v>
      </c>
      <c r="G61" s="56" t="str">
        <f>H5&amp;"의 명목값"</f>
        <v>게이지 블록의 명목값</v>
      </c>
      <c r="H61" s="56"/>
      <c r="I61" s="56"/>
      <c r="J61" s="56"/>
      <c r="K61" s="56"/>
      <c r="L61" s="56"/>
      <c r="M61" s="56"/>
      <c r="N61" s="56"/>
      <c r="O61" s="56"/>
      <c r="P61" s="56"/>
      <c r="Q61" s="56"/>
      <c r="R61" s="56"/>
      <c r="S61" s="56"/>
      <c r="T61" s="56"/>
      <c r="U61" s="56"/>
      <c r="V61" s="56"/>
      <c r="W61" s="56"/>
      <c r="X61" s="56"/>
      <c r="Y61" s="56"/>
      <c r="Z61" s="56"/>
      <c r="AA61" s="56"/>
      <c r="AB61" s="56"/>
      <c r="AC61" s="56"/>
      <c r="AD61" s="56"/>
      <c r="AE61" s="56"/>
      <c r="AF61" s="56"/>
      <c r="AG61" s="56"/>
      <c r="AH61" s="56"/>
      <c r="AI61" s="56"/>
      <c r="AJ61" s="56"/>
      <c r="AK61" s="56"/>
      <c r="AL61" s="56"/>
      <c r="AM61" s="56"/>
      <c r="AN61" s="56"/>
      <c r="AO61" s="56"/>
      <c r="AP61" s="56"/>
      <c r="AQ61" s="56"/>
      <c r="AR61" s="56"/>
      <c r="AS61" s="56"/>
      <c r="AT61" s="56"/>
      <c r="AU61" s="56"/>
      <c r="AV61" s="56"/>
      <c r="AW61" s="56"/>
      <c r="AX61" s="56"/>
      <c r="AY61" s="56"/>
      <c r="AZ61" s="56"/>
      <c r="BA61" s="56"/>
      <c r="BB61" s="56"/>
    </row>
    <row r="62" spans="1:56" ht="18.75" customHeight="1">
      <c r="A62" s="69"/>
      <c r="B62" s="56"/>
      <c r="C62" s="370"/>
      <c r="D62" s="370"/>
      <c r="E62" s="370"/>
      <c r="F62" s="215" t="s">
        <v>258</v>
      </c>
      <c r="G62" s="56" t="str">
        <f>B5&amp;"와 "&amp;H5&amp;"의 평균열팽창계수"</f>
        <v>높이 마이크로미터와 게이지 블록의 평균열팽창계수</v>
      </c>
      <c r="H62" s="56"/>
      <c r="I62" s="56"/>
      <c r="J62" s="56"/>
      <c r="K62" s="56"/>
      <c r="L62" s="56"/>
      <c r="M62" s="56"/>
      <c r="N62" s="56"/>
      <c r="O62" s="56"/>
      <c r="P62" s="56"/>
      <c r="Q62" s="56"/>
      <c r="U62" s="56"/>
      <c r="V62" s="56"/>
      <c r="W62" s="56"/>
      <c r="X62" s="56"/>
      <c r="Y62" s="56"/>
      <c r="Z62" s="56"/>
      <c r="AA62" s="56"/>
      <c r="AB62" s="56"/>
      <c r="AC62" s="56"/>
      <c r="AD62" s="56"/>
      <c r="AE62" s="56"/>
      <c r="AF62" s="56"/>
      <c r="AG62" s="56"/>
      <c r="AH62" s="56"/>
      <c r="AI62" s="56"/>
      <c r="AJ62" s="56"/>
      <c r="AK62" s="56"/>
      <c r="AL62" s="56"/>
      <c r="AM62" s="56"/>
      <c r="AN62" s="56"/>
      <c r="AO62" s="56"/>
      <c r="AP62" s="56"/>
      <c r="AQ62" s="56"/>
      <c r="AR62" s="56"/>
      <c r="AS62" s="56"/>
      <c r="AT62" s="56"/>
      <c r="AU62" s="56"/>
      <c r="AV62" s="56"/>
      <c r="AW62" s="56"/>
      <c r="AX62" s="56"/>
      <c r="AY62" s="56"/>
      <c r="AZ62" s="56"/>
      <c r="BA62" s="56"/>
      <c r="BB62" s="56"/>
    </row>
    <row r="63" spans="1:56" ht="18.75" customHeight="1">
      <c r="A63" s="69"/>
      <c r="B63" s="56"/>
      <c r="C63" s="370" t="s">
        <v>263</v>
      </c>
      <c r="D63" s="370"/>
      <c r="E63" s="370"/>
      <c r="F63" s="215"/>
      <c r="G63" s="56" t="str">
        <f>B5&amp;"와 "&amp;H5&amp;"의 온도차이"</f>
        <v>높이 마이크로미터와 게이지 블록의 온도차이</v>
      </c>
      <c r="H63" s="56"/>
      <c r="I63" s="56"/>
      <c r="J63" s="56"/>
      <c r="K63" s="56"/>
      <c r="L63" s="56"/>
      <c r="M63" s="56"/>
      <c r="N63" s="56"/>
      <c r="O63" s="56"/>
      <c r="P63" s="56"/>
      <c r="Q63" s="56"/>
      <c r="U63" s="56"/>
      <c r="V63" s="56"/>
      <c r="W63" s="56"/>
      <c r="X63" s="56"/>
      <c r="Y63" s="56"/>
      <c r="Z63" s="56"/>
      <c r="AA63" s="56"/>
      <c r="AB63" s="56"/>
      <c r="AC63" s="56"/>
      <c r="AD63" s="56"/>
      <c r="AE63" s="56"/>
      <c r="AF63" s="56"/>
      <c r="AG63" s="56"/>
      <c r="AH63" s="56"/>
      <c r="AI63" s="56"/>
      <c r="AJ63" s="56"/>
      <c r="AK63" s="56"/>
      <c r="AL63" s="56"/>
      <c r="AM63" s="56"/>
      <c r="AN63" s="56"/>
      <c r="AO63" s="56"/>
      <c r="AP63" s="56"/>
      <c r="AQ63" s="56"/>
      <c r="AR63" s="56"/>
      <c r="AS63" s="56"/>
      <c r="AT63" s="56"/>
      <c r="AU63" s="56"/>
      <c r="AV63" s="56"/>
      <c r="AW63" s="56"/>
      <c r="AX63" s="56"/>
      <c r="AY63" s="56"/>
      <c r="AZ63" s="56"/>
      <c r="BA63" s="56"/>
      <c r="BB63" s="56"/>
    </row>
    <row r="64" spans="1:56" ht="18.75" customHeight="1">
      <c r="A64" s="69"/>
      <c r="B64" s="56"/>
      <c r="C64" s="370" t="s">
        <v>264</v>
      </c>
      <c r="D64" s="370"/>
      <c r="E64" s="370"/>
      <c r="F64" s="215"/>
      <c r="G64" s="56" t="str">
        <f>B5&amp;"와 "&amp;H5&amp;"의 열팽창계수 차이"</f>
        <v>높이 마이크로미터와 게이지 블록의 열팽창계수 차이</v>
      </c>
      <c r="H64" s="56"/>
      <c r="I64" s="56"/>
      <c r="J64" s="56"/>
      <c r="K64" s="56"/>
      <c r="L64" s="56"/>
      <c r="M64" s="56"/>
      <c r="N64" s="56"/>
      <c r="O64" s="56"/>
      <c r="P64" s="56"/>
      <c r="Q64" s="56"/>
      <c r="U64" s="56"/>
      <c r="V64" s="56"/>
      <c r="W64" s="56"/>
      <c r="X64" s="56"/>
      <c r="Y64" s="56"/>
      <c r="Z64" s="56"/>
      <c r="AA64" s="56"/>
      <c r="AB64" s="56"/>
      <c r="AC64" s="56"/>
      <c r="AD64" s="56"/>
      <c r="AE64" s="56"/>
      <c r="AF64" s="56"/>
      <c r="AG64" s="56"/>
      <c r="AH64" s="56"/>
      <c r="AI64" s="56"/>
      <c r="AJ64" s="56"/>
      <c r="AK64" s="56"/>
      <c r="AL64" s="56"/>
      <c r="AM64" s="56"/>
      <c r="AN64" s="56"/>
      <c r="AO64" s="56"/>
      <c r="AP64" s="56"/>
      <c r="AQ64" s="56"/>
      <c r="AR64" s="56"/>
      <c r="AS64" s="56"/>
      <c r="AT64" s="56"/>
      <c r="AU64" s="56"/>
      <c r="AV64" s="56"/>
      <c r="AW64" s="56"/>
      <c r="AX64" s="56"/>
      <c r="AY64" s="56"/>
      <c r="AZ64" s="56"/>
      <c r="BA64" s="56"/>
      <c r="BB64" s="56"/>
    </row>
    <row r="65" spans="1:69" ht="18.75" customHeight="1">
      <c r="A65" s="69"/>
      <c r="B65" s="56"/>
      <c r="C65" s="370" t="s">
        <v>265</v>
      </c>
      <c r="D65" s="370"/>
      <c r="E65" s="370"/>
      <c r="F65" s="215"/>
      <c r="G65" s="56" t="str">
        <f>B5&amp;"와 "&amp;H5&amp;"의 평균 온도값과 기준온도와의 차"</f>
        <v>높이 마이크로미터와 게이지 블록의 평균 온도값과 기준온도와의 차</v>
      </c>
      <c r="H65" s="56"/>
      <c r="I65" s="56"/>
      <c r="J65" s="56"/>
      <c r="K65" s="56"/>
      <c r="L65" s="56"/>
      <c r="M65" s="56"/>
      <c r="N65" s="56"/>
      <c r="O65" s="56"/>
      <c r="P65" s="56"/>
      <c r="Q65" s="56"/>
      <c r="U65" s="56"/>
      <c r="V65" s="56"/>
      <c r="W65" s="56"/>
      <c r="X65" s="56"/>
      <c r="Y65" s="56"/>
      <c r="Z65" s="56"/>
      <c r="AA65" s="56"/>
      <c r="AB65" s="56"/>
      <c r="AC65" s="56"/>
      <c r="AD65" s="56"/>
      <c r="AE65" s="56"/>
      <c r="AF65" s="56"/>
      <c r="AG65" s="56"/>
      <c r="AH65" s="56"/>
      <c r="AI65" s="56"/>
      <c r="AJ65" s="56"/>
      <c r="AK65" s="56"/>
      <c r="AL65" s="56"/>
      <c r="AM65" s="56"/>
      <c r="AN65" s="56"/>
      <c r="AO65" s="56"/>
      <c r="AP65" s="56"/>
      <c r="AQ65" s="56"/>
      <c r="AR65" s="56"/>
      <c r="AS65" s="56"/>
      <c r="AT65" s="56"/>
      <c r="AU65" s="56"/>
      <c r="AV65" s="56"/>
      <c r="AW65" s="56"/>
      <c r="AX65" s="56"/>
      <c r="AY65" s="56"/>
      <c r="AZ65" s="56"/>
      <c r="BA65" s="56"/>
      <c r="BB65" s="56"/>
    </row>
    <row r="66" spans="1:69" ht="18.75" customHeight="1">
      <c r="A66" s="69"/>
      <c r="B66" s="56"/>
      <c r="C66" s="370" t="s">
        <v>266</v>
      </c>
      <c r="D66" s="370"/>
      <c r="E66" s="370"/>
      <c r="F66" s="215" t="s">
        <v>267</v>
      </c>
      <c r="G66" s="56" t="str">
        <f>N5&amp;"의 증폭비, 비선형성 및 분해능 한계 등에 의한 보정값"</f>
        <v>전기 마이크로미터의 증폭비, 비선형성 및 분해능 한계 등에 의한 보정값</v>
      </c>
      <c r="H66" s="56"/>
      <c r="I66" s="56"/>
      <c r="J66" s="56"/>
      <c r="K66" s="56"/>
      <c r="L66" s="56"/>
      <c r="M66" s="56"/>
      <c r="N66" s="56"/>
      <c r="O66" s="56"/>
      <c r="P66" s="56"/>
      <c r="Q66" s="56"/>
      <c r="U66" s="56"/>
      <c r="V66" s="56"/>
      <c r="W66" s="56"/>
      <c r="X66" s="56"/>
      <c r="Y66" s="56"/>
      <c r="Z66" s="56"/>
      <c r="AA66" s="56"/>
      <c r="AB66" s="56"/>
      <c r="AC66" s="56"/>
      <c r="AD66" s="56"/>
      <c r="AE66" s="56"/>
      <c r="AF66" s="56"/>
      <c r="AG66" s="56"/>
      <c r="AH66" s="56"/>
      <c r="AI66" s="56"/>
      <c r="AJ66" s="56"/>
      <c r="AK66" s="56"/>
      <c r="AL66" s="56"/>
      <c r="AM66" s="56"/>
      <c r="AN66" s="56"/>
      <c r="AO66" s="56"/>
      <c r="AP66" s="56"/>
      <c r="AQ66" s="56"/>
      <c r="AR66" s="56"/>
      <c r="AS66" s="56"/>
      <c r="AT66" s="56"/>
      <c r="AU66" s="56"/>
      <c r="AV66" s="56"/>
      <c r="AW66" s="56"/>
      <c r="AX66" s="56"/>
      <c r="AY66" s="56"/>
      <c r="AZ66" s="56"/>
      <c r="BA66" s="56"/>
      <c r="BB66" s="56"/>
    </row>
    <row r="67" spans="1:69" ht="18.75" customHeight="1">
      <c r="A67" s="69"/>
      <c r="B67" s="56"/>
      <c r="C67" s="370" t="s">
        <v>268</v>
      </c>
      <c r="D67" s="370"/>
      <c r="E67" s="370"/>
      <c r="F67" s="215" t="s">
        <v>258</v>
      </c>
      <c r="G67" s="56" t="s">
        <v>269</v>
      </c>
      <c r="H67" s="56"/>
      <c r="I67" s="56"/>
      <c r="J67" s="56"/>
      <c r="K67" s="56"/>
      <c r="L67" s="56"/>
      <c r="M67" s="56"/>
      <c r="N67" s="56"/>
      <c r="O67" s="56"/>
      <c r="P67" s="56"/>
      <c r="Q67" s="56"/>
      <c r="U67" s="56"/>
      <c r="V67" s="56"/>
      <c r="W67" s="56"/>
      <c r="X67" s="56"/>
      <c r="Y67" s="56"/>
      <c r="Z67" s="56"/>
      <c r="AA67" s="56"/>
      <c r="AB67" s="56"/>
      <c r="AC67" s="56"/>
      <c r="AD67" s="56"/>
      <c r="AE67" s="56"/>
      <c r="AF67" s="56"/>
      <c r="AG67" s="56"/>
      <c r="AH67" s="56"/>
      <c r="AI67" s="56"/>
      <c r="AJ67" s="56"/>
      <c r="AK67" s="56"/>
      <c r="AL67" s="56"/>
      <c r="AM67" s="56"/>
      <c r="AN67" s="56"/>
      <c r="AO67" s="56"/>
      <c r="AP67" s="56"/>
      <c r="AQ67" s="56"/>
      <c r="AR67" s="56"/>
      <c r="AS67" s="56"/>
      <c r="AT67" s="56"/>
      <c r="AU67" s="56"/>
      <c r="AV67" s="56"/>
      <c r="AW67" s="56"/>
      <c r="AX67" s="56"/>
      <c r="AY67" s="56"/>
      <c r="AZ67" s="56"/>
      <c r="BA67" s="56"/>
      <c r="BB67" s="56"/>
    </row>
    <row r="68" spans="1:69" ht="18.75" customHeight="1">
      <c r="A68" s="69"/>
      <c r="B68" s="56"/>
      <c r="C68" s="370"/>
      <c r="D68" s="370"/>
      <c r="E68" s="370"/>
      <c r="G68" s="56"/>
      <c r="H68" s="56"/>
      <c r="I68" s="56"/>
      <c r="J68" s="56"/>
      <c r="K68" s="56"/>
      <c r="L68" s="56"/>
      <c r="M68" s="56"/>
      <c r="N68" s="56"/>
      <c r="O68" s="56"/>
      <c r="P68" s="56"/>
      <c r="Q68" s="56"/>
      <c r="R68" s="56"/>
      <c r="S68" s="56"/>
      <c r="T68" s="56"/>
      <c r="U68" s="56"/>
      <c r="V68" s="56"/>
      <c r="W68" s="56"/>
      <c r="X68" s="56"/>
      <c r="Y68" s="56"/>
      <c r="Z68" s="56"/>
      <c r="AA68" s="56"/>
      <c r="AB68" s="56"/>
      <c r="AC68" s="56"/>
      <c r="AD68" s="56"/>
      <c r="AE68" s="56"/>
      <c r="AF68" s="56"/>
      <c r="AG68" s="56"/>
      <c r="AH68" s="56"/>
      <c r="AI68" s="56"/>
      <c r="AJ68" s="56"/>
      <c r="AK68" s="56"/>
      <c r="AL68" s="56"/>
      <c r="AM68" s="56"/>
      <c r="AN68" s="56"/>
      <c r="AO68" s="56"/>
      <c r="AP68" s="56"/>
      <c r="AQ68" s="56"/>
      <c r="AR68" s="56"/>
      <c r="AS68" s="56"/>
      <c r="AT68" s="56"/>
      <c r="AU68" s="56"/>
      <c r="AV68" s="56"/>
      <c r="AW68" s="56"/>
      <c r="AX68" s="56"/>
      <c r="AY68" s="56"/>
      <c r="AZ68" s="56"/>
      <c r="BA68" s="56"/>
      <c r="BB68" s="56"/>
      <c r="BD68" s="58"/>
      <c r="BE68" s="58"/>
      <c r="BF68" s="58"/>
      <c r="BG68" s="58"/>
      <c r="BH68" s="58"/>
      <c r="BI68" s="58"/>
      <c r="BJ68" s="58"/>
      <c r="BK68" s="58"/>
      <c r="BL68" s="58"/>
      <c r="BM68" s="58"/>
      <c r="BN68" s="58"/>
      <c r="BO68" s="58"/>
      <c r="BP68" s="58"/>
      <c r="BQ68" s="58"/>
    </row>
    <row r="69" spans="1:69" ht="18.75" customHeight="1">
      <c r="A69" s="57" t="s">
        <v>270</v>
      </c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6"/>
      <c r="P69" s="56"/>
      <c r="Q69" s="56"/>
      <c r="R69" s="56"/>
      <c r="S69" s="56"/>
      <c r="T69" s="56"/>
      <c r="U69" s="56"/>
      <c r="V69" s="56"/>
      <c r="W69" s="56"/>
      <c r="X69" s="56"/>
      <c r="Y69" s="56"/>
      <c r="Z69" s="56"/>
      <c r="AA69" s="56"/>
      <c r="AB69" s="56"/>
      <c r="AC69" s="56"/>
      <c r="AD69" s="56"/>
      <c r="AE69" s="56"/>
      <c r="AF69" s="56"/>
      <c r="AG69" s="56"/>
      <c r="AH69" s="56"/>
      <c r="AI69" s="56"/>
      <c r="AJ69" s="56"/>
      <c r="AK69" s="56"/>
      <c r="AL69" s="56"/>
      <c r="AM69" s="56"/>
      <c r="AN69" s="56"/>
      <c r="AO69" s="56"/>
      <c r="AP69" s="56"/>
      <c r="AQ69" s="56"/>
      <c r="AR69" s="56"/>
      <c r="AS69" s="56"/>
      <c r="AT69" s="56"/>
    </row>
    <row r="70" spans="1:69" ht="18.75" customHeight="1">
      <c r="A70" s="56"/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6"/>
      <c r="P70" s="56"/>
      <c r="Q70" s="56"/>
      <c r="R70" s="56"/>
      <c r="S70" s="56"/>
      <c r="T70" s="56"/>
      <c r="U70" s="56"/>
      <c r="V70" s="56"/>
      <c r="W70" s="56"/>
      <c r="X70" s="56"/>
      <c r="Y70" s="56"/>
      <c r="Z70" s="56"/>
      <c r="AA70" s="56"/>
      <c r="AB70" s="56"/>
      <c r="AC70" s="56"/>
      <c r="AD70" s="56"/>
      <c r="AE70" s="56"/>
      <c r="AF70" s="56"/>
      <c r="AG70" s="56"/>
      <c r="AH70" s="56"/>
      <c r="AI70" s="56"/>
      <c r="AJ70" s="56"/>
      <c r="AK70" s="56"/>
      <c r="AL70" s="56"/>
      <c r="AM70" s="56"/>
      <c r="AN70" s="56"/>
      <c r="AO70" s="56"/>
      <c r="AP70" s="56"/>
      <c r="AQ70" s="56"/>
      <c r="AR70" s="56"/>
      <c r="AS70" s="56"/>
      <c r="AT70" s="56"/>
    </row>
    <row r="71" spans="1:69" ht="18.75" customHeight="1">
      <c r="A71" s="56"/>
      <c r="B71" s="56"/>
      <c r="C71" s="56" t="s">
        <v>271</v>
      </c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6"/>
      <c r="P71" s="56"/>
      <c r="Q71" s="56"/>
      <c r="R71" s="56"/>
      <c r="S71" s="56"/>
      <c r="T71" s="56"/>
      <c r="U71" s="56"/>
      <c r="V71" s="56"/>
      <c r="W71" s="56"/>
      <c r="X71" s="56"/>
      <c r="Y71" s="56"/>
      <c r="Z71" s="56"/>
      <c r="AA71" s="56"/>
      <c r="AB71" s="56"/>
      <c r="AC71" s="56"/>
      <c r="AD71" s="56"/>
      <c r="AE71" s="56"/>
      <c r="AF71" s="56"/>
      <c r="AG71" s="56"/>
      <c r="AH71" s="56"/>
      <c r="AI71" s="56"/>
      <c r="AJ71" s="56"/>
      <c r="AK71" s="56"/>
      <c r="AL71" s="56"/>
      <c r="AM71" s="56"/>
      <c r="AN71" s="56"/>
      <c r="AO71" s="56"/>
      <c r="AP71" s="56"/>
      <c r="AQ71" s="56"/>
      <c r="AR71" s="56"/>
      <c r="AS71" s="56"/>
      <c r="AT71" s="56"/>
    </row>
    <row r="72" spans="1:69" ht="18.75" customHeight="1">
      <c r="A72" s="56"/>
      <c r="B72" s="56"/>
      <c r="C72" s="56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6"/>
      <c r="P72" s="56"/>
      <c r="Q72" s="56"/>
      <c r="R72" s="56"/>
      <c r="S72" s="56"/>
      <c r="T72" s="56"/>
      <c r="U72" s="56"/>
      <c r="V72" s="56"/>
      <c r="W72" s="56"/>
      <c r="X72" s="56"/>
      <c r="Y72" s="56"/>
      <c r="Z72" s="56"/>
      <c r="AA72" s="56"/>
      <c r="AB72" s="56"/>
      <c r="AC72" s="56"/>
      <c r="AD72" s="56"/>
      <c r="AE72" s="56"/>
      <c r="AF72" s="56"/>
      <c r="AG72" s="56"/>
      <c r="AH72" s="56"/>
      <c r="AI72" s="56"/>
      <c r="AJ72" s="56"/>
      <c r="AK72" s="56"/>
      <c r="AL72" s="56"/>
      <c r="AM72" s="56"/>
      <c r="AN72" s="56"/>
      <c r="AO72" s="56"/>
      <c r="AP72" s="56"/>
      <c r="AQ72" s="56"/>
      <c r="AR72" s="56"/>
      <c r="AS72" s="56"/>
      <c r="AT72" s="56"/>
    </row>
    <row r="73" spans="1:69" ht="18.75" customHeight="1">
      <c r="A73" s="56"/>
      <c r="B73" s="56"/>
      <c r="C73" s="56"/>
      <c r="D73" s="56"/>
      <c r="E73" s="56"/>
      <c r="F73" s="56"/>
      <c r="G73" s="56"/>
      <c r="H73" s="56"/>
      <c r="I73" s="56"/>
      <c r="J73" s="56"/>
      <c r="K73" s="56"/>
      <c r="L73" s="56"/>
      <c r="M73" s="56"/>
      <c r="N73" s="56"/>
      <c r="O73" s="56"/>
      <c r="P73" s="56"/>
      <c r="Q73" s="56"/>
      <c r="R73" s="56"/>
      <c r="S73" s="56"/>
      <c r="T73" s="56"/>
      <c r="U73" s="56"/>
      <c r="V73" s="56"/>
      <c r="W73" s="56"/>
      <c r="X73" s="56"/>
      <c r="Y73" s="56"/>
      <c r="Z73" s="56"/>
      <c r="AA73" s="56"/>
      <c r="AB73" s="56"/>
      <c r="AC73" s="56"/>
      <c r="AD73" s="56"/>
      <c r="AE73" s="56"/>
      <c r="AF73" s="56"/>
      <c r="AG73" s="56"/>
      <c r="AH73" s="56"/>
      <c r="AI73" s="56"/>
      <c r="AJ73" s="56"/>
      <c r="AK73" s="56"/>
      <c r="AL73" s="56"/>
      <c r="AM73" s="56"/>
      <c r="AN73" s="56"/>
      <c r="AO73" s="56"/>
      <c r="AP73" s="56"/>
      <c r="AQ73" s="56"/>
      <c r="AR73" s="56"/>
      <c r="AS73" s="56"/>
      <c r="AT73" s="56"/>
    </row>
    <row r="74" spans="1:69" ht="18.75" customHeight="1">
      <c r="A74" s="56"/>
      <c r="B74" s="56"/>
      <c r="C74" s="56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6"/>
      <c r="P74" s="56"/>
      <c r="Q74" s="56"/>
      <c r="R74" s="56"/>
      <c r="S74" s="56"/>
      <c r="T74" s="56"/>
      <c r="U74" s="56"/>
      <c r="V74" s="56"/>
      <c r="W74" s="56"/>
      <c r="X74" s="56"/>
      <c r="Y74" s="56"/>
      <c r="Z74" s="56"/>
      <c r="AA74" s="56"/>
      <c r="AB74" s="56"/>
      <c r="AC74" s="56"/>
      <c r="AD74" s="56"/>
      <c r="AE74" s="56"/>
      <c r="AF74" s="56"/>
      <c r="AG74" s="56"/>
      <c r="AH74" s="56"/>
      <c r="AI74" s="56"/>
      <c r="AJ74" s="56"/>
      <c r="AK74" s="56"/>
      <c r="AL74" s="56"/>
      <c r="AM74" s="56"/>
      <c r="AN74" s="56"/>
      <c r="AO74" s="56"/>
      <c r="AP74" s="56"/>
      <c r="AQ74" s="56"/>
      <c r="AR74" s="56"/>
      <c r="AS74" s="56"/>
      <c r="AT74" s="56"/>
    </row>
    <row r="75" spans="1:69" ht="18.75" customHeight="1">
      <c r="A75" s="56"/>
      <c r="B75" s="56"/>
      <c r="C75" s="56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6"/>
      <c r="P75" s="56"/>
      <c r="Q75" s="56"/>
      <c r="R75" s="56"/>
      <c r="S75" s="56"/>
      <c r="T75" s="56"/>
      <c r="U75" s="56"/>
      <c r="V75" s="56"/>
      <c r="W75" s="56"/>
      <c r="X75" s="56"/>
      <c r="Y75" s="56"/>
      <c r="Z75" s="56"/>
      <c r="AA75" s="56"/>
      <c r="AB75" s="56"/>
      <c r="AC75" s="56"/>
      <c r="AD75" s="56"/>
      <c r="AE75" s="56"/>
      <c r="AF75" s="56"/>
      <c r="AG75" s="56"/>
      <c r="AH75" s="56"/>
      <c r="AI75" s="56"/>
      <c r="AJ75" s="56"/>
      <c r="AK75" s="56"/>
      <c r="AL75" s="56"/>
      <c r="AM75" s="56"/>
      <c r="AN75" s="56"/>
      <c r="AO75" s="56"/>
      <c r="AP75" s="56"/>
      <c r="AQ75" s="56"/>
      <c r="AR75" s="56"/>
      <c r="AS75" s="56"/>
      <c r="AT75" s="56"/>
    </row>
    <row r="76" spans="1:69" ht="18.75" customHeight="1">
      <c r="A76" s="60" t="s">
        <v>272</v>
      </c>
      <c r="B76" s="56"/>
      <c r="C76" s="56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6"/>
      <c r="P76" s="56"/>
      <c r="Q76" s="56"/>
      <c r="R76" s="56"/>
      <c r="S76" s="56"/>
      <c r="T76" s="56"/>
      <c r="U76" s="56"/>
      <c r="V76" s="56"/>
      <c r="W76" s="56"/>
      <c r="X76" s="56"/>
      <c r="Y76" s="56"/>
      <c r="Z76" s="56"/>
      <c r="AA76" s="56"/>
      <c r="AB76" s="56"/>
      <c r="AC76" s="56"/>
      <c r="AD76" s="56"/>
      <c r="AE76" s="56"/>
      <c r="AF76" s="56"/>
      <c r="AG76" s="56"/>
      <c r="AH76" s="56"/>
      <c r="AI76" s="56"/>
      <c r="AJ76" s="56"/>
      <c r="AK76" s="56"/>
      <c r="AL76" s="56"/>
      <c r="AM76" s="56"/>
      <c r="AN76" s="56"/>
      <c r="AO76" s="56"/>
      <c r="AP76" s="56"/>
      <c r="AQ76" s="56"/>
      <c r="AR76" s="56"/>
      <c r="AS76" s="56"/>
      <c r="AT76" s="56"/>
    </row>
    <row r="77" spans="1:69" ht="18.75" customHeight="1">
      <c r="A77" s="56"/>
      <c r="B77" s="427"/>
      <c r="C77" s="428"/>
      <c r="D77" s="397"/>
      <c r="E77" s="398"/>
      <c r="F77" s="398"/>
      <c r="G77" s="399"/>
      <c r="H77" s="389">
        <v>1</v>
      </c>
      <c r="I77" s="389"/>
      <c r="J77" s="389"/>
      <c r="K77" s="389"/>
      <c r="L77" s="389"/>
      <c r="M77" s="389"/>
      <c r="N77" s="389"/>
      <c r="O77" s="389">
        <v>2</v>
      </c>
      <c r="P77" s="389"/>
      <c r="Q77" s="389"/>
      <c r="R77" s="389"/>
      <c r="S77" s="389"/>
      <c r="T77" s="389"/>
      <c r="U77" s="389"/>
      <c r="V77" s="389">
        <v>3</v>
      </c>
      <c r="W77" s="389"/>
      <c r="X77" s="389"/>
      <c r="Y77" s="389"/>
      <c r="Z77" s="389"/>
      <c r="AA77" s="397">
        <v>4</v>
      </c>
      <c r="AB77" s="398"/>
      <c r="AC77" s="398"/>
      <c r="AD77" s="398"/>
      <c r="AE77" s="398"/>
      <c r="AF77" s="398"/>
      <c r="AG77" s="399"/>
      <c r="AH77" s="389">
        <v>5</v>
      </c>
      <c r="AI77" s="389"/>
      <c r="AJ77" s="389"/>
      <c r="AK77" s="389"/>
      <c r="AL77" s="389"/>
      <c r="AM77" s="389"/>
      <c r="AN77" s="389"/>
      <c r="AO77" s="389"/>
      <c r="AP77" s="389">
        <v>6</v>
      </c>
      <c r="AQ77" s="389"/>
      <c r="AR77" s="389"/>
      <c r="AS77" s="389"/>
      <c r="AT77" s="56"/>
    </row>
    <row r="78" spans="1:69" ht="18.75" customHeight="1">
      <c r="A78" s="56"/>
      <c r="B78" s="429"/>
      <c r="C78" s="430"/>
      <c r="D78" s="427" t="s">
        <v>273</v>
      </c>
      <c r="E78" s="378"/>
      <c r="F78" s="378"/>
      <c r="G78" s="428"/>
      <c r="H78" s="433" t="s">
        <v>274</v>
      </c>
      <c r="I78" s="433"/>
      <c r="J78" s="433"/>
      <c r="K78" s="433"/>
      <c r="L78" s="433"/>
      <c r="M78" s="433"/>
      <c r="N78" s="433"/>
      <c r="O78" s="433" t="s">
        <v>275</v>
      </c>
      <c r="P78" s="433"/>
      <c r="Q78" s="433"/>
      <c r="R78" s="433"/>
      <c r="S78" s="433"/>
      <c r="T78" s="433"/>
      <c r="U78" s="433"/>
      <c r="V78" s="433" t="s">
        <v>276</v>
      </c>
      <c r="W78" s="433"/>
      <c r="X78" s="433"/>
      <c r="Y78" s="433"/>
      <c r="Z78" s="433"/>
      <c r="AA78" s="427" t="s">
        <v>277</v>
      </c>
      <c r="AB78" s="378"/>
      <c r="AC78" s="378"/>
      <c r="AD78" s="378"/>
      <c r="AE78" s="378"/>
      <c r="AF78" s="378"/>
      <c r="AG78" s="428"/>
      <c r="AH78" s="433" t="s">
        <v>278</v>
      </c>
      <c r="AI78" s="433"/>
      <c r="AJ78" s="433"/>
      <c r="AK78" s="433"/>
      <c r="AL78" s="433"/>
      <c r="AM78" s="433"/>
      <c r="AN78" s="433"/>
      <c r="AO78" s="433"/>
      <c r="AP78" s="433" t="s">
        <v>279</v>
      </c>
      <c r="AQ78" s="433"/>
      <c r="AR78" s="433"/>
      <c r="AS78" s="433"/>
      <c r="AT78" s="56"/>
    </row>
    <row r="79" spans="1:69" ht="18.75" customHeight="1">
      <c r="A79" s="56"/>
      <c r="B79" s="431"/>
      <c r="C79" s="432"/>
      <c r="D79" s="434" t="s">
        <v>280</v>
      </c>
      <c r="E79" s="435"/>
      <c r="F79" s="435"/>
      <c r="G79" s="436"/>
      <c r="H79" s="437" t="s">
        <v>281</v>
      </c>
      <c r="I79" s="437"/>
      <c r="J79" s="437"/>
      <c r="K79" s="437"/>
      <c r="L79" s="437"/>
      <c r="M79" s="437"/>
      <c r="N79" s="437"/>
      <c r="O79" s="437" t="s">
        <v>282</v>
      </c>
      <c r="P79" s="437"/>
      <c r="Q79" s="437"/>
      <c r="R79" s="437"/>
      <c r="S79" s="437"/>
      <c r="T79" s="437"/>
      <c r="U79" s="437"/>
      <c r="V79" s="437"/>
      <c r="W79" s="437"/>
      <c r="X79" s="437"/>
      <c r="Y79" s="437"/>
      <c r="Z79" s="437"/>
      <c r="AA79" s="438" t="s">
        <v>283</v>
      </c>
      <c r="AB79" s="439"/>
      <c r="AC79" s="439"/>
      <c r="AD79" s="439"/>
      <c r="AE79" s="439"/>
      <c r="AF79" s="439"/>
      <c r="AG79" s="440"/>
      <c r="AH79" s="437" t="s">
        <v>284</v>
      </c>
      <c r="AI79" s="437"/>
      <c r="AJ79" s="437"/>
      <c r="AK79" s="437"/>
      <c r="AL79" s="437"/>
      <c r="AM79" s="437"/>
      <c r="AN79" s="437"/>
      <c r="AO79" s="437"/>
      <c r="AP79" s="437"/>
      <c r="AQ79" s="437"/>
      <c r="AR79" s="437"/>
      <c r="AS79" s="437"/>
      <c r="AT79" s="56"/>
    </row>
    <row r="80" spans="1:69" ht="18.75" customHeight="1">
      <c r="A80" s="56"/>
      <c r="B80" s="389" t="s">
        <v>285</v>
      </c>
      <c r="C80" s="389"/>
      <c r="D80" s="390" t="s">
        <v>286</v>
      </c>
      <c r="E80" s="391"/>
      <c r="F80" s="391"/>
      <c r="G80" s="392"/>
      <c r="H80" s="393" t="e">
        <f>Calcu!E33</f>
        <v>#N/A</v>
      </c>
      <c r="I80" s="394"/>
      <c r="J80" s="394"/>
      <c r="K80" s="394"/>
      <c r="L80" s="394"/>
      <c r="M80" s="395" t="str">
        <f>Calcu!F33</f>
        <v>mm</v>
      </c>
      <c r="N80" s="396"/>
      <c r="O80" s="400" t="e">
        <f>Calcu!J33</f>
        <v>#N/A</v>
      </c>
      <c r="P80" s="401"/>
      <c r="Q80" s="401"/>
      <c r="R80" s="401"/>
      <c r="S80" s="402" t="str">
        <f>Calcu!K33</f>
        <v>μm</v>
      </c>
      <c r="T80" s="395"/>
      <c r="U80" s="396"/>
      <c r="V80" s="389" t="str">
        <f>Calcu!L33</f>
        <v>정규</v>
      </c>
      <c r="W80" s="389"/>
      <c r="X80" s="389"/>
      <c r="Y80" s="389"/>
      <c r="Z80" s="389"/>
      <c r="AA80" s="404">
        <f>Calcu!O33</f>
        <v>1</v>
      </c>
      <c r="AB80" s="405"/>
      <c r="AC80" s="405"/>
      <c r="AD80" s="405"/>
      <c r="AE80" s="405"/>
      <c r="AF80" s="405"/>
      <c r="AG80" s="406"/>
      <c r="AH80" s="400" t="e">
        <f>Calcu!Q33</f>
        <v>#N/A</v>
      </c>
      <c r="AI80" s="401"/>
      <c r="AJ80" s="401"/>
      <c r="AK80" s="401"/>
      <c r="AL80" s="401"/>
      <c r="AM80" s="402" t="str">
        <f>Calcu!R33</f>
        <v>μm</v>
      </c>
      <c r="AN80" s="402"/>
      <c r="AO80" s="403"/>
      <c r="AP80" s="389" t="str">
        <f>Calcu!S33</f>
        <v>∞</v>
      </c>
      <c r="AQ80" s="389"/>
      <c r="AR80" s="389"/>
      <c r="AS80" s="389"/>
      <c r="AT80" s="56"/>
    </row>
    <row r="81" spans="1:61" ht="18.75" customHeight="1">
      <c r="A81" s="56"/>
      <c r="B81" s="389" t="s">
        <v>287</v>
      </c>
      <c r="C81" s="389"/>
      <c r="D81" s="390" t="s">
        <v>288</v>
      </c>
      <c r="E81" s="391"/>
      <c r="F81" s="391"/>
      <c r="G81" s="392"/>
      <c r="H81" s="393" t="e">
        <f>Calcu!E34</f>
        <v>#N/A</v>
      </c>
      <c r="I81" s="394"/>
      <c r="J81" s="394"/>
      <c r="K81" s="394"/>
      <c r="L81" s="394"/>
      <c r="M81" s="395" t="str">
        <f>Calcu!F34</f>
        <v>mm</v>
      </c>
      <c r="N81" s="396"/>
      <c r="O81" s="400">
        <f>Calcu!J34</f>
        <v>0</v>
      </c>
      <c r="P81" s="401"/>
      <c r="Q81" s="401"/>
      <c r="R81" s="401"/>
      <c r="S81" s="402" t="str">
        <f>Calcu!K34</f>
        <v>μm</v>
      </c>
      <c r="T81" s="395"/>
      <c r="U81" s="396"/>
      <c r="V81" s="389" t="str">
        <f>Calcu!L34</f>
        <v>t</v>
      </c>
      <c r="W81" s="389"/>
      <c r="X81" s="389"/>
      <c r="Y81" s="389"/>
      <c r="Z81" s="389"/>
      <c r="AA81" s="404">
        <f>Calcu!O34</f>
        <v>1</v>
      </c>
      <c r="AB81" s="405"/>
      <c r="AC81" s="405"/>
      <c r="AD81" s="405"/>
      <c r="AE81" s="405"/>
      <c r="AF81" s="405"/>
      <c r="AG81" s="406"/>
      <c r="AH81" s="400">
        <f>Calcu!Q34</f>
        <v>0</v>
      </c>
      <c r="AI81" s="401"/>
      <c r="AJ81" s="401"/>
      <c r="AK81" s="401"/>
      <c r="AL81" s="401"/>
      <c r="AM81" s="402" t="str">
        <f>Calcu!R34</f>
        <v>μm</v>
      </c>
      <c r="AN81" s="402"/>
      <c r="AO81" s="403"/>
      <c r="AP81" s="389">
        <f>Calcu!S34</f>
        <v>4</v>
      </c>
      <c r="AQ81" s="389"/>
      <c r="AR81" s="389"/>
      <c r="AS81" s="389"/>
      <c r="AT81" s="56"/>
    </row>
    <row r="82" spans="1:61" ht="18.75" customHeight="1">
      <c r="A82" s="56"/>
      <c r="B82" s="389" t="s">
        <v>289</v>
      </c>
      <c r="C82" s="389"/>
      <c r="D82" s="390"/>
      <c r="E82" s="391"/>
      <c r="F82" s="391"/>
      <c r="G82" s="392"/>
      <c r="H82" s="393" t="e">
        <f ca="1">Calcu!E35</f>
        <v>#N/A</v>
      </c>
      <c r="I82" s="394"/>
      <c r="J82" s="394"/>
      <c r="K82" s="394"/>
      <c r="L82" s="394"/>
      <c r="M82" s="395" t="str">
        <f>Calcu!F35</f>
        <v>/℃</v>
      </c>
      <c r="N82" s="396"/>
      <c r="O82" s="400">
        <f>Calcu!J35</f>
        <v>4.0824829046386305E-7</v>
      </c>
      <c r="P82" s="401"/>
      <c r="Q82" s="401"/>
      <c r="R82" s="401"/>
      <c r="S82" s="402" t="str">
        <f>Calcu!K35</f>
        <v>/℃</v>
      </c>
      <c r="T82" s="395"/>
      <c r="U82" s="396"/>
      <c r="V82" s="389" t="str">
        <f>Calcu!L35</f>
        <v>삼각형</v>
      </c>
      <c r="W82" s="389"/>
      <c r="X82" s="389"/>
      <c r="Y82" s="389"/>
      <c r="Z82" s="389"/>
      <c r="AA82" s="407" t="e">
        <f>Calcu!O35</f>
        <v>#VALUE!</v>
      </c>
      <c r="AB82" s="395"/>
      <c r="AC82" s="395"/>
      <c r="AD82" s="395"/>
      <c r="AE82" s="408" t="str">
        <f>Calcu!P35</f>
        <v>℃·μm</v>
      </c>
      <c r="AF82" s="408"/>
      <c r="AG82" s="409"/>
      <c r="AH82" s="400" t="e">
        <f>Calcu!Q35</f>
        <v>#VALUE!</v>
      </c>
      <c r="AI82" s="401"/>
      <c r="AJ82" s="401"/>
      <c r="AK82" s="401"/>
      <c r="AL82" s="401"/>
      <c r="AM82" s="402" t="str">
        <f>Calcu!R35</f>
        <v>μm</v>
      </c>
      <c r="AN82" s="402"/>
      <c r="AO82" s="403"/>
      <c r="AP82" s="389">
        <f>Calcu!S35</f>
        <v>100</v>
      </c>
      <c r="AQ82" s="389"/>
      <c r="AR82" s="389"/>
      <c r="AS82" s="389"/>
      <c r="AT82" s="56"/>
    </row>
    <row r="83" spans="1:61" ht="18.75" customHeight="1">
      <c r="A83" s="56"/>
      <c r="B83" s="389" t="s">
        <v>290</v>
      </c>
      <c r="C83" s="389"/>
      <c r="D83" s="390" t="s">
        <v>263</v>
      </c>
      <c r="E83" s="391"/>
      <c r="F83" s="391"/>
      <c r="G83" s="392"/>
      <c r="H83" s="393" t="str">
        <f>Calcu!E36</f>
        <v/>
      </c>
      <c r="I83" s="394"/>
      <c r="J83" s="394"/>
      <c r="K83" s="394"/>
      <c r="L83" s="394"/>
      <c r="M83" s="395" t="str">
        <f>Calcu!F36</f>
        <v>℃</v>
      </c>
      <c r="N83" s="396"/>
      <c r="O83" s="400" t="e">
        <f>Calcu!J36</f>
        <v>#VALUE!</v>
      </c>
      <c r="P83" s="401"/>
      <c r="Q83" s="401"/>
      <c r="R83" s="401"/>
      <c r="S83" s="402" t="str">
        <f>Calcu!K36</f>
        <v>℃</v>
      </c>
      <c r="T83" s="395"/>
      <c r="U83" s="396"/>
      <c r="V83" s="389" t="str">
        <f>Calcu!L36</f>
        <v>직사각형</v>
      </c>
      <c r="W83" s="389"/>
      <c r="X83" s="389"/>
      <c r="Y83" s="389"/>
      <c r="Z83" s="389"/>
      <c r="AA83" s="407" t="e">
        <f ca="1">Calcu!O36</f>
        <v>#N/A</v>
      </c>
      <c r="AB83" s="395"/>
      <c r="AC83" s="395"/>
      <c r="AD83" s="395"/>
      <c r="AE83" s="408" t="str">
        <f>Calcu!P36</f>
        <v>/℃·μm</v>
      </c>
      <c r="AF83" s="408"/>
      <c r="AG83" s="409"/>
      <c r="AH83" s="400" t="e">
        <f ca="1">Calcu!Q36</f>
        <v>#VALUE!</v>
      </c>
      <c r="AI83" s="401"/>
      <c r="AJ83" s="401"/>
      <c r="AK83" s="401"/>
      <c r="AL83" s="401"/>
      <c r="AM83" s="402" t="str">
        <f>Calcu!R36</f>
        <v>μm</v>
      </c>
      <c r="AN83" s="402"/>
      <c r="AO83" s="403"/>
      <c r="AP83" s="389">
        <f>Calcu!S36</f>
        <v>12</v>
      </c>
      <c r="AQ83" s="389"/>
      <c r="AR83" s="389"/>
      <c r="AS83" s="389"/>
      <c r="AT83" s="56"/>
    </row>
    <row r="84" spans="1:61" ht="18.75" customHeight="1">
      <c r="A84" s="56"/>
      <c r="B84" s="389" t="s">
        <v>170</v>
      </c>
      <c r="C84" s="389"/>
      <c r="D84" s="390" t="s">
        <v>264</v>
      </c>
      <c r="E84" s="391"/>
      <c r="F84" s="391"/>
      <c r="G84" s="392"/>
      <c r="H84" s="393" t="e">
        <f ca="1">Calcu!E37</f>
        <v>#N/A</v>
      </c>
      <c r="I84" s="394"/>
      <c r="J84" s="394"/>
      <c r="K84" s="394"/>
      <c r="L84" s="394"/>
      <c r="M84" s="395" t="str">
        <f>Calcu!F37</f>
        <v>/℃</v>
      </c>
      <c r="N84" s="396"/>
      <c r="O84" s="400">
        <f>Calcu!J37</f>
        <v>8.1649658092772609E-7</v>
      </c>
      <c r="P84" s="401"/>
      <c r="Q84" s="401"/>
      <c r="R84" s="401"/>
      <c r="S84" s="402" t="str">
        <f>Calcu!K37</f>
        <v>/℃</v>
      </c>
      <c r="T84" s="395"/>
      <c r="U84" s="396"/>
      <c r="V84" s="389" t="str">
        <f>Calcu!L37</f>
        <v>삼각형</v>
      </c>
      <c r="W84" s="389"/>
      <c r="X84" s="389"/>
      <c r="Y84" s="389"/>
      <c r="Z84" s="389"/>
      <c r="AA84" s="407" t="e">
        <f>Calcu!O37</f>
        <v>#VALUE!</v>
      </c>
      <c r="AB84" s="395"/>
      <c r="AC84" s="395"/>
      <c r="AD84" s="395"/>
      <c r="AE84" s="408" t="str">
        <f>Calcu!P37</f>
        <v>℃·μm</v>
      </c>
      <c r="AF84" s="408"/>
      <c r="AG84" s="409"/>
      <c r="AH84" s="400" t="e">
        <f>Calcu!Q37</f>
        <v>#VALUE!</v>
      </c>
      <c r="AI84" s="401"/>
      <c r="AJ84" s="401"/>
      <c r="AK84" s="401"/>
      <c r="AL84" s="401"/>
      <c r="AM84" s="402" t="str">
        <f>Calcu!R37</f>
        <v>μm</v>
      </c>
      <c r="AN84" s="402"/>
      <c r="AO84" s="403"/>
      <c r="AP84" s="389">
        <f>Calcu!S37</f>
        <v>100</v>
      </c>
      <c r="AQ84" s="389"/>
      <c r="AR84" s="389"/>
      <c r="AS84" s="389"/>
      <c r="AT84" s="56"/>
    </row>
    <row r="85" spans="1:61" ht="18.75" customHeight="1">
      <c r="A85" s="56"/>
      <c r="B85" s="389" t="s">
        <v>291</v>
      </c>
      <c r="C85" s="389"/>
      <c r="D85" s="390" t="s">
        <v>165</v>
      </c>
      <c r="E85" s="391"/>
      <c r="F85" s="391"/>
      <c r="G85" s="392"/>
      <c r="H85" s="393" t="str">
        <f>Calcu!E38</f>
        <v/>
      </c>
      <c r="I85" s="394"/>
      <c r="J85" s="394"/>
      <c r="K85" s="394"/>
      <c r="L85" s="394"/>
      <c r="M85" s="395" t="str">
        <f>Calcu!F38</f>
        <v>℃</v>
      </c>
      <c r="N85" s="396"/>
      <c r="O85" s="400">
        <f>Calcu!J38</f>
        <v>0.57735026918962584</v>
      </c>
      <c r="P85" s="401"/>
      <c r="Q85" s="401"/>
      <c r="R85" s="401"/>
      <c r="S85" s="402" t="str">
        <f>Calcu!K38</f>
        <v>℃</v>
      </c>
      <c r="T85" s="395"/>
      <c r="U85" s="396"/>
      <c r="V85" s="389" t="str">
        <f>Calcu!L38</f>
        <v>직사각형</v>
      </c>
      <c r="W85" s="389"/>
      <c r="X85" s="389"/>
      <c r="Y85" s="389"/>
      <c r="Z85" s="389"/>
      <c r="AA85" s="407" t="e">
        <f ca="1">Calcu!O38</f>
        <v>#N/A</v>
      </c>
      <c r="AB85" s="395"/>
      <c r="AC85" s="395"/>
      <c r="AD85" s="395"/>
      <c r="AE85" s="408" t="str">
        <f>Calcu!P38</f>
        <v>/℃·μm</v>
      </c>
      <c r="AF85" s="408"/>
      <c r="AG85" s="409"/>
      <c r="AH85" s="400" t="e">
        <f ca="1">Calcu!Q38</f>
        <v>#N/A</v>
      </c>
      <c r="AI85" s="401"/>
      <c r="AJ85" s="401"/>
      <c r="AK85" s="401"/>
      <c r="AL85" s="401"/>
      <c r="AM85" s="402" t="str">
        <f>Calcu!R38</f>
        <v>μm</v>
      </c>
      <c r="AN85" s="402"/>
      <c r="AO85" s="403"/>
      <c r="AP85" s="389">
        <f>Calcu!S38</f>
        <v>12</v>
      </c>
      <c r="AQ85" s="389"/>
      <c r="AR85" s="389"/>
      <c r="AS85" s="389"/>
      <c r="AT85" s="56"/>
    </row>
    <row r="86" spans="1:61" ht="18.75" customHeight="1">
      <c r="A86" s="56"/>
      <c r="B86" s="389" t="s">
        <v>173</v>
      </c>
      <c r="C86" s="389"/>
      <c r="D86" s="390" t="s">
        <v>292</v>
      </c>
      <c r="E86" s="391"/>
      <c r="F86" s="391"/>
      <c r="G86" s="392"/>
      <c r="H86" s="393">
        <f>Calcu!E39</f>
        <v>0</v>
      </c>
      <c r="I86" s="394"/>
      <c r="J86" s="394"/>
      <c r="K86" s="394"/>
      <c r="L86" s="394"/>
      <c r="M86" s="395" t="str">
        <f>Calcu!F39</f>
        <v>mm</v>
      </c>
      <c r="N86" s="396"/>
      <c r="O86" s="400" t="e">
        <f>Calcu!J39</f>
        <v>#DIV/0!</v>
      </c>
      <c r="P86" s="401"/>
      <c r="Q86" s="401"/>
      <c r="R86" s="401"/>
      <c r="S86" s="402" t="str">
        <f>Calcu!K39</f>
        <v>μm</v>
      </c>
      <c r="T86" s="395"/>
      <c r="U86" s="396"/>
      <c r="V86" s="389" t="str">
        <f>Calcu!L39</f>
        <v>정규</v>
      </c>
      <c r="W86" s="389"/>
      <c r="X86" s="389"/>
      <c r="Y86" s="389"/>
      <c r="Z86" s="389"/>
      <c r="AA86" s="404">
        <f>Calcu!O39</f>
        <v>1</v>
      </c>
      <c r="AB86" s="405"/>
      <c r="AC86" s="405"/>
      <c r="AD86" s="405"/>
      <c r="AE86" s="405"/>
      <c r="AF86" s="405"/>
      <c r="AG86" s="406"/>
      <c r="AH86" s="400" t="e">
        <f>Calcu!Q39</f>
        <v>#DIV/0!</v>
      </c>
      <c r="AI86" s="401"/>
      <c r="AJ86" s="401"/>
      <c r="AK86" s="401"/>
      <c r="AL86" s="401"/>
      <c r="AM86" s="402" t="str">
        <f>Calcu!R39</f>
        <v>μm</v>
      </c>
      <c r="AN86" s="402"/>
      <c r="AO86" s="403"/>
      <c r="AP86" s="389" t="str">
        <f>Calcu!S39</f>
        <v>∞</v>
      </c>
      <c r="AQ86" s="389"/>
      <c r="AR86" s="389"/>
      <c r="AS86" s="389"/>
      <c r="AT86" s="56"/>
    </row>
    <row r="87" spans="1:61" ht="18.75" customHeight="1">
      <c r="A87" s="56"/>
      <c r="B87" s="389" t="s">
        <v>172</v>
      </c>
      <c r="C87" s="389"/>
      <c r="D87" s="390" t="s">
        <v>293</v>
      </c>
      <c r="E87" s="391"/>
      <c r="F87" s="391"/>
      <c r="G87" s="392"/>
      <c r="H87" s="393">
        <f>Calcu!E40</f>
        <v>0</v>
      </c>
      <c r="I87" s="394"/>
      <c r="J87" s="394"/>
      <c r="K87" s="394"/>
      <c r="L87" s="394"/>
      <c r="M87" s="395" t="str">
        <f>Calcu!F40</f>
        <v>mm</v>
      </c>
      <c r="N87" s="396"/>
      <c r="O87" s="400">
        <f>Calcu!J40</f>
        <v>0</v>
      </c>
      <c r="P87" s="401"/>
      <c r="Q87" s="401"/>
      <c r="R87" s="401"/>
      <c r="S87" s="402" t="str">
        <f>Calcu!K40</f>
        <v>μm</v>
      </c>
      <c r="T87" s="395"/>
      <c r="U87" s="396"/>
      <c r="V87" s="389" t="str">
        <f>Calcu!L40</f>
        <v>직사각형</v>
      </c>
      <c r="W87" s="389"/>
      <c r="X87" s="389"/>
      <c r="Y87" s="389"/>
      <c r="Z87" s="389"/>
      <c r="AA87" s="404">
        <f>Calcu!O40</f>
        <v>1</v>
      </c>
      <c r="AB87" s="405"/>
      <c r="AC87" s="405"/>
      <c r="AD87" s="405"/>
      <c r="AE87" s="405"/>
      <c r="AF87" s="405"/>
      <c r="AG87" s="406"/>
      <c r="AH87" s="400">
        <f>Calcu!Q40</f>
        <v>0</v>
      </c>
      <c r="AI87" s="401"/>
      <c r="AJ87" s="401"/>
      <c r="AK87" s="401"/>
      <c r="AL87" s="401"/>
      <c r="AM87" s="402" t="str">
        <f>Calcu!R40</f>
        <v>μm</v>
      </c>
      <c r="AN87" s="402"/>
      <c r="AO87" s="403"/>
      <c r="AP87" s="389">
        <f>Calcu!S40</f>
        <v>12</v>
      </c>
      <c r="AQ87" s="389"/>
      <c r="AR87" s="389"/>
      <c r="AS87" s="389"/>
      <c r="AT87" s="56"/>
    </row>
    <row r="88" spans="1:61" ht="18.75" customHeight="1">
      <c r="A88" s="56"/>
      <c r="B88" s="389" t="s">
        <v>294</v>
      </c>
      <c r="C88" s="389"/>
      <c r="D88" s="390" t="s">
        <v>295</v>
      </c>
      <c r="E88" s="391"/>
      <c r="F88" s="391"/>
      <c r="G88" s="392"/>
      <c r="H88" s="393" t="e">
        <f ca="1">Calcu!E41</f>
        <v>#N/A</v>
      </c>
      <c r="I88" s="394"/>
      <c r="J88" s="394"/>
      <c r="K88" s="394"/>
      <c r="L88" s="394"/>
      <c r="M88" s="395" t="str">
        <f>Calcu!F41</f>
        <v>mm</v>
      </c>
      <c r="N88" s="396"/>
      <c r="O88" s="397" t="s">
        <v>296</v>
      </c>
      <c r="P88" s="398"/>
      <c r="Q88" s="398"/>
      <c r="R88" s="398"/>
      <c r="S88" s="398"/>
      <c r="T88" s="398"/>
      <c r="U88" s="399"/>
      <c r="V88" s="389" t="s">
        <v>296</v>
      </c>
      <c r="W88" s="389"/>
      <c r="X88" s="389"/>
      <c r="Y88" s="389"/>
      <c r="Z88" s="389"/>
      <c r="AA88" s="397" t="s">
        <v>296</v>
      </c>
      <c r="AB88" s="398"/>
      <c r="AC88" s="398"/>
      <c r="AD88" s="398"/>
      <c r="AE88" s="398"/>
      <c r="AF88" s="398"/>
      <c r="AG88" s="399"/>
      <c r="AH88" s="400" t="e">
        <f>Calcu!Q41</f>
        <v>#N/A</v>
      </c>
      <c r="AI88" s="401"/>
      <c r="AJ88" s="401"/>
      <c r="AK88" s="401"/>
      <c r="AL88" s="401"/>
      <c r="AM88" s="402" t="str">
        <f>Calcu!R41</f>
        <v>μm</v>
      </c>
      <c r="AN88" s="402"/>
      <c r="AO88" s="403"/>
      <c r="AP88" s="389" t="e">
        <f>Calcu!S41</f>
        <v>#VALUE!</v>
      </c>
      <c r="AQ88" s="389"/>
      <c r="AR88" s="389"/>
      <c r="AS88" s="389"/>
      <c r="AT88" s="56"/>
    </row>
    <row r="89" spans="1:61" ht="18.75" customHeight="1">
      <c r="A89" s="56"/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6"/>
      <c r="P89" s="56"/>
      <c r="Q89" s="56"/>
      <c r="R89" s="56"/>
      <c r="S89" s="56"/>
      <c r="T89" s="56"/>
      <c r="U89" s="56"/>
      <c r="V89" s="56"/>
      <c r="W89" s="56"/>
      <c r="X89" s="56"/>
      <c r="Y89" s="56"/>
      <c r="Z89" s="56"/>
      <c r="AA89" s="56"/>
      <c r="AB89" s="56"/>
      <c r="AC89" s="56"/>
      <c r="AD89" s="56"/>
      <c r="AE89" s="56"/>
      <c r="AF89" s="56"/>
      <c r="AG89" s="56"/>
      <c r="AH89" s="56"/>
      <c r="AI89" s="56"/>
      <c r="AJ89" s="56"/>
      <c r="AK89" s="56"/>
      <c r="AL89" s="56"/>
      <c r="AM89" s="56"/>
      <c r="AN89" s="56"/>
      <c r="AO89" s="56"/>
      <c r="AP89" s="56"/>
      <c r="AQ89" s="56"/>
      <c r="AR89" s="56"/>
      <c r="AS89" s="56"/>
      <c r="AT89" s="56"/>
    </row>
    <row r="90" spans="1:61" ht="18.75" customHeight="1">
      <c r="A90" s="57" t="s">
        <v>297</v>
      </c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6"/>
      <c r="P90" s="56"/>
      <c r="Q90" s="56"/>
      <c r="R90" s="56"/>
      <c r="S90" s="56"/>
      <c r="T90" s="56"/>
      <c r="U90" s="56"/>
      <c r="V90" s="56"/>
      <c r="W90" s="56"/>
      <c r="X90" s="56"/>
      <c r="Y90" s="56"/>
      <c r="Z90" s="56"/>
      <c r="AA90" s="56"/>
      <c r="AB90" s="56"/>
      <c r="AC90" s="56"/>
      <c r="AD90" s="56"/>
      <c r="AE90" s="56"/>
      <c r="AF90" s="56"/>
      <c r="AG90" s="56"/>
      <c r="AH90" s="56"/>
      <c r="AI90" s="56"/>
      <c r="AJ90" s="56"/>
      <c r="AK90" s="56"/>
      <c r="AL90" s="56"/>
      <c r="AM90" s="56"/>
      <c r="AN90" s="56"/>
      <c r="AO90" s="56"/>
      <c r="AP90" s="56"/>
      <c r="AQ90" s="56"/>
      <c r="AR90" s="56"/>
      <c r="AS90" s="56"/>
      <c r="AT90" s="56"/>
    </row>
    <row r="91" spans="1:61" ht="18.75" customHeight="1">
      <c r="A91" s="56"/>
      <c r="B91" s="60" t="str">
        <f>"1. "&amp;H5&amp;"의 표준불확도,"</f>
        <v>1. 게이지 블록의 표준불확도,</v>
      </c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177" t="s">
        <v>298</v>
      </c>
      <c r="O91" s="56"/>
      <c r="P91" s="56"/>
      <c r="Q91" s="56"/>
      <c r="R91" s="56"/>
      <c r="S91" s="56"/>
      <c r="T91" s="56"/>
      <c r="U91" s="56"/>
      <c r="V91" s="56"/>
      <c r="W91" s="56"/>
      <c r="X91" s="56"/>
      <c r="Y91" s="56"/>
      <c r="Z91" s="56"/>
      <c r="AA91" s="56"/>
      <c r="AB91" s="56"/>
      <c r="AC91" s="56"/>
      <c r="AD91" s="56"/>
      <c r="AE91" s="56"/>
      <c r="AF91" s="56"/>
      <c r="AG91" s="56"/>
      <c r="AH91" s="56"/>
      <c r="AI91" s="56"/>
      <c r="AJ91" s="56"/>
      <c r="AK91" s="56"/>
      <c r="AL91" s="56"/>
      <c r="AM91" s="56"/>
      <c r="AN91" s="56"/>
      <c r="AO91" s="56"/>
      <c r="AP91" s="56"/>
      <c r="AQ91" s="56"/>
      <c r="AR91" s="56"/>
      <c r="AS91" s="56"/>
      <c r="AT91" s="56"/>
    </row>
    <row r="92" spans="1:61" ht="18.75" customHeight="1">
      <c r="A92" s="56"/>
      <c r="B92" s="60"/>
      <c r="C92" s="208" t="str">
        <f>"※ "&amp;H5&amp;"의 교정성적서에 주어진 측정불확도가"</f>
        <v>※ 게이지 블록의 교정성적서에 주어진 측정불확도가</v>
      </c>
      <c r="D92" s="208"/>
      <c r="E92" s="208"/>
      <c r="F92" s="208"/>
      <c r="G92" s="208"/>
      <c r="H92" s="208"/>
      <c r="I92" s="208"/>
      <c r="J92" s="208"/>
      <c r="K92" s="208"/>
      <c r="L92" s="208"/>
      <c r="M92" s="208"/>
      <c r="N92" s="208"/>
      <c r="O92" s="208"/>
      <c r="P92" s="208"/>
      <c r="Q92" s="208"/>
      <c r="R92" s="208"/>
      <c r="S92" s="208"/>
      <c r="T92" s="215"/>
      <c r="U92" s="215"/>
      <c r="V92" s="215"/>
      <c r="X92" s="384" t="e">
        <f>Calcu!G33</f>
        <v>#N/A</v>
      </c>
      <c r="Y92" s="384"/>
      <c r="Z92" s="204"/>
      <c r="AA92" s="384" t="e">
        <f>Calcu!H33</f>
        <v>#N/A</v>
      </c>
      <c r="AB92" s="384"/>
      <c r="AC92" s="384"/>
      <c r="AD92" s="204"/>
      <c r="AE92" s="166"/>
      <c r="AF92" s="166"/>
      <c r="AG92" s="166"/>
      <c r="AH92" s="166"/>
      <c r="AI92" s="208" t="s">
        <v>104</v>
      </c>
      <c r="AJ92" s="56"/>
      <c r="AK92" s="56"/>
      <c r="AL92" s="56"/>
      <c r="AM92" s="56"/>
      <c r="AN92" s="56"/>
      <c r="AO92" s="56"/>
      <c r="AP92" s="56"/>
      <c r="AQ92" s="56"/>
      <c r="AR92" s="56"/>
      <c r="AS92" s="56"/>
      <c r="AT92" s="56"/>
      <c r="AU92" s="56"/>
      <c r="AV92" s="56"/>
      <c r="AW92" s="56"/>
      <c r="AX92" s="56"/>
      <c r="AY92" s="56"/>
      <c r="AZ92" s="56"/>
      <c r="BA92" s="56"/>
      <c r="BB92" s="56"/>
      <c r="BC92" s="56"/>
      <c r="BD92" s="56"/>
    </row>
    <row r="93" spans="1:61" ht="18.75" customHeight="1">
      <c r="A93" s="56"/>
      <c r="B93" s="56"/>
      <c r="C93" s="56" t="s">
        <v>299</v>
      </c>
      <c r="D93" s="56"/>
      <c r="E93" s="56"/>
      <c r="F93" s="56"/>
      <c r="G93" s="56"/>
      <c r="H93" s="385" t="e">
        <f>H80</f>
        <v>#N/A</v>
      </c>
      <c r="I93" s="385"/>
      <c r="J93" s="385"/>
      <c r="K93" s="385"/>
      <c r="L93" s="385"/>
      <c r="M93" s="385" t="str">
        <f>M80</f>
        <v>mm</v>
      </c>
      <c r="N93" s="385"/>
      <c r="O93" s="56"/>
      <c r="P93" s="204"/>
      <c r="Q93" s="56"/>
      <c r="R93" s="56"/>
      <c r="S93" s="56"/>
      <c r="T93" s="56"/>
      <c r="U93" s="56"/>
      <c r="V93" s="56"/>
      <c r="W93" s="56"/>
      <c r="X93" s="56"/>
      <c r="Y93" s="56"/>
      <c r="Z93" s="56"/>
      <c r="AA93" s="56"/>
      <c r="AB93" s="56"/>
      <c r="AC93" s="56"/>
      <c r="AD93" s="56"/>
      <c r="AE93" s="56"/>
      <c r="AF93" s="56"/>
      <c r="AG93" s="56"/>
      <c r="AH93" s="56"/>
      <c r="AI93" s="56"/>
      <c r="AJ93" s="56"/>
      <c r="AK93" s="56"/>
      <c r="AL93" s="56"/>
      <c r="AM93" s="56"/>
      <c r="AN93" s="56"/>
      <c r="AO93" s="56"/>
      <c r="AP93" s="56"/>
      <c r="AQ93" s="56"/>
      <c r="AR93" s="56"/>
      <c r="AS93" s="56"/>
      <c r="AT93" s="56"/>
    </row>
    <row r="94" spans="1:61" ht="18.75" customHeight="1">
      <c r="A94" s="56"/>
      <c r="B94" s="56"/>
      <c r="C94" s="56" t="s">
        <v>300</v>
      </c>
      <c r="D94" s="56"/>
      <c r="E94" s="56"/>
      <c r="F94" s="56"/>
      <c r="G94" s="56"/>
      <c r="H94" s="56"/>
      <c r="I94" s="56"/>
      <c r="J94" s="370" t="s">
        <v>301</v>
      </c>
      <c r="K94" s="370"/>
      <c r="L94" s="370"/>
      <c r="M94" s="370" t="s">
        <v>302</v>
      </c>
      <c r="N94" s="435" t="s">
        <v>303</v>
      </c>
      <c r="O94" s="435"/>
      <c r="P94" s="370" t="s">
        <v>302</v>
      </c>
      <c r="R94" s="442" t="e">
        <f>X92</f>
        <v>#N/A</v>
      </c>
      <c r="S94" s="442"/>
      <c r="T94" s="212"/>
      <c r="U94" s="442" t="e">
        <f>AA92</f>
        <v>#N/A</v>
      </c>
      <c r="V94" s="442"/>
      <c r="W94" s="442"/>
      <c r="X94" s="212"/>
      <c r="Y94" s="372">
        <f>Calcu!E3</f>
        <v>0</v>
      </c>
      <c r="Z94" s="372"/>
      <c r="AA94" s="372"/>
      <c r="AB94" s="167" t="s">
        <v>166</v>
      </c>
      <c r="AC94" s="167"/>
      <c r="AD94" s="167"/>
      <c r="AE94" s="167"/>
      <c r="AF94" s="167"/>
      <c r="AG94" s="370" t="s">
        <v>302</v>
      </c>
      <c r="AH94" s="372" t="e">
        <f>SQRT(SUMSQ(R94,U94*Y94))</f>
        <v>#N/A</v>
      </c>
      <c r="AI94" s="372"/>
      <c r="AJ94" s="372"/>
      <c r="AK94" s="168" t="s">
        <v>304</v>
      </c>
      <c r="AM94" s="370" t="s">
        <v>302</v>
      </c>
      <c r="AN94" s="385" t="e">
        <f>AH94/2</f>
        <v>#N/A</v>
      </c>
      <c r="AO94" s="385"/>
      <c r="AP94" s="385"/>
      <c r="AQ94" s="386" t="s">
        <v>305</v>
      </c>
      <c r="AR94" s="386"/>
      <c r="AS94" s="370" t="s">
        <v>306</v>
      </c>
      <c r="AT94" s="373" t="e">
        <f>AN94/1000</f>
        <v>#N/A</v>
      </c>
      <c r="AU94" s="373"/>
      <c r="AV94" s="373"/>
      <c r="AW94" s="386" t="s">
        <v>307</v>
      </c>
      <c r="AX94" s="386"/>
      <c r="AY94" s="56"/>
      <c r="AZ94" s="56"/>
      <c r="BA94" s="56"/>
      <c r="BB94" s="56"/>
      <c r="BC94" s="56"/>
      <c r="BD94" s="56"/>
      <c r="BE94" s="56"/>
      <c r="BF94" s="56"/>
      <c r="BG94" s="56"/>
      <c r="BH94" s="56"/>
      <c r="BI94" s="56"/>
    </row>
    <row r="95" spans="1:61" ht="18.75" customHeight="1">
      <c r="A95" s="56"/>
      <c r="B95" s="56"/>
      <c r="C95" s="56"/>
      <c r="D95" s="56"/>
      <c r="E95" s="56"/>
      <c r="F95" s="56"/>
      <c r="G95" s="56"/>
      <c r="H95" s="56"/>
      <c r="I95" s="56"/>
      <c r="J95" s="370"/>
      <c r="K95" s="370"/>
      <c r="L95" s="370"/>
      <c r="M95" s="370"/>
      <c r="N95" s="388" t="s">
        <v>308</v>
      </c>
      <c r="O95" s="388"/>
      <c r="P95" s="370"/>
      <c r="Q95" s="441" t="str">
        <f>Calcu!I68</f>
        <v/>
      </c>
      <c r="R95" s="441"/>
      <c r="S95" s="441"/>
      <c r="T95" s="441"/>
      <c r="U95" s="441"/>
      <c r="V95" s="441"/>
      <c r="W95" s="441"/>
      <c r="X95" s="441"/>
      <c r="Y95" s="441"/>
      <c r="Z95" s="441"/>
      <c r="AA95" s="441"/>
      <c r="AB95" s="441"/>
      <c r="AC95" s="441"/>
      <c r="AD95" s="441"/>
      <c r="AE95" s="441"/>
      <c r="AF95" s="441"/>
      <c r="AG95" s="370"/>
      <c r="AH95" s="378" t="str">
        <f>Q95</f>
        <v/>
      </c>
      <c r="AI95" s="378"/>
      <c r="AJ95" s="378"/>
      <c r="AK95" s="378"/>
      <c r="AL95" s="378"/>
      <c r="AM95" s="370"/>
      <c r="AN95" s="385"/>
      <c r="AO95" s="385"/>
      <c r="AP95" s="385"/>
      <c r="AQ95" s="386"/>
      <c r="AR95" s="386"/>
      <c r="AS95" s="370"/>
      <c r="AT95" s="373"/>
      <c r="AU95" s="373"/>
      <c r="AV95" s="373"/>
      <c r="AW95" s="386"/>
      <c r="AX95" s="386"/>
      <c r="AY95" s="56"/>
      <c r="AZ95" s="56"/>
      <c r="BA95" s="56"/>
      <c r="BB95" s="56"/>
      <c r="BC95" s="56"/>
      <c r="BD95" s="56"/>
      <c r="BE95" s="56"/>
      <c r="BF95" s="56"/>
      <c r="BG95" s="56"/>
      <c r="BH95" s="56"/>
      <c r="BI95" s="56"/>
    </row>
    <row r="96" spans="1:61" ht="18.75" customHeight="1">
      <c r="A96" s="56"/>
      <c r="B96" s="56"/>
      <c r="C96" s="56" t="s">
        <v>309</v>
      </c>
      <c r="D96" s="56"/>
      <c r="E96" s="56"/>
      <c r="F96" s="56"/>
      <c r="G96" s="56"/>
      <c r="H96" s="56"/>
      <c r="I96" s="379" t="str">
        <f>V80</f>
        <v>정규</v>
      </c>
      <c r="J96" s="379"/>
      <c r="K96" s="379"/>
      <c r="L96" s="379"/>
      <c r="M96" s="379"/>
      <c r="N96" s="379"/>
      <c r="O96" s="379"/>
      <c r="P96" s="379"/>
      <c r="Q96" s="56"/>
      <c r="R96" s="56"/>
      <c r="S96" s="56"/>
      <c r="T96" s="56"/>
      <c r="U96" s="56"/>
      <c r="V96" s="56"/>
      <c r="W96" s="56"/>
      <c r="X96" s="56"/>
      <c r="Y96" s="56"/>
      <c r="Z96" s="56"/>
      <c r="AA96" s="56"/>
      <c r="AB96" s="56"/>
      <c r="AC96" s="56"/>
      <c r="AD96" s="56"/>
      <c r="AE96" s="56"/>
      <c r="AF96" s="56"/>
      <c r="AG96" s="56"/>
      <c r="AH96" s="56"/>
      <c r="AI96" s="56"/>
      <c r="AJ96" s="56"/>
      <c r="AK96" s="56"/>
      <c r="AL96" s="56"/>
      <c r="AM96" s="56"/>
      <c r="AN96" s="56"/>
      <c r="AO96" s="56"/>
      <c r="AP96" s="56"/>
      <c r="AQ96" s="56"/>
      <c r="AR96" s="56"/>
      <c r="AS96" s="56"/>
      <c r="AT96" s="56"/>
    </row>
    <row r="97" spans="1:47" ht="18.75" customHeight="1">
      <c r="A97" s="56"/>
      <c r="B97" s="56"/>
      <c r="C97" s="369" t="s">
        <v>310</v>
      </c>
      <c r="D97" s="369"/>
      <c r="E97" s="369"/>
      <c r="F97" s="369"/>
      <c r="G97" s="369"/>
      <c r="H97" s="369"/>
      <c r="I97" s="208"/>
      <c r="J97" s="208"/>
      <c r="K97" s="56"/>
      <c r="L97" s="56"/>
      <c r="M97" s="383">
        <f>AA80</f>
        <v>1</v>
      </c>
      <c r="N97" s="383"/>
      <c r="O97" s="56"/>
      <c r="P97" s="56"/>
      <c r="Q97" s="56"/>
      <c r="R97" s="56"/>
      <c r="S97" s="56"/>
      <c r="X97" s="56"/>
      <c r="Y97" s="56"/>
      <c r="Z97" s="56"/>
      <c r="AA97" s="56"/>
      <c r="AB97" s="56"/>
      <c r="AC97" s="56"/>
      <c r="AD97" s="56"/>
      <c r="AE97" s="56"/>
      <c r="AF97" s="56"/>
      <c r="AG97" s="56"/>
      <c r="AH97" s="56"/>
      <c r="AI97" s="56"/>
      <c r="AJ97" s="56"/>
      <c r="AK97" s="56"/>
      <c r="AL97" s="56"/>
    </row>
    <row r="98" spans="1:47" ht="18.75" customHeight="1">
      <c r="A98" s="56"/>
      <c r="B98" s="56"/>
      <c r="C98" s="369"/>
      <c r="D98" s="369"/>
      <c r="E98" s="369"/>
      <c r="F98" s="369"/>
      <c r="G98" s="369"/>
      <c r="H98" s="369"/>
      <c r="I98" s="207"/>
      <c r="J98" s="207"/>
      <c r="K98" s="56"/>
      <c r="L98" s="56"/>
      <c r="M98" s="383"/>
      <c r="N98" s="383"/>
      <c r="O98" s="56"/>
      <c r="P98" s="56"/>
      <c r="Q98" s="56"/>
      <c r="R98" s="56"/>
      <c r="S98" s="56"/>
      <c r="X98" s="56"/>
      <c r="Y98" s="56"/>
      <c r="Z98" s="56"/>
      <c r="AA98" s="56"/>
      <c r="AB98" s="56"/>
      <c r="AC98" s="56"/>
      <c r="AD98" s="56"/>
      <c r="AE98" s="56"/>
      <c r="AF98" s="56"/>
      <c r="AG98" s="56"/>
      <c r="AH98" s="56"/>
      <c r="AI98" s="56"/>
      <c r="AJ98" s="56"/>
      <c r="AK98" s="56"/>
      <c r="AL98" s="56"/>
    </row>
    <row r="99" spans="1:47" s="56" customFormat="1" ht="18.75" customHeight="1">
      <c r="C99" s="56" t="s">
        <v>311</v>
      </c>
      <c r="K99" s="205" t="s">
        <v>72</v>
      </c>
      <c r="L99" s="384">
        <f>M97</f>
        <v>1</v>
      </c>
      <c r="M99" s="384"/>
      <c r="N99" s="215" t="s">
        <v>312</v>
      </c>
      <c r="O99" s="373" t="e">
        <f>AT94</f>
        <v>#N/A</v>
      </c>
      <c r="P99" s="385"/>
      <c r="Q99" s="385"/>
      <c r="R99" s="386" t="str">
        <f>AQ94</f>
        <v>nm</v>
      </c>
      <c r="S99" s="385"/>
      <c r="T99" s="205" t="s">
        <v>72</v>
      </c>
      <c r="U99" s="71" t="s">
        <v>313</v>
      </c>
      <c r="V99" s="373" t="e">
        <f>L99*O99</f>
        <v>#N/A</v>
      </c>
      <c r="W99" s="373"/>
      <c r="X99" s="373"/>
      <c r="Y99" s="209" t="str">
        <f>R99</f>
        <v>nm</v>
      </c>
      <c r="Z99" s="55"/>
      <c r="AA99" s="204"/>
      <c r="AB99" s="208"/>
      <c r="AC99" s="208"/>
      <c r="AD99" s="208"/>
      <c r="AE99" s="204"/>
    </row>
    <row r="100" spans="1:47" ht="18.75" customHeight="1">
      <c r="A100" s="56"/>
      <c r="B100" s="56"/>
      <c r="C100" s="208" t="s">
        <v>314</v>
      </c>
      <c r="D100" s="208"/>
      <c r="E100" s="208"/>
      <c r="F100" s="208"/>
      <c r="G100" s="208"/>
      <c r="I100" s="102" t="s">
        <v>315</v>
      </c>
      <c r="J100" s="56"/>
      <c r="K100" s="56"/>
      <c r="L100" s="56"/>
      <c r="M100" s="56"/>
      <c r="N100" s="56"/>
      <c r="O100" s="56"/>
      <c r="P100" s="56"/>
      <c r="Q100" s="56"/>
      <c r="R100" s="56"/>
      <c r="S100" s="159"/>
      <c r="T100" s="159"/>
      <c r="U100" s="56"/>
      <c r="V100" s="56"/>
      <c r="W100" s="56"/>
      <c r="X100" s="56"/>
      <c r="Y100" s="56"/>
      <c r="Z100" s="56"/>
      <c r="AA100" s="56"/>
      <c r="AB100" s="56"/>
      <c r="AC100" s="56"/>
      <c r="AD100" s="56"/>
      <c r="AG100" s="56"/>
      <c r="AH100" s="56"/>
      <c r="AI100" s="56"/>
      <c r="AJ100" s="56"/>
      <c r="AK100" s="56"/>
      <c r="AL100" s="56"/>
      <c r="AM100" s="56"/>
      <c r="AN100" s="56"/>
      <c r="AO100" s="56"/>
      <c r="AP100" s="56"/>
      <c r="AQ100" s="56"/>
      <c r="AR100" s="56"/>
      <c r="AS100" s="56"/>
      <c r="AT100" s="56"/>
    </row>
    <row r="101" spans="1:47" s="56" customFormat="1" ht="18.75" customHeight="1"/>
    <row r="102" spans="1:47" ht="18.75" customHeight="1">
      <c r="A102" s="56"/>
      <c r="B102" s="178" t="str">
        <f>"2. "&amp;N5&amp;" 지시값의 표준불확도,"</f>
        <v>2. 전기 마이크로미터 지시값의 표준불확도,</v>
      </c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6"/>
      <c r="P102" s="56"/>
      <c r="R102" s="56"/>
      <c r="S102" s="56"/>
      <c r="T102" s="179" t="s">
        <v>316</v>
      </c>
      <c r="U102" s="56"/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  <c r="AF102" s="56"/>
      <c r="AG102" s="56"/>
      <c r="AH102" s="56"/>
      <c r="AI102" s="56"/>
      <c r="AJ102" s="56"/>
      <c r="AK102" s="56"/>
      <c r="AL102" s="56"/>
      <c r="AM102" s="56"/>
      <c r="AN102" s="56"/>
      <c r="AO102" s="56"/>
      <c r="AP102" s="56"/>
      <c r="AQ102" s="56"/>
      <c r="AR102" s="56"/>
      <c r="AS102" s="56"/>
      <c r="AT102" s="56"/>
    </row>
    <row r="103" spans="1:47" ht="18.75" customHeight="1">
      <c r="A103" s="56"/>
      <c r="C103" s="56" t="s">
        <v>317</v>
      </c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6"/>
      <c r="P103" s="56"/>
      <c r="Q103" s="56"/>
      <c r="R103" s="56"/>
      <c r="S103" s="56"/>
      <c r="T103" s="56"/>
      <c r="U103" s="56"/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  <c r="AF103" s="56"/>
      <c r="AG103" s="56"/>
      <c r="AH103" s="56"/>
      <c r="AI103" s="56"/>
      <c r="AJ103" s="56"/>
      <c r="AK103" s="56"/>
      <c r="AL103" s="56"/>
      <c r="AM103" s="56"/>
      <c r="AN103" s="56"/>
      <c r="AO103" s="56"/>
      <c r="AP103" s="56"/>
      <c r="AQ103" s="56"/>
      <c r="AR103" s="56"/>
      <c r="AS103" s="56"/>
      <c r="AT103" s="56"/>
    </row>
    <row r="104" spans="1:47" ht="18.75" customHeight="1">
      <c r="A104" s="56"/>
      <c r="C104" s="60"/>
      <c r="D104" s="56" t="s">
        <v>318</v>
      </c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6"/>
      <c r="P104" s="56"/>
      <c r="Q104" s="56"/>
      <c r="R104" s="56"/>
      <c r="S104" s="56"/>
      <c r="T104" s="56"/>
      <c r="U104" s="56"/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  <c r="AF104" s="56"/>
      <c r="AG104" s="56"/>
      <c r="AH104" s="56"/>
      <c r="AI104" s="56"/>
      <c r="AJ104" s="56"/>
      <c r="AK104" s="56"/>
      <c r="AL104" s="56"/>
      <c r="AM104" s="56"/>
      <c r="AN104" s="56"/>
      <c r="AO104" s="56"/>
      <c r="AP104" s="56"/>
      <c r="AQ104" s="56"/>
      <c r="AR104" s="56"/>
      <c r="AS104" s="56"/>
      <c r="AT104" s="56"/>
    </row>
    <row r="105" spans="1:47" ht="18.75" customHeight="1">
      <c r="A105" s="56"/>
      <c r="C105" s="56" t="s">
        <v>319</v>
      </c>
      <c r="D105" s="56"/>
      <c r="E105" s="56"/>
      <c r="F105" s="56"/>
      <c r="G105" s="56"/>
      <c r="H105" s="385" t="e">
        <f>H81</f>
        <v>#N/A</v>
      </c>
      <c r="I105" s="385"/>
      <c r="J105" s="385"/>
      <c r="K105" s="385"/>
      <c r="L105" s="385" t="str">
        <f>M81</f>
        <v>mm</v>
      </c>
      <c r="M105" s="385"/>
      <c r="N105" s="56"/>
      <c r="O105" s="56"/>
      <c r="P105" s="56"/>
      <c r="Q105" s="56"/>
      <c r="R105" s="56"/>
      <c r="S105" s="56"/>
      <c r="T105" s="56"/>
      <c r="U105" s="56"/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  <c r="AF105" s="56"/>
      <c r="AG105" s="56"/>
      <c r="AH105" s="56"/>
      <c r="AI105" s="56"/>
      <c r="AJ105" s="56"/>
      <c r="AK105" s="56"/>
      <c r="AL105" s="56"/>
      <c r="AM105" s="56"/>
      <c r="AN105" s="56"/>
      <c r="AO105" s="56"/>
      <c r="AP105" s="56"/>
      <c r="AQ105" s="56"/>
      <c r="AR105" s="56"/>
      <c r="AS105" s="56"/>
      <c r="AT105" s="56"/>
    </row>
    <row r="106" spans="1:47" ht="18.75" customHeight="1">
      <c r="B106" s="56"/>
      <c r="C106" s="56" t="s">
        <v>320</v>
      </c>
      <c r="D106" s="56"/>
      <c r="E106" s="56"/>
      <c r="F106" s="56"/>
      <c r="G106" s="56"/>
      <c r="H106" s="56"/>
      <c r="I106" s="56"/>
      <c r="J106" s="61" t="s">
        <v>321</v>
      </c>
      <c r="K106" s="56"/>
      <c r="L106" s="56"/>
      <c r="M106" s="56"/>
      <c r="N106" s="56"/>
      <c r="O106" s="56"/>
      <c r="P106" s="56"/>
      <c r="Q106" s="443">
        <f>Calcu!G34</f>
        <v>0</v>
      </c>
      <c r="R106" s="443"/>
      <c r="S106" s="443"/>
      <c r="T106" s="385" t="s">
        <v>108</v>
      </c>
      <c r="U106" s="385"/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  <c r="AF106" s="56"/>
      <c r="AG106" s="56"/>
      <c r="AH106" s="56"/>
      <c r="AI106" s="56"/>
      <c r="AJ106" s="56"/>
      <c r="AK106" s="56"/>
      <c r="AL106" s="56"/>
      <c r="AM106" s="56"/>
      <c r="AN106" s="56"/>
      <c r="AO106" s="56"/>
      <c r="AP106" s="56"/>
      <c r="AQ106" s="56"/>
      <c r="AR106" s="56"/>
      <c r="AS106" s="56"/>
      <c r="AT106" s="56"/>
      <c r="AU106" s="56"/>
    </row>
    <row r="107" spans="1:47" ht="18.75" customHeight="1">
      <c r="B107" s="56"/>
      <c r="C107" s="56"/>
      <c r="D107" s="56"/>
      <c r="E107" s="56"/>
      <c r="F107" s="56"/>
      <c r="G107" s="56"/>
      <c r="H107" s="209"/>
      <c r="I107" s="209"/>
      <c r="J107" s="209"/>
      <c r="K107" s="370" t="s">
        <v>322</v>
      </c>
      <c r="L107" s="370"/>
      <c r="M107" s="370"/>
      <c r="N107" s="370" t="s">
        <v>302</v>
      </c>
      <c r="O107" s="435" t="s">
        <v>323</v>
      </c>
      <c r="P107" s="435"/>
      <c r="Q107" s="370" t="s">
        <v>302</v>
      </c>
      <c r="R107" s="377">
        <f>Q106</f>
        <v>0</v>
      </c>
      <c r="S107" s="377"/>
      <c r="T107" s="377"/>
      <c r="U107" s="372" t="s">
        <v>108</v>
      </c>
      <c r="V107" s="372"/>
      <c r="W107" s="370" t="s">
        <v>324</v>
      </c>
      <c r="X107" s="443">
        <f>R107/SQRT(5)</f>
        <v>0</v>
      </c>
      <c r="Y107" s="443"/>
      <c r="Z107" s="443"/>
      <c r="AA107" s="385" t="s">
        <v>108</v>
      </c>
      <c r="AB107" s="385"/>
      <c r="AC107" s="56"/>
      <c r="AD107" s="56"/>
      <c r="AE107" s="56"/>
      <c r="AF107" s="56"/>
      <c r="AG107" s="56"/>
      <c r="AH107" s="56"/>
      <c r="AI107" s="56"/>
      <c r="AJ107" s="56"/>
      <c r="AK107" s="56"/>
      <c r="AL107" s="56"/>
      <c r="AM107" s="56"/>
      <c r="AN107" s="56"/>
      <c r="AO107" s="56"/>
      <c r="AP107" s="56"/>
      <c r="AQ107" s="56"/>
      <c r="AR107" s="56"/>
      <c r="AS107" s="56"/>
      <c r="AT107" s="56"/>
    </row>
    <row r="108" spans="1:47" ht="18.75" customHeight="1">
      <c r="B108" s="56"/>
      <c r="C108" s="56"/>
      <c r="D108" s="56"/>
      <c r="E108" s="56"/>
      <c r="F108" s="56"/>
      <c r="G108" s="56"/>
      <c r="H108" s="209"/>
      <c r="I108" s="209"/>
      <c r="J108" s="209"/>
      <c r="K108" s="370"/>
      <c r="L108" s="370"/>
      <c r="M108" s="370"/>
      <c r="N108" s="370"/>
      <c r="O108" s="388"/>
      <c r="P108" s="388"/>
      <c r="Q108" s="370"/>
      <c r="R108" s="378"/>
      <c r="S108" s="378"/>
      <c r="T108" s="378"/>
      <c r="U108" s="209"/>
      <c r="V108" s="59"/>
      <c r="W108" s="370"/>
      <c r="X108" s="443"/>
      <c r="Y108" s="443"/>
      <c r="Z108" s="443"/>
      <c r="AA108" s="385"/>
      <c r="AB108" s="385"/>
      <c r="AC108" s="56"/>
      <c r="AD108" s="56"/>
      <c r="AE108" s="56"/>
      <c r="AF108" s="56"/>
      <c r="AG108" s="56"/>
      <c r="AH108" s="56"/>
      <c r="AI108" s="56"/>
      <c r="AJ108" s="56"/>
      <c r="AK108" s="56"/>
      <c r="AL108" s="56"/>
      <c r="AM108" s="56"/>
      <c r="AN108" s="56"/>
      <c r="AO108" s="56"/>
      <c r="AP108" s="56"/>
      <c r="AQ108" s="56"/>
      <c r="AR108" s="56"/>
      <c r="AS108" s="56"/>
      <c r="AT108" s="56"/>
    </row>
    <row r="109" spans="1:47" ht="18.75" customHeight="1">
      <c r="B109" s="56"/>
      <c r="C109" s="56" t="s">
        <v>325</v>
      </c>
      <c r="D109" s="56"/>
      <c r="E109" s="56"/>
      <c r="F109" s="56"/>
      <c r="G109" s="56"/>
      <c r="H109" s="56"/>
      <c r="I109" s="379" t="str">
        <f>V81</f>
        <v>t</v>
      </c>
      <c r="J109" s="379"/>
      <c r="K109" s="379"/>
      <c r="L109" s="379"/>
      <c r="M109" s="379"/>
      <c r="N109" s="379"/>
      <c r="O109" s="379"/>
      <c r="P109" s="379"/>
      <c r="Q109" s="56"/>
      <c r="R109" s="56"/>
      <c r="S109" s="56"/>
      <c r="T109" s="56"/>
      <c r="U109" s="56"/>
      <c r="V109" s="56"/>
      <c r="W109" s="56"/>
      <c r="X109" s="56"/>
      <c r="Y109" s="56"/>
      <c r="Z109" s="56"/>
      <c r="AA109" s="56"/>
      <c r="AB109" s="56"/>
      <c r="AC109" s="56"/>
      <c r="AD109" s="56"/>
      <c r="AE109" s="56"/>
      <c r="AF109" s="56"/>
      <c r="AG109" s="56"/>
      <c r="AH109" s="56"/>
      <c r="AI109" s="56"/>
      <c r="AJ109" s="56"/>
      <c r="AK109" s="56"/>
      <c r="AL109" s="56"/>
      <c r="AM109" s="56"/>
      <c r="AN109" s="56"/>
      <c r="AO109" s="56"/>
      <c r="AP109" s="56"/>
      <c r="AQ109" s="56"/>
      <c r="AR109" s="56"/>
      <c r="AS109" s="56"/>
      <c r="AT109" s="56"/>
      <c r="AU109" s="56"/>
    </row>
    <row r="110" spans="1:47" ht="18.75" customHeight="1">
      <c r="B110" s="56"/>
      <c r="C110" s="369" t="s">
        <v>326</v>
      </c>
      <c r="D110" s="369"/>
      <c r="E110" s="369"/>
      <c r="F110" s="369"/>
      <c r="G110" s="369"/>
      <c r="H110" s="369"/>
      <c r="I110" s="208"/>
      <c r="J110" s="208"/>
      <c r="K110" s="56"/>
      <c r="L110" s="56"/>
      <c r="M110" s="383">
        <f>AA81</f>
        <v>1</v>
      </c>
      <c r="N110" s="383"/>
      <c r="O110" s="56"/>
      <c r="P110" s="56"/>
      <c r="Q110" s="56"/>
      <c r="R110" s="56"/>
      <c r="S110" s="56"/>
      <c r="W110" s="56"/>
      <c r="X110" s="56"/>
      <c r="Y110" s="56"/>
      <c r="Z110" s="56"/>
      <c r="AA110" s="56"/>
      <c r="AB110" s="56"/>
      <c r="AC110" s="56"/>
      <c r="AD110" s="56"/>
      <c r="AE110" s="56"/>
      <c r="AF110" s="56"/>
      <c r="AG110" s="56"/>
      <c r="AH110" s="56"/>
      <c r="AI110" s="56"/>
      <c r="AJ110" s="56"/>
      <c r="AK110" s="56"/>
      <c r="AL110" s="56"/>
      <c r="AM110" s="56"/>
    </row>
    <row r="111" spans="1:47" ht="18.75" customHeight="1">
      <c r="B111" s="56"/>
      <c r="C111" s="369"/>
      <c r="D111" s="369"/>
      <c r="E111" s="369"/>
      <c r="F111" s="369"/>
      <c r="G111" s="369"/>
      <c r="H111" s="369"/>
      <c r="I111" s="207"/>
      <c r="J111" s="207"/>
      <c r="K111" s="56"/>
      <c r="L111" s="56"/>
      <c r="M111" s="383"/>
      <c r="N111" s="383"/>
      <c r="O111" s="56"/>
      <c r="P111" s="56"/>
      <c r="Q111" s="56"/>
      <c r="R111" s="56"/>
      <c r="S111" s="56"/>
      <c r="W111" s="56"/>
      <c r="X111" s="56"/>
      <c r="Y111" s="56"/>
      <c r="Z111" s="56"/>
      <c r="AA111" s="56"/>
      <c r="AB111" s="56"/>
      <c r="AC111" s="56"/>
      <c r="AD111" s="56"/>
      <c r="AE111" s="56"/>
      <c r="AF111" s="56"/>
      <c r="AG111" s="56"/>
      <c r="AH111" s="56"/>
      <c r="AI111" s="56"/>
      <c r="AJ111" s="56"/>
      <c r="AK111" s="56"/>
      <c r="AL111" s="56"/>
      <c r="AM111" s="56"/>
    </row>
    <row r="112" spans="1:47" ht="18.75" customHeight="1">
      <c r="B112" s="56"/>
      <c r="C112" s="56" t="s">
        <v>327</v>
      </c>
      <c r="D112" s="56"/>
      <c r="E112" s="56"/>
      <c r="F112" s="56"/>
      <c r="G112" s="56"/>
      <c r="H112" s="56"/>
      <c r="I112" s="56"/>
      <c r="J112" s="56"/>
      <c r="K112" s="205" t="s">
        <v>72</v>
      </c>
      <c r="L112" s="384">
        <f>M110</f>
        <v>1</v>
      </c>
      <c r="M112" s="384"/>
      <c r="N112" s="215" t="s">
        <v>73</v>
      </c>
      <c r="O112" s="373">
        <f>X107</f>
        <v>0</v>
      </c>
      <c r="P112" s="385"/>
      <c r="Q112" s="385"/>
      <c r="R112" s="386" t="str">
        <f>AA107</f>
        <v>μm</v>
      </c>
      <c r="S112" s="385"/>
      <c r="T112" s="205" t="s">
        <v>72</v>
      </c>
      <c r="U112" s="71" t="s">
        <v>302</v>
      </c>
      <c r="V112" s="373">
        <f>L112*O112</f>
        <v>0</v>
      </c>
      <c r="W112" s="373"/>
      <c r="X112" s="373"/>
      <c r="Y112" s="209" t="str">
        <f>R112</f>
        <v>μm</v>
      </c>
      <c r="AA112" s="204"/>
      <c r="AB112" s="208"/>
      <c r="AC112" s="208"/>
      <c r="AD112" s="56"/>
      <c r="AE112" s="56"/>
      <c r="AF112" s="56"/>
      <c r="AG112" s="204"/>
      <c r="AH112" s="56"/>
      <c r="AI112" s="56"/>
      <c r="AJ112" s="56"/>
      <c r="AK112" s="56"/>
      <c r="AL112" s="56"/>
      <c r="AM112" s="56"/>
      <c r="AN112" s="56"/>
      <c r="AO112" s="56"/>
      <c r="AP112" s="56"/>
      <c r="AQ112" s="56"/>
      <c r="AR112" s="56"/>
      <c r="AS112" s="56"/>
      <c r="AT112" s="56"/>
      <c r="AU112" s="56"/>
    </row>
    <row r="113" spans="1:83" ht="18.75" customHeight="1">
      <c r="B113" s="56"/>
      <c r="C113" s="56" t="s">
        <v>328</v>
      </c>
      <c r="D113" s="56"/>
      <c r="E113" s="56"/>
      <c r="F113" s="56"/>
      <c r="G113" s="56"/>
      <c r="H113" s="56"/>
      <c r="I113" s="102" t="s">
        <v>329</v>
      </c>
      <c r="J113" s="102"/>
      <c r="K113" s="102"/>
      <c r="L113" s="103"/>
      <c r="M113" s="103"/>
      <c r="N113" s="103"/>
      <c r="O113" s="103"/>
      <c r="P113" s="103"/>
      <c r="Q113" s="103"/>
      <c r="R113" s="103"/>
      <c r="S113" s="103"/>
      <c r="T113" s="103"/>
      <c r="U113" s="103"/>
      <c r="V113" s="103"/>
      <c r="W113" s="103"/>
      <c r="X113" s="103"/>
      <c r="Y113" s="103"/>
      <c r="Z113" s="103"/>
      <c r="AA113" s="56"/>
      <c r="AB113" s="56"/>
      <c r="AC113" s="56"/>
      <c r="AD113" s="56"/>
      <c r="AE113" s="56"/>
      <c r="AF113" s="56"/>
    </row>
    <row r="114" spans="1:83" ht="18.75" customHeight="1">
      <c r="B114" s="56"/>
      <c r="C114" s="56"/>
      <c r="D114" s="56"/>
      <c r="E114" s="56"/>
      <c r="F114" s="56"/>
      <c r="G114" s="56"/>
      <c r="H114" s="56"/>
      <c r="I114" s="102"/>
      <c r="J114" s="92"/>
      <c r="K114" s="102"/>
      <c r="L114" s="103"/>
      <c r="M114" s="103"/>
      <c r="N114" s="103"/>
      <c r="O114" s="103"/>
      <c r="P114" s="103"/>
      <c r="Q114" s="103"/>
      <c r="R114" s="103"/>
      <c r="S114" s="103"/>
      <c r="T114" s="103"/>
      <c r="U114" s="103"/>
      <c r="V114" s="103"/>
      <c r="W114" s="103"/>
      <c r="X114" s="103"/>
      <c r="Y114" s="103"/>
      <c r="Z114" s="103"/>
      <c r="AA114" s="56"/>
      <c r="AB114" s="56"/>
      <c r="AC114" s="56"/>
      <c r="AD114" s="56"/>
      <c r="AE114" s="56"/>
      <c r="AF114" s="56"/>
    </row>
    <row r="115" spans="1:83" s="213" customFormat="1" ht="18.75" customHeight="1">
      <c r="A115" s="215"/>
      <c r="B115" s="57" t="str">
        <f>"3. "&amp;B5&amp;"과 "&amp;H5&amp;"의 평균 열팽창계수에 의한 표준불확도,"</f>
        <v>3. 높이 마이크로미터과 게이지 블록의 평균 열팽창계수에 의한 표준불확도,</v>
      </c>
      <c r="C115" s="208"/>
      <c r="D115" s="208"/>
      <c r="E115" s="208"/>
      <c r="F115" s="208"/>
      <c r="G115" s="208"/>
      <c r="H115" s="208"/>
      <c r="I115" s="208"/>
      <c r="J115" s="208"/>
      <c r="K115" s="208"/>
      <c r="L115" s="208"/>
      <c r="M115" s="208"/>
      <c r="N115" s="208"/>
      <c r="O115" s="208"/>
      <c r="P115" s="208"/>
      <c r="Q115" s="208"/>
      <c r="R115" s="208"/>
      <c r="S115" s="208"/>
      <c r="T115" s="208"/>
      <c r="U115" s="208"/>
      <c r="V115" s="208"/>
      <c r="W115" s="208"/>
      <c r="X115" s="208"/>
      <c r="Y115" s="208"/>
      <c r="Z115" s="208"/>
      <c r="AA115" s="208"/>
      <c r="AB115" s="208"/>
      <c r="AC115" s="208"/>
      <c r="AD115" s="208"/>
      <c r="AE115" s="208"/>
      <c r="AF115" s="208"/>
      <c r="AG115" s="208"/>
      <c r="AH115" s="208"/>
      <c r="AI115" s="208"/>
      <c r="AJ115" s="208"/>
      <c r="AK115" s="208"/>
      <c r="AL115" s="215"/>
      <c r="AM115" s="215"/>
      <c r="AN115" s="215"/>
      <c r="AO115" s="215"/>
      <c r="AP115" s="215"/>
      <c r="AQ115" s="215"/>
      <c r="AR115" s="215"/>
      <c r="AS115" s="215"/>
      <c r="AT115" s="215"/>
      <c r="AU115" s="215"/>
      <c r="AV115" s="215"/>
      <c r="AW115" s="215"/>
      <c r="AX115" s="215"/>
      <c r="AY115" s="208"/>
      <c r="AZ115" s="208"/>
      <c r="BA115" s="208"/>
      <c r="BB115" s="208"/>
      <c r="BC115" s="208"/>
      <c r="BD115" s="208"/>
      <c r="BE115" s="208"/>
      <c r="BF115" s="208"/>
      <c r="BG115" s="58"/>
      <c r="BH115" s="58"/>
      <c r="BI115" s="58"/>
      <c r="BJ115" s="58"/>
      <c r="BK115" s="58"/>
      <c r="BL115" s="58"/>
      <c r="BM115" s="58"/>
    </row>
    <row r="116" spans="1:83" s="213" customFormat="1" ht="18.75" customHeight="1">
      <c r="A116" s="215"/>
      <c r="B116" s="57"/>
      <c r="C116" s="208" t="str">
        <f>"※ "&amp;B5&amp;"와 "&amp;H5&amp;"의 평균 열팽창계수 :"</f>
        <v>※ 높이 마이크로미터와 게이지 블록의 평균 열팽창계수 :</v>
      </c>
      <c r="D116" s="208"/>
      <c r="E116" s="208"/>
      <c r="F116" s="208"/>
      <c r="G116" s="208"/>
      <c r="H116" s="208"/>
      <c r="I116" s="208"/>
      <c r="J116" s="208"/>
      <c r="K116" s="208"/>
      <c r="L116" s="208"/>
      <c r="M116" s="208"/>
      <c r="N116" s="208"/>
      <c r="O116" s="208"/>
      <c r="P116" s="208"/>
      <c r="Q116" s="208"/>
      <c r="R116" s="208"/>
      <c r="S116" s="208"/>
      <c r="T116" s="208"/>
      <c r="U116" s="208"/>
      <c r="V116" s="180"/>
      <c r="W116" s="59"/>
      <c r="X116" s="208"/>
      <c r="Y116" s="59"/>
      <c r="Z116" s="215"/>
      <c r="AA116" s="208"/>
      <c r="AB116" s="215"/>
      <c r="AC116" s="215"/>
      <c r="AD116" s="154"/>
      <c r="AE116" s="215"/>
      <c r="AF116" s="215"/>
      <c r="AG116" s="208"/>
      <c r="AH116" s="208"/>
      <c r="AI116" s="208"/>
      <c r="AJ116" s="208"/>
      <c r="AK116" s="208"/>
      <c r="AL116" s="208"/>
      <c r="AM116" s="208"/>
      <c r="AN116" s="208"/>
      <c r="AO116" s="208"/>
      <c r="AP116" s="208"/>
      <c r="AQ116" s="208"/>
      <c r="AR116" s="208"/>
      <c r="AS116" s="208"/>
      <c r="AT116" s="208"/>
      <c r="AU116" s="208"/>
      <c r="AV116" s="208"/>
      <c r="AW116" s="208"/>
      <c r="AX116" s="208"/>
      <c r="AY116" s="208"/>
      <c r="AZ116" s="208"/>
      <c r="BA116" s="208"/>
      <c r="BB116" s="208"/>
      <c r="BC116" s="208"/>
      <c r="BD116" s="208"/>
      <c r="BE116" s="208"/>
      <c r="BF116" s="208"/>
      <c r="BG116" s="58"/>
      <c r="BH116" s="58"/>
      <c r="BI116" s="58"/>
      <c r="BJ116" s="58"/>
      <c r="BK116" s="58"/>
      <c r="BL116" s="58"/>
      <c r="BM116" s="58"/>
    </row>
    <row r="117" spans="1:83" s="213" customFormat="1" ht="18.75" customHeight="1">
      <c r="B117" s="215"/>
      <c r="C117" s="207" t="s">
        <v>330</v>
      </c>
      <c r="D117" s="215"/>
      <c r="E117" s="215"/>
      <c r="F117" s="215"/>
      <c r="G117" s="215"/>
      <c r="H117" s="380" t="e">
        <f ca="1">H82*10^6</f>
        <v>#N/A</v>
      </c>
      <c r="I117" s="380"/>
      <c r="J117" s="380"/>
      <c r="K117" s="204" t="s">
        <v>331</v>
      </c>
      <c r="L117" s="215"/>
      <c r="M117" s="215"/>
      <c r="N117" s="204"/>
      <c r="O117" s="204"/>
      <c r="P117" s="204"/>
      <c r="Q117" s="208"/>
      <c r="R117" s="208"/>
      <c r="S117" s="208"/>
      <c r="T117" s="208"/>
      <c r="U117" s="208"/>
      <c r="V117" s="208"/>
      <c r="W117" s="208"/>
      <c r="X117" s="208"/>
      <c r="Y117" s="208"/>
      <c r="Z117" s="208"/>
      <c r="AA117" s="208"/>
      <c r="AB117" s="208"/>
      <c r="AC117" s="208"/>
      <c r="AD117" s="208"/>
      <c r="AE117" s="208"/>
      <c r="AF117" s="59"/>
      <c r="AG117" s="208"/>
      <c r="AH117" s="208"/>
      <c r="AI117" s="208"/>
      <c r="AJ117" s="208"/>
      <c r="AK117" s="208"/>
      <c r="AL117" s="208"/>
      <c r="AM117" s="215"/>
      <c r="AN117" s="215"/>
      <c r="AO117" s="215"/>
      <c r="AP117" s="215"/>
      <c r="AQ117" s="215"/>
      <c r="AR117" s="215"/>
      <c r="AS117" s="215"/>
      <c r="AT117" s="215"/>
      <c r="AU117" s="215"/>
      <c r="AV117" s="215"/>
      <c r="AW117" s="215"/>
      <c r="AX117" s="215"/>
      <c r="AY117" s="215"/>
      <c r="AZ117" s="208"/>
      <c r="BA117" s="208"/>
      <c r="BB117" s="208"/>
      <c r="BC117" s="208"/>
      <c r="BD117" s="208"/>
      <c r="BE117" s="208"/>
      <c r="BF117" s="208"/>
      <c r="BG117" s="208"/>
      <c r="BH117" s="58"/>
      <c r="BI117" s="58"/>
      <c r="BJ117" s="58"/>
      <c r="BK117" s="58"/>
      <c r="BL117" s="58"/>
      <c r="BM117" s="58"/>
    </row>
    <row r="118" spans="1:83" s="213" customFormat="1" ht="18.75" customHeight="1">
      <c r="B118" s="215"/>
      <c r="C118" s="369" t="s">
        <v>332</v>
      </c>
      <c r="D118" s="369"/>
      <c r="E118" s="369"/>
      <c r="F118" s="369"/>
      <c r="G118" s="369"/>
      <c r="H118" s="369"/>
      <c r="I118" s="369"/>
      <c r="J118" s="379" t="s">
        <v>333</v>
      </c>
      <c r="K118" s="379"/>
      <c r="L118" s="379"/>
      <c r="M118" s="379"/>
      <c r="N118" s="379"/>
      <c r="O118" s="379"/>
      <c r="P118" s="379"/>
      <c r="Q118" s="379"/>
      <c r="R118" s="379"/>
      <c r="S118" s="379"/>
      <c r="T118" s="379"/>
      <c r="U118" s="379"/>
      <c r="V118" s="379"/>
      <c r="W118" s="379"/>
      <c r="X118" s="208"/>
      <c r="Y118" s="208"/>
      <c r="Z118" s="208"/>
      <c r="AA118" s="208"/>
      <c r="AB118" s="208"/>
      <c r="AC118" s="208"/>
      <c r="AD118" s="208"/>
      <c r="AE118" s="208"/>
      <c r="AF118" s="208"/>
      <c r="AG118" s="208"/>
      <c r="AH118" s="208"/>
      <c r="AI118" s="208"/>
      <c r="AJ118" s="208"/>
      <c r="AK118" s="215"/>
      <c r="AL118" s="215"/>
      <c r="AM118" s="215"/>
      <c r="AN118" s="208"/>
      <c r="AO118" s="208"/>
      <c r="AP118" s="208"/>
      <c r="AQ118" s="208"/>
      <c r="AR118" s="208"/>
      <c r="AS118" s="208"/>
      <c r="AT118" s="208"/>
      <c r="AU118" s="208"/>
      <c r="AV118" s="208"/>
      <c r="AW118" s="208"/>
      <c r="AX118" s="208"/>
      <c r="AY118" s="208"/>
      <c r="AZ118" s="208"/>
      <c r="BA118" s="208"/>
      <c r="BB118" s="208"/>
      <c r="BC118" s="208"/>
      <c r="BD118" s="208"/>
      <c r="BE118" s="208"/>
      <c r="BF118" s="208"/>
      <c r="BG118" s="208"/>
      <c r="BH118" s="58"/>
      <c r="BI118" s="58"/>
      <c r="BJ118" s="58"/>
      <c r="BK118" s="58"/>
      <c r="BL118" s="58"/>
      <c r="BM118" s="58"/>
      <c r="BN118" s="58"/>
    </row>
    <row r="119" spans="1:83" s="213" customFormat="1" ht="18.75" customHeight="1">
      <c r="B119" s="215"/>
      <c r="C119" s="369"/>
      <c r="D119" s="369"/>
      <c r="E119" s="369"/>
      <c r="F119" s="369"/>
      <c r="G119" s="369"/>
      <c r="H119" s="369"/>
      <c r="I119" s="369"/>
      <c r="J119" s="379"/>
      <c r="K119" s="379"/>
      <c r="L119" s="379"/>
      <c r="M119" s="379"/>
      <c r="N119" s="379"/>
      <c r="O119" s="379"/>
      <c r="P119" s="379"/>
      <c r="Q119" s="379"/>
      <c r="R119" s="379"/>
      <c r="S119" s="379"/>
      <c r="T119" s="379"/>
      <c r="U119" s="379"/>
      <c r="V119" s="379"/>
      <c r="W119" s="379"/>
      <c r="X119" s="208"/>
      <c r="Y119" s="208"/>
      <c r="Z119" s="208"/>
      <c r="AA119" s="208"/>
      <c r="AB119" s="208"/>
      <c r="AC119" s="208"/>
      <c r="AD119" s="208"/>
      <c r="AE119" s="208"/>
      <c r="AF119" s="215"/>
      <c r="AG119" s="208"/>
      <c r="AH119" s="208"/>
      <c r="AI119" s="208"/>
      <c r="AJ119" s="208"/>
      <c r="AK119" s="215"/>
      <c r="AL119" s="215"/>
      <c r="AM119" s="215"/>
      <c r="AN119" s="208"/>
      <c r="AO119" s="208"/>
      <c r="AP119" s="208"/>
      <c r="AQ119" s="208"/>
      <c r="AR119" s="208"/>
      <c r="AS119" s="215"/>
      <c r="AT119" s="208"/>
      <c r="AU119" s="208"/>
      <c r="AV119" s="208"/>
      <c r="AW119" s="208"/>
      <c r="AX119" s="208"/>
      <c r="AY119" s="208"/>
      <c r="AZ119" s="208"/>
      <c r="BA119" s="208"/>
      <c r="BB119" s="208"/>
      <c r="BC119" s="208"/>
      <c r="BD119" s="208"/>
      <c r="BE119" s="208"/>
      <c r="BF119" s="208"/>
      <c r="BG119" s="208"/>
      <c r="BH119" s="58"/>
      <c r="BI119" s="58"/>
      <c r="BJ119" s="58"/>
      <c r="BK119" s="58"/>
      <c r="BL119" s="58"/>
      <c r="BM119" s="58"/>
      <c r="BN119" s="58"/>
    </row>
    <row r="120" spans="1:83" s="213" customFormat="1" ht="18.75" customHeight="1">
      <c r="B120" s="215"/>
      <c r="C120" s="208"/>
      <c r="D120" s="208"/>
      <c r="E120" s="208"/>
      <c r="F120" s="208"/>
      <c r="G120" s="208"/>
      <c r="H120" s="208"/>
      <c r="I120" s="215"/>
      <c r="J120" s="379" t="s">
        <v>334</v>
      </c>
      <c r="K120" s="379"/>
      <c r="L120" s="379"/>
      <c r="M120" s="379"/>
      <c r="N120" s="379"/>
      <c r="O120" s="379"/>
      <c r="P120" s="379"/>
      <c r="Q120" s="379"/>
      <c r="R120" s="379"/>
      <c r="S120" s="379"/>
      <c r="T120" s="379"/>
      <c r="U120" s="379"/>
      <c r="V120" s="379"/>
      <c r="W120" s="379"/>
      <c r="X120" s="379"/>
      <c r="Y120" s="379"/>
      <c r="Z120" s="379"/>
      <c r="AA120" s="445" t="s">
        <v>335</v>
      </c>
      <c r="AB120" s="445"/>
      <c r="AC120" s="445"/>
      <c r="AD120" s="445"/>
      <c r="AE120" s="445"/>
      <c r="AF120" s="368" t="s">
        <v>302</v>
      </c>
      <c r="AG120" s="379" t="s">
        <v>336</v>
      </c>
      <c r="AH120" s="379"/>
      <c r="AI120" s="379"/>
      <c r="AJ120" s="379"/>
      <c r="AK120" s="379"/>
      <c r="AL120" s="379"/>
      <c r="AM120" s="215"/>
      <c r="AN120" s="208"/>
      <c r="AO120" s="208"/>
      <c r="AP120" s="208"/>
      <c r="AQ120" s="208"/>
      <c r="AR120" s="208"/>
      <c r="AS120" s="215"/>
      <c r="AT120" s="208"/>
      <c r="AU120" s="208"/>
      <c r="AV120" s="208"/>
      <c r="AW120" s="208"/>
      <c r="AX120" s="208"/>
      <c r="AY120" s="208"/>
      <c r="AZ120" s="208"/>
      <c r="BA120" s="208"/>
      <c r="BB120" s="208"/>
      <c r="BC120" s="208"/>
      <c r="BD120" s="208"/>
      <c r="BE120" s="208"/>
      <c r="BF120" s="208"/>
      <c r="BG120" s="208"/>
      <c r="BH120" s="58"/>
      <c r="BI120" s="58"/>
      <c r="BJ120" s="58"/>
      <c r="BK120" s="58"/>
      <c r="BL120" s="58"/>
      <c r="BM120" s="58"/>
      <c r="BN120" s="58"/>
    </row>
    <row r="121" spans="1:83" s="213" customFormat="1" ht="18.75" customHeight="1">
      <c r="B121" s="215"/>
      <c r="C121" s="208"/>
      <c r="D121" s="208"/>
      <c r="E121" s="208"/>
      <c r="F121" s="208"/>
      <c r="G121" s="208"/>
      <c r="H121" s="208"/>
      <c r="I121" s="215"/>
      <c r="J121" s="379"/>
      <c r="K121" s="379"/>
      <c r="L121" s="379"/>
      <c r="M121" s="379"/>
      <c r="N121" s="379"/>
      <c r="O121" s="379"/>
      <c r="P121" s="379"/>
      <c r="Q121" s="379"/>
      <c r="R121" s="379"/>
      <c r="S121" s="379"/>
      <c r="T121" s="379"/>
      <c r="U121" s="379"/>
      <c r="V121" s="379"/>
      <c r="W121" s="379"/>
      <c r="X121" s="379"/>
      <c r="Y121" s="379"/>
      <c r="Z121" s="379"/>
      <c r="AA121" s="208"/>
      <c r="AB121" s="215"/>
      <c r="AC121" s="215"/>
      <c r="AD121" s="215"/>
      <c r="AE121" s="215"/>
      <c r="AF121" s="368"/>
      <c r="AG121" s="379"/>
      <c r="AH121" s="379"/>
      <c r="AI121" s="379"/>
      <c r="AJ121" s="379"/>
      <c r="AK121" s="379"/>
      <c r="AL121" s="379"/>
      <c r="AM121" s="215"/>
      <c r="AN121" s="208"/>
      <c r="AO121" s="208"/>
      <c r="AP121" s="208"/>
      <c r="AQ121" s="208"/>
      <c r="AR121" s="208"/>
      <c r="AS121" s="208"/>
      <c r="AT121" s="208"/>
      <c r="AU121" s="208"/>
      <c r="AV121" s="208"/>
      <c r="AW121" s="208"/>
      <c r="AX121" s="208"/>
      <c r="AY121" s="208"/>
      <c r="AZ121" s="208"/>
      <c r="BA121" s="208"/>
      <c r="BB121" s="208"/>
      <c r="BC121" s="208"/>
      <c r="BD121" s="208"/>
      <c r="BE121" s="208"/>
      <c r="BF121" s="208"/>
      <c r="BG121" s="208"/>
      <c r="BH121" s="58"/>
      <c r="BI121" s="58"/>
      <c r="BJ121" s="58"/>
      <c r="BK121" s="58"/>
      <c r="BL121" s="58"/>
      <c r="BM121" s="58"/>
      <c r="BN121" s="58"/>
    </row>
    <row r="122" spans="1:83" s="213" customFormat="1" ht="18.75" customHeight="1">
      <c r="B122" s="215"/>
      <c r="C122" s="208"/>
      <c r="D122" s="208"/>
      <c r="E122" s="208"/>
      <c r="F122" s="208"/>
      <c r="G122" s="208"/>
      <c r="H122" s="208"/>
      <c r="I122" s="208"/>
      <c r="J122" s="215"/>
      <c r="K122" s="207" t="s">
        <v>337</v>
      </c>
      <c r="L122" s="207"/>
      <c r="M122" s="207"/>
      <c r="N122" s="207"/>
      <c r="O122" s="207"/>
      <c r="P122" s="207"/>
      <c r="Q122" s="207"/>
      <c r="R122" s="207"/>
      <c r="S122" s="208"/>
      <c r="T122" s="208"/>
      <c r="U122" s="208"/>
      <c r="V122" s="208"/>
      <c r="W122" s="208"/>
      <c r="X122" s="208"/>
      <c r="Y122" s="208"/>
      <c r="Z122" s="208"/>
      <c r="AA122" s="208"/>
      <c r="AB122" s="208"/>
      <c r="AC122" s="208"/>
      <c r="AD122" s="208"/>
      <c r="AE122" s="208"/>
      <c r="AF122" s="208"/>
      <c r="AG122" s="215"/>
      <c r="AH122" s="208"/>
      <c r="AI122" s="208"/>
      <c r="AJ122" s="208"/>
      <c r="AK122" s="215"/>
      <c r="AL122" s="215"/>
      <c r="AM122" s="215"/>
      <c r="AN122" s="215"/>
      <c r="AO122" s="208"/>
      <c r="AP122" s="208"/>
      <c r="AQ122" s="208"/>
      <c r="AR122" s="208"/>
      <c r="AS122" s="208"/>
      <c r="AT122" s="208"/>
      <c r="AU122" s="208"/>
      <c r="AV122" s="208"/>
      <c r="AW122" s="208"/>
      <c r="AX122" s="208"/>
      <c r="AY122" s="208"/>
      <c r="AZ122" s="208"/>
      <c r="BA122" s="208"/>
      <c r="BB122" s="208"/>
      <c r="BC122" s="208"/>
      <c r="BD122" s="208"/>
      <c r="BE122" s="208"/>
      <c r="BF122" s="208"/>
      <c r="BG122" s="208"/>
      <c r="BH122" s="215"/>
      <c r="BN122" s="58"/>
      <c r="BO122" s="58"/>
      <c r="BP122" s="58"/>
      <c r="BQ122" s="58"/>
      <c r="BR122" s="58"/>
      <c r="BS122" s="58"/>
      <c r="BX122" s="58"/>
      <c r="CE122" s="58"/>
    </row>
    <row r="123" spans="1:83" s="213" customFormat="1" ht="18.75" customHeight="1">
      <c r="B123" s="215"/>
      <c r="C123" s="208"/>
      <c r="D123" s="208"/>
      <c r="E123" s="208"/>
      <c r="F123" s="208"/>
      <c r="G123" s="208"/>
      <c r="H123" s="208"/>
      <c r="I123" s="208"/>
      <c r="J123" s="102"/>
      <c r="K123" s="102"/>
      <c r="L123" s="102"/>
      <c r="M123" s="215"/>
      <c r="N123" s="102"/>
      <c r="O123" s="102"/>
      <c r="P123" s="102"/>
      <c r="Q123" s="102"/>
      <c r="R123" s="102"/>
      <c r="S123" s="102"/>
      <c r="T123" s="102"/>
      <c r="U123" s="102"/>
      <c r="V123" s="215"/>
      <c r="W123" s="181"/>
      <c r="X123" s="181"/>
      <c r="Y123" s="181"/>
      <c r="Z123" s="215"/>
      <c r="AF123" s="215"/>
      <c r="AG123" s="379" t="s">
        <v>338</v>
      </c>
      <c r="AH123" s="379"/>
      <c r="AI123" s="379"/>
      <c r="AJ123" s="379"/>
      <c r="AK123" s="379"/>
      <c r="AL123" s="127"/>
      <c r="AM123" s="127"/>
      <c r="AN123" s="215"/>
      <c r="AO123" s="215"/>
      <c r="AP123" s="215"/>
      <c r="AQ123" s="215"/>
      <c r="AR123" s="215"/>
      <c r="AS123" s="208"/>
      <c r="AT123" s="208"/>
      <c r="AU123" s="215"/>
      <c r="AV123" s="215"/>
      <c r="AW123" s="215"/>
      <c r="AX123" s="215"/>
      <c r="AY123" s="215"/>
      <c r="AZ123" s="208"/>
      <c r="BA123" s="208"/>
      <c r="BB123" s="208"/>
      <c r="BC123" s="208"/>
      <c r="BD123" s="208"/>
      <c r="BE123" s="208"/>
      <c r="BF123" s="208"/>
      <c r="BG123" s="208"/>
      <c r="BH123" s="215"/>
      <c r="BN123" s="58"/>
      <c r="BO123" s="58"/>
      <c r="BP123" s="58"/>
      <c r="BQ123" s="58"/>
      <c r="BR123" s="58"/>
      <c r="BS123" s="58"/>
      <c r="BT123" s="58"/>
      <c r="BU123" s="58"/>
      <c r="BV123" s="58"/>
      <c r="BW123" s="58"/>
      <c r="BX123" s="58"/>
      <c r="CE123" s="58"/>
    </row>
    <row r="124" spans="1:83" s="213" customFormat="1" ht="18.75" customHeight="1">
      <c r="B124" s="215"/>
      <c r="C124" s="208"/>
      <c r="D124" s="208"/>
      <c r="E124" s="208"/>
      <c r="F124" s="208"/>
      <c r="G124" s="208"/>
      <c r="H124" s="208"/>
      <c r="I124" s="208"/>
      <c r="J124" s="102"/>
      <c r="K124" s="102"/>
      <c r="L124" s="102"/>
      <c r="M124" s="215"/>
      <c r="N124" s="102"/>
      <c r="O124" s="102"/>
      <c r="P124" s="102"/>
      <c r="Q124" s="102"/>
      <c r="R124" s="102"/>
      <c r="S124" s="102"/>
      <c r="T124" s="102"/>
      <c r="U124" s="102"/>
      <c r="V124" s="215"/>
      <c r="W124" s="181"/>
      <c r="X124" s="181"/>
      <c r="Y124" s="181"/>
      <c r="Z124" s="215"/>
      <c r="AF124" s="215"/>
      <c r="AG124" s="379"/>
      <c r="AH124" s="379"/>
      <c r="AI124" s="379"/>
      <c r="AJ124" s="379"/>
      <c r="AK124" s="379"/>
      <c r="AL124" s="127"/>
      <c r="AM124" s="127"/>
      <c r="AN124" s="215"/>
      <c r="AO124" s="215"/>
      <c r="AP124" s="215"/>
      <c r="AQ124" s="215"/>
      <c r="AR124" s="215"/>
      <c r="AS124" s="208"/>
      <c r="AT124" s="208"/>
      <c r="AU124" s="215"/>
      <c r="AV124" s="215"/>
      <c r="AW124" s="215"/>
      <c r="AX124" s="215"/>
      <c r="AY124" s="215"/>
      <c r="AZ124" s="208"/>
      <c r="BA124" s="208"/>
      <c r="BB124" s="208"/>
      <c r="BC124" s="208"/>
      <c r="BD124" s="208"/>
      <c r="BE124" s="208"/>
      <c r="BF124" s="208"/>
      <c r="BG124" s="208"/>
      <c r="BH124" s="208"/>
      <c r="BI124" s="58"/>
      <c r="BJ124" s="58"/>
      <c r="BK124" s="58"/>
      <c r="BL124" s="58"/>
      <c r="BM124" s="58"/>
    </row>
    <row r="125" spans="1:83" s="213" customFormat="1" ht="18.75" customHeight="1">
      <c r="B125" s="215"/>
      <c r="C125" s="208" t="s">
        <v>339</v>
      </c>
      <c r="D125" s="208"/>
      <c r="E125" s="208"/>
      <c r="F125" s="208"/>
      <c r="G125" s="208"/>
      <c r="H125" s="208"/>
      <c r="I125" s="379" t="str">
        <f>V82</f>
        <v>삼각형</v>
      </c>
      <c r="J125" s="379"/>
      <c r="K125" s="379"/>
      <c r="L125" s="379"/>
      <c r="M125" s="379"/>
      <c r="N125" s="379"/>
      <c r="O125" s="379"/>
      <c r="P125" s="379"/>
      <c r="Q125" s="208"/>
      <c r="R125" s="208"/>
      <c r="S125" s="208"/>
      <c r="T125" s="208"/>
      <c r="U125" s="208"/>
      <c r="V125" s="208"/>
      <c r="W125" s="208"/>
      <c r="X125" s="208"/>
      <c r="Y125" s="208"/>
      <c r="Z125" s="215"/>
      <c r="AA125" s="215"/>
      <c r="AB125" s="215"/>
      <c r="AC125" s="215"/>
      <c r="AD125" s="215"/>
      <c r="AE125" s="215"/>
      <c r="AF125" s="215"/>
      <c r="AG125" s="215"/>
      <c r="AH125" s="208"/>
      <c r="AI125" s="208"/>
      <c r="AJ125" s="208"/>
      <c r="AK125" s="208"/>
      <c r="AL125" s="208"/>
      <c r="AM125" s="208"/>
      <c r="AN125" s="208"/>
      <c r="AO125" s="208"/>
      <c r="AP125" s="208"/>
      <c r="AQ125" s="208"/>
      <c r="AR125" s="208"/>
      <c r="AS125" s="208"/>
      <c r="AT125" s="208"/>
      <c r="AU125" s="208"/>
      <c r="AV125" s="208"/>
      <c r="AW125" s="208"/>
      <c r="AX125" s="208"/>
      <c r="AY125" s="208"/>
      <c r="AZ125" s="208"/>
      <c r="BA125" s="208"/>
      <c r="BB125" s="208"/>
      <c r="BC125" s="208"/>
      <c r="BD125" s="208"/>
      <c r="BE125" s="208"/>
      <c r="BF125" s="208"/>
      <c r="BG125" s="208"/>
      <c r="BH125" s="58"/>
      <c r="BI125" s="58"/>
      <c r="BJ125" s="58"/>
      <c r="BK125" s="58"/>
      <c r="BL125" s="58"/>
      <c r="BM125" s="58"/>
      <c r="BN125" s="58"/>
    </row>
    <row r="126" spans="1:83" s="213" customFormat="1" ht="18.75" customHeight="1">
      <c r="B126" s="215"/>
      <c r="C126" s="369" t="s">
        <v>340</v>
      </c>
      <c r="D126" s="369"/>
      <c r="E126" s="369"/>
      <c r="F126" s="369"/>
      <c r="G126" s="369"/>
      <c r="H126" s="369"/>
      <c r="I126" s="208"/>
      <c r="J126" s="208"/>
      <c r="K126" s="208"/>
      <c r="L126" s="208"/>
      <c r="M126" s="208"/>
      <c r="N126" s="208"/>
      <c r="O126" s="208"/>
      <c r="R126" s="382" t="e">
        <f>-Calcu!M35</f>
        <v>#VALUE!</v>
      </c>
      <c r="S126" s="382"/>
      <c r="T126" s="369" t="s">
        <v>341</v>
      </c>
      <c r="U126" s="369"/>
      <c r="V126" s="381">
        <f>Calcu!N35</f>
        <v>0</v>
      </c>
      <c r="W126" s="381"/>
      <c r="X126" s="381"/>
      <c r="Y126" s="369" t="s">
        <v>94</v>
      </c>
      <c r="Z126" s="369"/>
      <c r="AA126" s="368" t="s">
        <v>342</v>
      </c>
      <c r="AB126" s="385" t="e">
        <f>R126*V126</f>
        <v>#VALUE!</v>
      </c>
      <c r="AC126" s="385"/>
      <c r="AD126" s="385"/>
      <c r="AE126" s="385"/>
      <c r="AF126" s="369" t="s">
        <v>343</v>
      </c>
      <c r="AG126" s="369"/>
      <c r="AH126" s="369"/>
      <c r="AI126" s="369"/>
      <c r="AJ126" s="369"/>
      <c r="AK126" s="369"/>
      <c r="AL126" s="369"/>
      <c r="AM126" s="208"/>
      <c r="AN126" s="208"/>
      <c r="AO126" s="208"/>
      <c r="AP126" s="208"/>
      <c r="AQ126" s="208"/>
      <c r="AR126" s="215"/>
      <c r="AS126" s="215"/>
      <c r="AT126" s="215"/>
      <c r="AU126" s="215"/>
      <c r="AV126" s="215"/>
      <c r="AW126" s="215"/>
      <c r="AX126" s="215"/>
      <c r="AY126" s="215"/>
      <c r="AZ126" s="215"/>
      <c r="BA126" s="215"/>
    </row>
    <row r="127" spans="1:83" s="213" customFormat="1" ht="18.75" customHeight="1">
      <c r="B127" s="215"/>
      <c r="C127" s="369"/>
      <c r="D127" s="369"/>
      <c r="E127" s="369"/>
      <c r="F127" s="369"/>
      <c r="G127" s="369"/>
      <c r="H127" s="369"/>
      <c r="I127" s="208"/>
      <c r="J127" s="208"/>
      <c r="K127" s="208"/>
      <c r="L127" s="208"/>
      <c r="M127" s="208"/>
      <c r="N127" s="208"/>
      <c r="O127" s="208"/>
      <c r="R127" s="382"/>
      <c r="S127" s="382"/>
      <c r="T127" s="369"/>
      <c r="U127" s="369"/>
      <c r="V127" s="381"/>
      <c r="W127" s="381"/>
      <c r="X127" s="381"/>
      <c r="Y127" s="369"/>
      <c r="Z127" s="369"/>
      <c r="AA127" s="368"/>
      <c r="AB127" s="385"/>
      <c r="AC127" s="385"/>
      <c r="AD127" s="385"/>
      <c r="AE127" s="385"/>
      <c r="AF127" s="369"/>
      <c r="AG127" s="369"/>
      <c r="AH127" s="369"/>
      <c r="AI127" s="369"/>
      <c r="AJ127" s="369"/>
      <c r="AK127" s="369"/>
      <c r="AL127" s="369"/>
      <c r="AM127" s="208"/>
      <c r="AN127" s="208"/>
      <c r="AO127" s="208"/>
      <c r="AP127" s="208"/>
      <c r="AQ127" s="208"/>
      <c r="AR127" s="215"/>
      <c r="AS127" s="215"/>
      <c r="AT127" s="215"/>
      <c r="AU127" s="215"/>
      <c r="AV127" s="215"/>
      <c r="AW127" s="215"/>
      <c r="AX127" s="215"/>
      <c r="AY127" s="215"/>
      <c r="AZ127" s="215"/>
      <c r="BA127" s="215"/>
    </row>
    <row r="128" spans="1:83" s="213" customFormat="1" ht="18.75" customHeight="1">
      <c r="B128" s="215"/>
      <c r="C128" s="208" t="s">
        <v>344</v>
      </c>
      <c r="D128" s="208"/>
      <c r="E128" s="208"/>
      <c r="F128" s="208"/>
      <c r="G128" s="208"/>
      <c r="H128" s="208"/>
      <c r="I128" s="208"/>
      <c r="J128" s="215"/>
      <c r="K128" s="56" t="s">
        <v>345</v>
      </c>
      <c r="L128" s="382" t="e">
        <f>AB126</f>
        <v>#VALUE!</v>
      </c>
      <c r="M128" s="382"/>
      <c r="N128" s="382"/>
      <c r="O128" s="382"/>
      <c r="P128" s="127" t="s">
        <v>346</v>
      </c>
      <c r="Q128" s="215"/>
      <c r="R128" s="215"/>
      <c r="S128" s="215"/>
      <c r="T128" s="215"/>
      <c r="U128" s="215"/>
      <c r="V128" s="215"/>
      <c r="W128" s="215"/>
      <c r="X128" s="215"/>
      <c r="Y128" s="56" t="s">
        <v>347</v>
      </c>
      <c r="Z128" s="215" t="s">
        <v>302</v>
      </c>
      <c r="AA128" s="373" t="e">
        <f>ABS(L128*O82)</f>
        <v>#VALUE!</v>
      </c>
      <c r="AB128" s="373"/>
      <c r="AC128" s="373"/>
      <c r="AD128" s="207" t="s">
        <v>348</v>
      </c>
      <c r="AE128" s="207"/>
      <c r="AF128" s="215"/>
      <c r="AG128" s="215"/>
      <c r="AH128" s="215"/>
      <c r="AI128" s="215"/>
      <c r="AJ128" s="215"/>
      <c r="AK128" s="215"/>
      <c r="AL128" s="215"/>
      <c r="AM128" s="215"/>
      <c r="AN128" s="215"/>
      <c r="AO128" s="215"/>
      <c r="AP128" s="215"/>
      <c r="AQ128" s="215"/>
      <c r="AR128" s="215"/>
      <c r="AS128" s="215"/>
      <c r="AT128" s="215"/>
      <c r="AU128" s="128"/>
      <c r="AV128" s="127"/>
      <c r="AW128" s="208"/>
      <c r="AX128" s="215"/>
      <c r="AY128" s="215"/>
      <c r="AZ128" s="215"/>
      <c r="BA128" s="215"/>
      <c r="BB128" s="215"/>
      <c r="BC128" s="215"/>
      <c r="BD128" s="215"/>
      <c r="BE128" s="215"/>
      <c r="BF128" s="215"/>
      <c r="BG128" s="215"/>
      <c r="BH128" s="58"/>
      <c r="BI128" s="58"/>
      <c r="BP128" s="207"/>
      <c r="BQ128" s="217"/>
    </row>
    <row r="129" spans="2:68" s="213" customFormat="1" ht="18.75" customHeight="1">
      <c r="B129" s="215"/>
      <c r="C129" s="369" t="s">
        <v>349</v>
      </c>
      <c r="D129" s="369"/>
      <c r="E129" s="369"/>
      <c r="F129" s="369"/>
      <c r="G129" s="369"/>
      <c r="H129" s="208"/>
      <c r="J129" s="208"/>
      <c r="K129" s="208"/>
      <c r="L129" s="208"/>
      <c r="M129" s="208"/>
      <c r="N129" s="208"/>
      <c r="O129" s="208"/>
      <c r="P129" s="208"/>
      <c r="Q129" s="208"/>
      <c r="R129" s="127"/>
      <c r="S129" s="208"/>
      <c r="T129" s="208"/>
      <c r="U129" s="208"/>
      <c r="W129" s="208"/>
      <c r="X129" s="208"/>
      <c r="Y129" s="208"/>
      <c r="Z129" s="208"/>
      <c r="AA129" s="56" t="s">
        <v>350</v>
      </c>
      <c r="AB129" s="208"/>
      <c r="AC129" s="208"/>
      <c r="AD129" s="208"/>
      <c r="AE129" s="215"/>
      <c r="AF129" s="215"/>
      <c r="AH129" s="215"/>
      <c r="AI129" s="215"/>
      <c r="AJ129" s="215"/>
      <c r="AK129" s="215"/>
      <c r="AL129" s="215"/>
      <c r="AM129" s="215"/>
      <c r="AN129" s="215"/>
      <c r="AO129" s="215"/>
      <c r="AP129" s="215"/>
      <c r="AQ129" s="215"/>
      <c r="AR129" s="215"/>
      <c r="AS129" s="215"/>
      <c r="AT129" s="215"/>
      <c r="AU129" s="215"/>
      <c r="AV129" s="215"/>
      <c r="AW129" s="215"/>
      <c r="AX129" s="215"/>
      <c r="AY129" s="215"/>
      <c r="AZ129" s="215"/>
      <c r="BA129" s="215"/>
      <c r="BB129" s="215"/>
      <c r="BC129" s="215"/>
      <c r="BD129" s="215"/>
      <c r="BE129" s="215"/>
      <c r="BF129" s="215"/>
      <c r="BG129" s="215"/>
      <c r="BH129" s="58"/>
      <c r="BI129" s="58"/>
      <c r="BJ129" s="58"/>
      <c r="BK129" s="58"/>
      <c r="BL129" s="58"/>
    </row>
    <row r="130" spans="2:68" s="213" customFormat="1" ht="18.75" customHeight="1">
      <c r="B130" s="215"/>
      <c r="C130" s="369"/>
      <c r="D130" s="369"/>
      <c r="E130" s="369"/>
      <c r="F130" s="369"/>
      <c r="G130" s="369"/>
      <c r="H130" s="208"/>
      <c r="I130" s="208"/>
      <c r="J130" s="208"/>
      <c r="K130" s="208"/>
      <c r="L130" s="208"/>
      <c r="M130" s="208"/>
      <c r="N130" s="208"/>
      <c r="O130" s="208"/>
      <c r="P130" s="208"/>
      <c r="Q130" s="208"/>
      <c r="R130" s="127"/>
      <c r="S130" s="208"/>
      <c r="T130" s="208"/>
      <c r="U130" s="208"/>
      <c r="V130" s="208"/>
      <c r="W130" s="208"/>
      <c r="X130" s="208"/>
      <c r="Y130" s="208"/>
      <c r="Z130" s="208"/>
      <c r="AA130" s="208"/>
      <c r="AB130" s="208"/>
      <c r="AC130" s="208"/>
      <c r="AD130" s="208"/>
      <c r="AE130" s="215"/>
      <c r="AF130" s="215"/>
      <c r="AG130" s="215"/>
      <c r="AH130" s="215"/>
      <c r="AI130" s="215"/>
      <c r="AJ130" s="215"/>
      <c r="AK130" s="215"/>
      <c r="AL130" s="215"/>
      <c r="AM130" s="215"/>
      <c r="AN130" s="215"/>
      <c r="AO130" s="215"/>
      <c r="AP130" s="215"/>
      <c r="AQ130" s="215"/>
      <c r="AR130" s="215"/>
      <c r="AS130" s="215"/>
      <c r="AT130" s="215"/>
      <c r="AU130" s="215"/>
      <c r="AV130" s="215"/>
      <c r="AW130" s="215"/>
      <c r="AX130" s="215"/>
      <c r="AY130" s="215"/>
      <c r="AZ130" s="215"/>
      <c r="BA130" s="215"/>
      <c r="BB130" s="215"/>
      <c r="BC130" s="215"/>
      <c r="BD130" s="215"/>
      <c r="BE130" s="215"/>
      <c r="BF130" s="215"/>
      <c r="BG130" s="215"/>
      <c r="BH130" s="58"/>
      <c r="BI130" s="58"/>
      <c r="BJ130" s="58"/>
      <c r="BK130" s="58"/>
      <c r="BL130" s="58"/>
    </row>
    <row r="131" spans="2:68" s="213" customFormat="1" ht="18.75" customHeight="1">
      <c r="B131" s="215"/>
      <c r="C131" s="208"/>
      <c r="D131" s="208"/>
      <c r="E131" s="208"/>
      <c r="F131" s="208"/>
      <c r="G131" s="208"/>
      <c r="H131" s="208"/>
      <c r="I131" s="208"/>
      <c r="J131" s="208"/>
      <c r="K131" s="208"/>
      <c r="L131" s="208"/>
      <c r="M131" s="208"/>
      <c r="N131" s="208"/>
      <c r="O131" s="208"/>
      <c r="P131" s="208"/>
      <c r="Q131" s="208"/>
      <c r="R131" s="127"/>
      <c r="S131" s="208"/>
      <c r="T131" s="208"/>
      <c r="U131" s="208"/>
      <c r="V131" s="208"/>
      <c r="W131" s="208"/>
      <c r="X131" s="208"/>
      <c r="Y131" s="208"/>
      <c r="Z131" s="208"/>
      <c r="AA131" s="208"/>
      <c r="AB131" s="379">
        <f>AP82</f>
        <v>100</v>
      </c>
      <c r="AC131" s="379"/>
      <c r="AD131" s="208"/>
      <c r="AE131" s="215"/>
      <c r="AF131" s="215"/>
      <c r="AG131" s="215"/>
      <c r="AH131" s="215"/>
      <c r="AI131" s="215"/>
      <c r="AJ131" s="215"/>
      <c r="AK131" s="215"/>
      <c r="AL131" s="215"/>
      <c r="AM131" s="215"/>
      <c r="AN131" s="215"/>
      <c r="AO131" s="215"/>
      <c r="AP131" s="215"/>
      <c r="AQ131" s="215"/>
      <c r="AR131" s="215"/>
      <c r="AS131" s="215"/>
      <c r="AT131" s="215"/>
      <c r="AU131" s="215"/>
      <c r="AV131" s="215"/>
      <c r="AW131" s="215"/>
      <c r="AX131" s="215"/>
      <c r="AY131" s="215"/>
      <c r="AZ131" s="215"/>
      <c r="BA131" s="215"/>
      <c r="BB131" s="215"/>
      <c r="BC131" s="215"/>
      <c r="BD131" s="215"/>
      <c r="BE131" s="215"/>
      <c r="BF131" s="215"/>
      <c r="BG131" s="215"/>
      <c r="BH131" s="58"/>
      <c r="BI131" s="58"/>
      <c r="BJ131" s="58"/>
      <c r="BK131" s="58"/>
      <c r="BL131" s="58"/>
    </row>
    <row r="132" spans="2:68" s="213" customFormat="1" ht="18.75" customHeight="1">
      <c r="B132" s="215"/>
      <c r="C132" s="208"/>
      <c r="D132" s="208"/>
      <c r="E132" s="208"/>
      <c r="F132" s="208"/>
      <c r="G132" s="208"/>
      <c r="H132" s="208"/>
      <c r="I132" s="208"/>
      <c r="J132" s="208"/>
      <c r="K132" s="208"/>
      <c r="L132" s="208"/>
      <c r="M132" s="208"/>
      <c r="N132" s="208"/>
      <c r="O132" s="208"/>
      <c r="P132" s="208"/>
      <c r="Q132" s="208"/>
      <c r="R132" s="127"/>
      <c r="S132" s="208"/>
      <c r="T132" s="208"/>
      <c r="U132" s="208"/>
      <c r="V132" s="208"/>
      <c r="W132" s="208"/>
      <c r="X132" s="208"/>
      <c r="Y132" s="208"/>
      <c r="Z132" s="208"/>
      <c r="AA132" s="208"/>
      <c r="AB132" s="379"/>
      <c r="AC132" s="379"/>
      <c r="AD132" s="208"/>
      <c r="AE132" s="215"/>
      <c r="AF132" s="215"/>
      <c r="AG132" s="215"/>
      <c r="AH132" s="215"/>
      <c r="AI132" s="215"/>
      <c r="AJ132" s="215"/>
      <c r="AK132" s="215"/>
      <c r="AL132" s="215"/>
      <c r="AM132" s="215"/>
      <c r="AN132" s="215"/>
      <c r="AO132" s="215"/>
      <c r="AP132" s="215"/>
      <c r="AQ132" s="215"/>
      <c r="AR132" s="215"/>
      <c r="AS132" s="215"/>
      <c r="AT132" s="215"/>
      <c r="AU132" s="215"/>
      <c r="AV132" s="215"/>
      <c r="AW132" s="215"/>
      <c r="AX132" s="215"/>
      <c r="AY132" s="215"/>
      <c r="AZ132" s="215"/>
      <c r="BA132" s="215"/>
      <c r="BB132" s="215"/>
      <c r="BC132" s="215"/>
      <c r="BD132" s="215"/>
      <c r="BE132" s="215"/>
      <c r="BF132" s="215"/>
      <c r="BG132" s="215"/>
      <c r="BH132" s="58"/>
      <c r="BI132" s="58"/>
      <c r="BJ132" s="58"/>
      <c r="BK132" s="58"/>
      <c r="BL132" s="58"/>
    </row>
    <row r="133" spans="2:68" s="213" customFormat="1" ht="18.75" customHeight="1">
      <c r="B133" s="215"/>
      <c r="C133" s="208"/>
      <c r="D133" s="208"/>
      <c r="E133" s="208"/>
      <c r="F133" s="208"/>
      <c r="G133" s="208"/>
      <c r="H133" s="208"/>
      <c r="I133" s="208"/>
      <c r="J133" s="208"/>
      <c r="K133" s="208"/>
      <c r="L133" s="208"/>
      <c r="M133" s="208"/>
      <c r="N133" s="208"/>
      <c r="O133" s="208"/>
      <c r="P133" s="208"/>
      <c r="Q133" s="208"/>
      <c r="R133" s="127"/>
      <c r="S133" s="208"/>
      <c r="T133" s="208"/>
      <c r="U133" s="208"/>
      <c r="V133" s="208"/>
      <c r="W133" s="208"/>
      <c r="X133" s="208"/>
      <c r="Y133" s="208"/>
      <c r="Z133" s="208"/>
      <c r="AA133" s="208"/>
      <c r="AB133" s="208"/>
      <c r="AC133" s="208"/>
      <c r="AD133" s="208"/>
      <c r="AE133" s="215"/>
      <c r="AF133" s="215"/>
      <c r="AG133" s="215"/>
      <c r="AH133" s="215"/>
      <c r="AI133" s="215"/>
      <c r="AJ133" s="215"/>
      <c r="AK133" s="215"/>
      <c r="AL133" s="215"/>
      <c r="AM133" s="215"/>
      <c r="AN133" s="215"/>
      <c r="AO133" s="215"/>
      <c r="AP133" s="215"/>
      <c r="AQ133" s="215"/>
      <c r="AR133" s="215"/>
      <c r="AS133" s="215"/>
      <c r="AT133" s="215"/>
      <c r="AU133" s="215"/>
      <c r="AV133" s="215"/>
      <c r="AW133" s="215"/>
      <c r="AX133" s="215"/>
      <c r="AY133" s="215"/>
      <c r="AZ133" s="215"/>
      <c r="BA133" s="215"/>
      <c r="BB133" s="215"/>
      <c r="BC133" s="215"/>
      <c r="BD133" s="215"/>
      <c r="BE133" s="215"/>
      <c r="BF133" s="215"/>
      <c r="BG133" s="215"/>
      <c r="BH133" s="58"/>
      <c r="BI133" s="58"/>
      <c r="BJ133" s="58"/>
      <c r="BK133" s="58"/>
      <c r="BL133" s="58"/>
    </row>
    <row r="134" spans="2:68" s="213" customFormat="1" ht="18.75" customHeight="1">
      <c r="B134" s="215"/>
      <c r="C134" s="208"/>
      <c r="D134" s="208"/>
      <c r="E134" s="208"/>
      <c r="F134" s="208"/>
      <c r="G134" s="208"/>
      <c r="H134" s="208"/>
      <c r="I134" s="208"/>
      <c r="J134" s="208"/>
      <c r="K134" s="208"/>
      <c r="L134" s="208"/>
      <c r="M134" s="208"/>
      <c r="N134" s="208"/>
      <c r="O134" s="208"/>
      <c r="P134" s="208"/>
      <c r="Q134" s="208"/>
      <c r="R134" s="127"/>
      <c r="S134" s="208"/>
      <c r="T134" s="208"/>
      <c r="U134" s="208"/>
      <c r="V134" s="208"/>
      <c r="W134" s="208"/>
      <c r="X134" s="208"/>
      <c r="Y134" s="208"/>
      <c r="Z134" s="208"/>
      <c r="AA134" s="208"/>
      <c r="AB134" s="208"/>
      <c r="AC134" s="208"/>
      <c r="AD134" s="208"/>
      <c r="AE134" s="215"/>
      <c r="AF134" s="215"/>
      <c r="AG134" s="215"/>
      <c r="AH134" s="215"/>
      <c r="AI134" s="215"/>
      <c r="AJ134" s="215"/>
      <c r="AK134" s="215"/>
      <c r="AL134" s="215"/>
      <c r="AM134" s="215"/>
      <c r="AN134" s="215"/>
      <c r="AO134" s="215"/>
      <c r="AP134" s="215"/>
      <c r="AQ134" s="215"/>
      <c r="AR134" s="215"/>
      <c r="AS134" s="215"/>
      <c r="AT134" s="215"/>
      <c r="AU134" s="215"/>
      <c r="AV134" s="215"/>
      <c r="AW134" s="215"/>
      <c r="AX134" s="215"/>
      <c r="AY134" s="215"/>
      <c r="AZ134" s="215"/>
      <c r="BA134" s="215"/>
      <c r="BB134" s="215"/>
      <c r="BC134" s="215"/>
      <c r="BD134" s="215"/>
      <c r="BE134" s="215"/>
      <c r="BF134" s="215"/>
      <c r="BG134" s="215"/>
      <c r="BH134" s="208"/>
      <c r="BI134" s="208"/>
      <c r="BJ134" s="208"/>
      <c r="BK134" s="208"/>
    </row>
    <row r="135" spans="2:68" s="213" customFormat="1" ht="18.75" customHeight="1">
      <c r="B135" s="57" t="str">
        <f>"4. "&amp;B5&amp;"과 "&amp;H5&amp;"의 온도 차에 의한 표준불확도,"</f>
        <v>4. 높이 마이크로미터과 게이지 블록의 온도 차에 의한 표준불확도,</v>
      </c>
      <c r="D135" s="208"/>
      <c r="E135" s="208"/>
      <c r="F135" s="208"/>
      <c r="G135" s="208"/>
      <c r="H135" s="208"/>
      <c r="I135" s="208"/>
      <c r="J135" s="208"/>
      <c r="K135" s="208"/>
      <c r="L135" s="208"/>
      <c r="M135" s="208"/>
      <c r="N135" s="208"/>
      <c r="O135" s="208"/>
      <c r="P135" s="208"/>
      <c r="Q135" s="208"/>
      <c r="R135" s="208"/>
      <c r="S135" s="208"/>
      <c r="T135" s="208"/>
      <c r="U135" s="208"/>
      <c r="V135" s="208"/>
      <c r="W135" s="208"/>
      <c r="X135" s="208"/>
      <c r="Y135" s="208"/>
      <c r="AA135" s="208"/>
      <c r="AB135" s="57" t="s">
        <v>351</v>
      </c>
      <c r="AC135" s="208"/>
      <c r="AD135" s="208"/>
      <c r="AE135" s="208"/>
      <c r="AF135" s="208"/>
      <c r="AG135" s="208"/>
      <c r="AH135" s="215"/>
      <c r="AI135" s="215"/>
      <c r="AJ135" s="215"/>
      <c r="AK135" s="215"/>
      <c r="AL135" s="215"/>
      <c r="AM135" s="215"/>
      <c r="AN135" s="215"/>
      <c r="AO135" s="208"/>
      <c r="AP135" s="208"/>
      <c r="AQ135" s="208"/>
      <c r="AR135" s="208"/>
      <c r="AS135" s="208"/>
      <c r="AT135" s="208"/>
      <c r="AU135" s="208"/>
      <c r="AV135" s="208"/>
      <c r="AW135" s="208"/>
      <c r="AX135" s="208"/>
      <c r="AY135" s="208"/>
      <c r="AZ135" s="208"/>
      <c r="BA135" s="208"/>
      <c r="BB135" s="208"/>
      <c r="BC135" s="208"/>
      <c r="BD135" s="208"/>
      <c r="BE135" s="208"/>
      <c r="BF135" s="208"/>
      <c r="BG135" s="208"/>
      <c r="BH135" s="58"/>
      <c r="BI135" s="58"/>
      <c r="BJ135" s="58"/>
      <c r="BK135" s="58"/>
      <c r="BL135" s="58"/>
      <c r="BM135" s="58"/>
      <c r="BN135" s="58"/>
    </row>
    <row r="136" spans="2:68" s="213" customFormat="1" ht="18.75" customHeight="1">
      <c r="B136" s="57"/>
      <c r="C136" s="208" t="e">
        <f>"※ 열평형 상태에서 "&amp;B5&amp;"과 "&amp;H5&amp;"의 온도차가 ±"&amp;N139&amp;" ℃ 이내에서 일치한다고"</f>
        <v>#VALUE!</v>
      </c>
      <c r="D136" s="208"/>
      <c r="E136" s="208"/>
      <c r="F136" s="208"/>
      <c r="G136" s="208"/>
      <c r="H136" s="208"/>
      <c r="I136" s="208"/>
      <c r="J136" s="208"/>
      <c r="K136" s="208"/>
      <c r="L136" s="208"/>
      <c r="M136" s="208"/>
      <c r="N136" s="208"/>
      <c r="O136" s="208"/>
      <c r="P136" s="208"/>
      <c r="Q136" s="208"/>
      <c r="R136" s="208"/>
      <c r="S136" s="208"/>
      <c r="T136" s="208"/>
      <c r="U136" s="208"/>
      <c r="V136" s="208"/>
      <c r="W136" s="208"/>
      <c r="X136" s="208"/>
      <c r="Y136" s="208"/>
      <c r="Z136" s="208"/>
      <c r="AA136" s="208"/>
      <c r="AB136" s="208"/>
      <c r="AC136" s="208"/>
      <c r="AD136" s="208"/>
      <c r="AE136" s="208"/>
      <c r="AF136" s="208"/>
      <c r="AG136" s="208"/>
      <c r="AH136" s="208"/>
      <c r="AI136" s="208"/>
      <c r="AJ136" s="208"/>
      <c r="AK136" s="208"/>
      <c r="AL136" s="208"/>
      <c r="AM136" s="215"/>
      <c r="AN136" s="215"/>
      <c r="AO136" s="208"/>
      <c r="AP136" s="208"/>
      <c r="AQ136" s="208"/>
      <c r="AR136" s="208"/>
      <c r="AS136" s="208"/>
      <c r="AT136" s="208"/>
      <c r="AU136" s="208"/>
      <c r="AV136" s="208"/>
      <c r="AW136" s="208"/>
      <c r="AX136" s="208"/>
      <c r="AY136" s="208"/>
      <c r="AZ136" s="208"/>
      <c r="BA136" s="208"/>
      <c r="BB136" s="208"/>
      <c r="BC136" s="208"/>
      <c r="BD136" s="208"/>
      <c r="BE136" s="208"/>
      <c r="BF136" s="208"/>
      <c r="BG136" s="208"/>
      <c r="BH136" s="58"/>
      <c r="BI136" s="58"/>
      <c r="BJ136" s="58"/>
      <c r="BK136" s="58"/>
      <c r="BL136" s="58"/>
      <c r="BM136" s="58"/>
      <c r="BN136" s="58"/>
    </row>
    <row r="137" spans="2:68" s="213" customFormat="1" ht="18.75" customHeight="1">
      <c r="B137" s="57"/>
      <c r="C137" s="208"/>
      <c r="D137" s="208" t="s">
        <v>352</v>
      </c>
      <c r="E137" s="208"/>
      <c r="F137" s="208"/>
      <c r="G137" s="208"/>
      <c r="H137" s="208"/>
      <c r="I137" s="208"/>
      <c r="J137" s="208"/>
      <c r="K137" s="208"/>
      <c r="L137" s="208"/>
      <c r="M137" s="208"/>
      <c r="N137" s="208"/>
      <c r="O137" s="208"/>
      <c r="P137" s="208"/>
      <c r="Q137" s="208"/>
      <c r="R137" s="208"/>
      <c r="S137" s="208"/>
      <c r="T137" s="208"/>
      <c r="U137" s="208"/>
      <c r="V137" s="208"/>
      <c r="W137" s="208"/>
      <c r="X137" s="208"/>
      <c r="Y137" s="208"/>
      <c r="Z137" s="208"/>
      <c r="AA137" s="208"/>
      <c r="AB137" s="208"/>
      <c r="AC137" s="208"/>
      <c r="AD137" s="208"/>
      <c r="AE137" s="208"/>
      <c r="AF137" s="208"/>
      <c r="AG137" s="208"/>
      <c r="AH137" s="208"/>
      <c r="AI137" s="208"/>
      <c r="AJ137" s="208"/>
      <c r="AK137" s="208"/>
      <c r="AL137" s="208"/>
      <c r="AM137" s="215"/>
      <c r="AN137" s="215"/>
      <c r="AO137" s="208"/>
      <c r="AP137" s="208"/>
      <c r="AQ137" s="208"/>
      <c r="AR137" s="208"/>
      <c r="AS137" s="208"/>
      <c r="AT137" s="208"/>
      <c r="AU137" s="208"/>
      <c r="AV137" s="208"/>
      <c r="AW137" s="208"/>
      <c r="AX137" s="208"/>
      <c r="AY137" s="208"/>
      <c r="AZ137" s="208"/>
      <c r="BA137" s="208"/>
      <c r="BB137" s="208"/>
      <c r="BC137" s="208"/>
      <c r="BD137" s="208"/>
      <c r="BE137" s="208"/>
      <c r="BF137" s="208"/>
      <c r="BG137" s="208"/>
      <c r="BH137" s="58"/>
      <c r="BI137" s="58"/>
      <c r="BJ137" s="58"/>
      <c r="BK137" s="58"/>
      <c r="BL137" s="58"/>
      <c r="BM137" s="58"/>
      <c r="BN137" s="58"/>
    </row>
    <row r="138" spans="2:68" s="213" customFormat="1" ht="18.75" customHeight="1">
      <c r="B138" s="215"/>
      <c r="C138" s="207" t="s">
        <v>353</v>
      </c>
      <c r="D138" s="215"/>
      <c r="E138" s="215"/>
      <c r="F138" s="215"/>
      <c r="G138" s="215"/>
      <c r="H138" s="387" t="str">
        <f>H83</f>
        <v/>
      </c>
      <c r="I138" s="387"/>
      <c r="J138" s="387"/>
      <c r="K138" s="387"/>
      <c r="L138" s="387"/>
      <c r="M138" s="387"/>
      <c r="N138" s="387"/>
      <c r="O138" s="387"/>
      <c r="P138" s="204"/>
      <c r="Q138" s="208"/>
      <c r="R138" s="208"/>
      <c r="S138" s="208"/>
      <c r="T138" s="208"/>
      <c r="U138" s="208"/>
      <c r="V138" s="208"/>
      <c r="W138" s="215"/>
      <c r="X138" s="215"/>
      <c r="Y138" s="215"/>
      <c r="Z138" s="208"/>
      <c r="AA138" s="208"/>
      <c r="AB138" s="208"/>
      <c r="AC138" s="208"/>
      <c r="AD138" s="208"/>
      <c r="AE138" s="208"/>
      <c r="AF138" s="208"/>
      <c r="AG138" s="208"/>
      <c r="AH138" s="215"/>
      <c r="AI138" s="215"/>
      <c r="AJ138" s="215"/>
      <c r="AK138" s="215"/>
      <c r="AL138" s="215"/>
      <c r="AM138" s="215"/>
      <c r="AN138" s="215"/>
      <c r="AO138" s="208"/>
      <c r="AP138" s="208"/>
      <c r="AQ138" s="208"/>
      <c r="AR138" s="208"/>
      <c r="AS138" s="208"/>
      <c r="AT138" s="208"/>
      <c r="AU138" s="208"/>
      <c r="AV138" s="208"/>
      <c r="AW138" s="208"/>
      <c r="AX138" s="208"/>
      <c r="AY138" s="208"/>
      <c r="AZ138" s="208"/>
      <c r="BA138" s="208"/>
      <c r="BB138" s="208"/>
      <c r="BC138" s="208"/>
      <c r="BD138" s="208"/>
      <c r="BE138" s="208"/>
      <c r="BF138" s="208"/>
      <c r="BG138" s="208"/>
      <c r="BH138" s="58"/>
      <c r="BI138" s="58"/>
      <c r="BJ138" s="58"/>
      <c r="BK138" s="58"/>
      <c r="BL138" s="58"/>
      <c r="BM138" s="58"/>
    </row>
    <row r="139" spans="2:68" s="213" customFormat="1" ht="18.75" customHeight="1">
      <c r="B139" s="215"/>
      <c r="C139" s="369" t="s">
        <v>354</v>
      </c>
      <c r="D139" s="369"/>
      <c r="E139" s="369"/>
      <c r="F139" s="369"/>
      <c r="G139" s="369"/>
      <c r="H139" s="369"/>
      <c r="I139" s="369"/>
      <c r="J139" s="444" t="s">
        <v>355</v>
      </c>
      <c r="K139" s="444"/>
      <c r="L139" s="444"/>
      <c r="M139" s="368" t="s">
        <v>302</v>
      </c>
      <c r="N139" s="372" t="e">
        <f>Calcu!G36</f>
        <v>#VALUE!</v>
      </c>
      <c r="O139" s="372"/>
      <c r="P139" s="212" t="s">
        <v>356</v>
      </c>
      <c r="Q139" s="187"/>
      <c r="R139" s="368" t="s">
        <v>342</v>
      </c>
      <c r="S139" s="373" t="e">
        <f>N139/SQRT(3)</f>
        <v>#VALUE!</v>
      </c>
      <c r="T139" s="373"/>
      <c r="U139" s="373"/>
      <c r="V139" s="385" t="s">
        <v>171</v>
      </c>
      <c r="W139" s="385"/>
      <c r="X139" s="204"/>
      <c r="Y139" s="208"/>
      <c r="AX139" s="208"/>
      <c r="AY139" s="208"/>
      <c r="AZ139" s="208"/>
      <c r="BA139" s="208"/>
      <c r="BB139" s="208"/>
      <c r="BC139" s="208"/>
      <c r="BD139" s="208"/>
      <c r="BE139" s="208"/>
      <c r="BF139" s="208"/>
      <c r="BG139" s="208"/>
      <c r="BH139" s="208"/>
      <c r="BI139" s="208"/>
      <c r="BJ139" s="58"/>
      <c r="BK139" s="58"/>
      <c r="BL139" s="58"/>
      <c r="BM139" s="58"/>
      <c r="BN139" s="58"/>
      <c r="BO139" s="58"/>
      <c r="BP139" s="58"/>
    </row>
    <row r="140" spans="2:68" s="213" customFormat="1" ht="18.75" customHeight="1">
      <c r="B140" s="215"/>
      <c r="C140" s="369"/>
      <c r="D140" s="369"/>
      <c r="E140" s="369"/>
      <c r="F140" s="369"/>
      <c r="G140" s="369"/>
      <c r="H140" s="369"/>
      <c r="I140" s="369"/>
      <c r="J140" s="444"/>
      <c r="K140" s="444"/>
      <c r="L140" s="444"/>
      <c r="M140" s="368"/>
      <c r="N140" s="215"/>
      <c r="O140" s="215"/>
      <c r="P140" s="215"/>
      <c r="Q140" s="215"/>
      <c r="R140" s="368"/>
      <c r="S140" s="373"/>
      <c r="T140" s="373"/>
      <c r="U140" s="373"/>
      <c r="V140" s="385"/>
      <c r="W140" s="385"/>
      <c r="X140" s="204"/>
      <c r="Y140" s="208"/>
      <c r="AX140" s="208"/>
      <c r="AY140" s="208"/>
      <c r="AZ140" s="208"/>
      <c r="BA140" s="208"/>
      <c r="BB140" s="208"/>
      <c r="BC140" s="208"/>
      <c r="BD140" s="208"/>
      <c r="BE140" s="208"/>
      <c r="BF140" s="208"/>
      <c r="BG140" s="208"/>
      <c r="BH140" s="208"/>
      <c r="BI140" s="208"/>
      <c r="BJ140" s="58"/>
      <c r="BK140" s="58"/>
      <c r="BL140" s="58"/>
      <c r="BM140" s="58"/>
      <c r="BN140" s="58"/>
      <c r="BO140" s="58"/>
      <c r="BP140" s="58"/>
    </row>
    <row r="141" spans="2:68" s="213" customFormat="1" ht="18.75" customHeight="1">
      <c r="B141" s="215"/>
      <c r="C141" s="208" t="s">
        <v>357</v>
      </c>
      <c r="D141" s="208"/>
      <c r="E141" s="208"/>
      <c r="F141" s="208"/>
      <c r="G141" s="208"/>
      <c r="H141" s="208"/>
      <c r="I141" s="379" t="str">
        <f>V83</f>
        <v>직사각형</v>
      </c>
      <c r="J141" s="379"/>
      <c r="K141" s="379"/>
      <c r="L141" s="379"/>
      <c r="M141" s="379"/>
      <c r="N141" s="379"/>
      <c r="O141" s="379"/>
      <c r="P141" s="379"/>
      <c r="Q141" s="208"/>
      <c r="R141" s="208"/>
      <c r="S141" s="208"/>
      <c r="T141" s="208"/>
      <c r="U141" s="208"/>
      <c r="V141" s="208"/>
      <c r="W141" s="208"/>
      <c r="X141" s="208"/>
      <c r="Y141" s="208"/>
      <c r="Z141" s="215"/>
      <c r="AA141" s="215"/>
      <c r="AB141" s="215"/>
      <c r="AC141" s="215"/>
      <c r="AD141" s="215"/>
      <c r="AE141" s="215"/>
      <c r="AF141" s="215"/>
      <c r="AG141" s="215"/>
      <c r="AH141" s="215"/>
      <c r="AI141" s="215"/>
      <c r="AJ141" s="215"/>
      <c r="AK141" s="215"/>
      <c r="AL141" s="215"/>
      <c r="AM141" s="215"/>
      <c r="AN141" s="215"/>
      <c r="AO141" s="215"/>
      <c r="AP141" s="208"/>
      <c r="AQ141" s="208"/>
      <c r="AR141" s="208"/>
      <c r="AS141" s="208"/>
      <c r="AT141" s="208"/>
      <c r="AU141" s="208"/>
      <c r="AV141" s="208"/>
      <c r="AW141" s="208"/>
      <c r="AX141" s="208"/>
      <c r="AY141" s="208"/>
      <c r="AZ141" s="208"/>
      <c r="BA141" s="208"/>
      <c r="BB141" s="208"/>
      <c r="BC141" s="208"/>
      <c r="BD141" s="208"/>
      <c r="BE141" s="208"/>
      <c r="BF141" s="208"/>
      <c r="BG141" s="208"/>
      <c r="BH141" s="58"/>
      <c r="BI141" s="58"/>
      <c r="BJ141" s="58"/>
      <c r="BK141" s="58"/>
      <c r="BL141" s="58"/>
    </row>
    <row r="142" spans="2:68" s="213" customFormat="1" ht="18.75" customHeight="1">
      <c r="B142" s="215"/>
      <c r="C142" s="369" t="s">
        <v>358</v>
      </c>
      <c r="D142" s="369"/>
      <c r="E142" s="369"/>
      <c r="F142" s="369"/>
      <c r="G142" s="369"/>
      <c r="H142" s="369"/>
      <c r="I142" s="208"/>
      <c r="J142" s="208"/>
      <c r="K142" s="208"/>
      <c r="L142" s="208"/>
      <c r="M142" s="208"/>
      <c r="N142" s="208"/>
      <c r="O142" s="215"/>
      <c r="R142" s="369" t="e">
        <f ca="1">-H82*10^6</f>
        <v>#N/A</v>
      </c>
      <c r="S142" s="369"/>
      <c r="T142" s="369"/>
      <c r="U142" s="369" t="s">
        <v>331</v>
      </c>
      <c r="V142" s="369"/>
      <c r="W142" s="369"/>
      <c r="X142" s="369"/>
      <c r="Y142" s="368" t="s">
        <v>73</v>
      </c>
      <c r="Z142" s="381">
        <f>Calcu!N36</f>
        <v>0</v>
      </c>
      <c r="AA142" s="381"/>
      <c r="AB142" s="381"/>
      <c r="AC142" s="369" t="s">
        <v>94</v>
      </c>
      <c r="AD142" s="369"/>
      <c r="AE142" s="368" t="s">
        <v>342</v>
      </c>
      <c r="AF142" s="382" t="e">
        <f ca="1">R142*10^-6*Z142</f>
        <v>#N/A</v>
      </c>
      <c r="AG142" s="382"/>
      <c r="AH142" s="382"/>
      <c r="AI142" s="369" t="s">
        <v>359</v>
      </c>
      <c r="AJ142" s="369"/>
      <c r="AK142" s="369"/>
      <c r="AL142" s="369"/>
      <c r="AM142" s="369"/>
      <c r="AN142" s="369"/>
      <c r="AO142" s="369"/>
      <c r="AP142" s="208"/>
      <c r="AQ142" s="208"/>
      <c r="AR142" s="208"/>
      <c r="AS142" s="208"/>
      <c r="AT142" s="208"/>
      <c r="AU142" s="208"/>
      <c r="AV142" s="208"/>
      <c r="AW142" s="208"/>
      <c r="AX142" s="208"/>
      <c r="AY142" s="208"/>
      <c r="AZ142" s="208"/>
      <c r="BA142" s="208"/>
      <c r="BB142" s="208"/>
      <c r="BC142" s="215"/>
      <c r="BD142" s="215"/>
      <c r="BE142" s="215"/>
      <c r="BF142" s="215"/>
      <c r="BG142" s="215"/>
      <c r="BH142" s="215"/>
    </row>
    <row r="143" spans="2:68" s="213" customFormat="1" ht="18.75" customHeight="1">
      <c r="B143" s="215"/>
      <c r="C143" s="369"/>
      <c r="D143" s="369"/>
      <c r="E143" s="369"/>
      <c r="F143" s="369"/>
      <c r="G143" s="369"/>
      <c r="H143" s="369"/>
      <c r="I143" s="208"/>
      <c r="J143" s="208"/>
      <c r="K143" s="208"/>
      <c r="L143" s="208"/>
      <c r="M143" s="208"/>
      <c r="N143" s="208"/>
      <c r="O143" s="215"/>
      <c r="R143" s="369"/>
      <c r="S143" s="369"/>
      <c r="T143" s="369"/>
      <c r="U143" s="369"/>
      <c r="V143" s="369"/>
      <c r="W143" s="369"/>
      <c r="X143" s="369"/>
      <c r="Y143" s="368"/>
      <c r="Z143" s="381"/>
      <c r="AA143" s="381"/>
      <c r="AB143" s="381"/>
      <c r="AC143" s="369"/>
      <c r="AD143" s="369"/>
      <c r="AE143" s="368"/>
      <c r="AF143" s="382"/>
      <c r="AG143" s="382"/>
      <c r="AH143" s="382"/>
      <c r="AI143" s="369"/>
      <c r="AJ143" s="369"/>
      <c r="AK143" s="369"/>
      <c r="AL143" s="369"/>
      <c r="AM143" s="369"/>
      <c r="AN143" s="369"/>
      <c r="AO143" s="369"/>
      <c r="AP143" s="208"/>
      <c r="AQ143" s="208"/>
      <c r="AR143" s="208"/>
      <c r="AS143" s="208"/>
      <c r="AT143" s="208"/>
      <c r="AU143" s="208"/>
      <c r="AV143" s="208"/>
      <c r="AW143" s="208"/>
      <c r="AX143" s="208"/>
      <c r="AY143" s="208"/>
      <c r="AZ143" s="208"/>
      <c r="BA143" s="208"/>
      <c r="BB143" s="208"/>
      <c r="BC143" s="215"/>
      <c r="BD143" s="215"/>
      <c r="BE143" s="215"/>
      <c r="BF143" s="215"/>
      <c r="BG143" s="215"/>
      <c r="BH143" s="215"/>
    </row>
    <row r="144" spans="2:68" s="213" customFormat="1" ht="18.75" customHeight="1">
      <c r="B144" s="215"/>
      <c r="C144" s="208" t="s">
        <v>360</v>
      </c>
      <c r="D144" s="208"/>
      <c r="E144" s="208"/>
      <c r="F144" s="208"/>
      <c r="G144" s="208"/>
      <c r="H144" s="208"/>
      <c r="I144" s="208"/>
      <c r="J144" s="215"/>
      <c r="K144" s="56" t="s">
        <v>361</v>
      </c>
      <c r="L144" s="382" t="e">
        <f ca="1">AF142</f>
        <v>#N/A</v>
      </c>
      <c r="M144" s="382"/>
      <c r="N144" s="382"/>
      <c r="O144" s="127" t="s">
        <v>359</v>
      </c>
      <c r="P144" s="215"/>
      <c r="Q144" s="215"/>
      <c r="R144" s="215" t="s">
        <v>73</v>
      </c>
      <c r="S144" s="446" t="e">
        <f>S139</f>
        <v>#VALUE!</v>
      </c>
      <c r="T144" s="446"/>
      <c r="U144" s="446"/>
      <c r="V144" s="446"/>
      <c r="W144" s="56" t="s">
        <v>362</v>
      </c>
      <c r="X144" s="215" t="s">
        <v>342</v>
      </c>
      <c r="Y144" s="373" t="e">
        <f ca="1">ABS(L144*S144)</f>
        <v>#N/A</v>
      </c>
      <c r="Z144" s="373"/>
      <c r="AA144" s="373"/>
      <c r="AB144" s="207" t="s">
        <v>348</v>
      </c>
      <c r="AC144" s="207"/>
      <c r="AD144" s="215"/>
      <c r="AE144" s="215"/>
      <c r="AF144" s="206"/>
      <c r="AG144" s="215"/>
      <c r="AH144" s="215"/>
      <c r="AI144" s="215"/>
      <c r="AJ144" s="215"/>
      <c r="AK144" s="215"/>
      <c r="AL144" s="215"/>
      <c r="AM144" s="215"/>
      <c r="AN144" s="215"/>
      <c r="AO144" s="215"/>
      <c r="AP144" s="182"/>
      <c r="AQ144" s="182"/>
      <c r="AR144" s="182"/>
      <c r="AS144" s="208"/>
      <c r="AT144" s="208"/>
      <c r="AU144" s="208"/>
      <c r="AV144" s="183"/>
      <c r="AW144" s="183"/>
      <c r="AX144" s="183"/>
      <c r="AY144" s="183"/>
      <c r="AZ144" s="183"/>
      <c r="BA144" s="183"/>
      <c r="BB144" s="215"/>
      <c r="BC144" s="215"/>
      <c r="BD144" s="215"/>
      <c r="BE144" s="215"/>
      <c r="BF144" s="215"/>
      <c r="BG144" s="215"/>
    </row>
    <row r="145" spans="2:67" s="213" customFormat="1" ht="18.75" customHeight="1">
      <c r="B145" s="215"/>
      <c r="C145" s="369" t="s">
        <v>363</v>
      </c>
      <c r="D145" s="369"/>
      <c r="E145" s="369"/>
      <c r="F145" s="369"/>
      <c r="G145" s="369"/>
      <c r="H145" s="208"/>
      <c r="J145" s="208"/>
      <c r="K145" s="208"/>
      <c r="L145" s="208"/>
      <c r="M145" s="208"/>
      <c r="N145" s="208"/>
      <c r="O145" s="208"/>
      <c r="P145" s="208"/>
      <c r="Q145" s="208"/>
      <c r="R145" s="127"/>
      <c r="S145" s="208"/>
      <c r="T145" s="208"/>
      <c r="U145" s="208"/>
      <c r="W145" s="56" t="s">
        <v>364</v>
      </c>
      <c r="X145" s="208"/>
      <c r="Y145" s="208"/>
      <c r="Z145" s="208"/>
      <c r="AA145" s="208"/>
      <c r="AB145" s="208"/>
      <c r="AC145" s="208"/>
      <c r="AD145" s="208"/>
      <c r="AE145" s="215"/>
      <c r="AF145" s="215"/>
      <c r="AG145" s="215"/>
      <c r="AH145" s="215"/>
      <c r="AI145" s="215"/>
      <c r="AJ145" s="215"/>
      <c r="AK145" s="215"/>
      <c r="AL145" s="215"/>
      <c r="AM145" s="215"/>
      <c r="AN145" s="215"/>
      <c r="AO145" s="215"/>
      <c r="AP145" s="215"/>
      <c r="AQ145" s="215"/>
      <c r="AR145" s="215"/>
      <c r="AS145" s="215"/>
      <c r="AT145" s="215"/>
      <c r="AU145" s="208"/>
      <c r="AV145" s="215"/>
      <c r="AW145" s="215"/>
      <c r="AX145" s="215"/>
      <c r="AY145" s="215"/>
      <c r="AZ145" s="215"/>
      <c r="BA145" s="215"/>
      <c r="BB145" s="215"/>
      <c r="BC145" s="215"/>
      <c r="BD145" s="215"/>
      <c r="BE145" s="215"/>
      <c r="BF145" s="215"/>
      <c r="BG145" s="215"/>
    </row>
    <row r="146" spans="2:67" s="213" customFormat="1" ht="18.75" customHeight="1">
      <c r="B146" s="215"/>
      <c r="C146" s="369"/>
      <c r="D146" s="369"/>
      <c r="E146" s="369"/>
      <c r="F146" s="369"/>
      <c r="G146" s="369"/>
      <c r="H146" s="208"/>
      <c r="I146" s="208"/>
      <c r="J146" s="208"/>
      <c r="K146" s="208"/>
      <c r="L146" s="208"/>
      <c r="M146" s="208"/>
      <c r="N146" s="208"/>
      <c r="O146" s="208"/>
      <c r="P146" s="208"/>
      <c r="Q146" s="208"/>
      <c r="R146" s="127"/>
      <c r="S146" s="208"/>
      <c r="T146" s="208"/>
      <c r="U146" s="208"/>
      <c r="V146" s="208"/>
      <c r="W146" s="208"/>
      <c r="X146" s="208"/>
      <c r="Y146" s="208"/>
      <c r="Z146" s="208"/>
      <c r="AA146" s="208"/>
      <c r="AB146" s="208"/>
      <c r="AC146" s="215"/>
      <c r="AD146" s="215"/>
      <c r="AE146" s="215"/>
      <c r="AF146" s="215"/>
      <c r="AG146" s="215"/>
      <c r="AH146" s="215"/>
      <c r="AI146" s="215"/>
      <c r="AJ146" s="215"/>
      <c r="AK146" s="215"/>
      <c r="AL146" s="215"/>
      <c r="AM146" s="215"/>
      <c r="AN146" s="215"/>
      <c r="AO146" s="215"/>
      <c r="AP146" s="215"/>
      <c r="AQ146" s="215"/>
      <c r="AR146" s="215"/>
      <c r="AS146" s="215"/>
      <c r="AT146" s="215"/>
      <c r="AU146" s="215"/>
      <c r="AV146" s="215"/>
      <c r="AW146" s="215"/>
      <c r="AX146" s="215"/>
      <c r="AY146" s="215"/>
      <c r="AZ146" s="215"/>
      <c r="BA146" s="215"/>
      <c r="BB146" s="215"/>
      <c r="BC146" s="215"/>
      <c r="BD146" s="215"/>
      <c r="BE146" s="215"/>
      <c r="BF146" s="215"/>
      <c r="BG146" s="215"/>
    </row>
    <row r="147" spans="2:67" s="213" customFormat="1" ht="18.75" customHeight="1">
      <c r="B147" s="215"/>
      <c r="C147" s="208"/>
      <c r="D147" s="208"/>
      <c r="E147" s="208"/>
      <c r="F147" s="208"/>
      <c r="G147" s="215"/>
      <c r="H147" s="208"/>
      <c r="I147" s="208"/>
      <c r="J147" s="208"/>
      <c r="K147" s="208"/>
      <c r="L147" s="208"/>
      <c r="M147" s="208"/>
      <c r="N147" s="208"/>
      <c r="O147" s="208"/>
      <c r="P147" s="208"/>
      <c r="Q147" s="208"/>
      <c r="R147" s="208"/>
      <c r="S147" s="208"/>
      <c r="T147" s="208"/>
      <c r="U147" s="208"/>
      <c r="V147" s="208"/>
      <c r="W147" s="208"/>
      <c r="X147" s="208"/>
      <c r="Y147" s="208"/>
      <c r="Z147" s="208"/>
      <c r="AA147" s="215"/>
      <c r="AB147" s="215"/>
      <c r="AC147" s="215"/>
      <c r="AD147" s="215"/>
      <c r="AE147" s="215"/>
      <c r="AF147" s="215"/>
      <c r="AG147" s="215"/>
      <c r="AH147" s="215"/>
      <c r="AI147" s="215"/>
      <c r="AJ147" s="215"/>
      <c r="AK147" s="215"/>
      <c r="AL147" s="215"/>
      <c r="AM147" s="215"/>
      <c r="AN147" s="215"/>
      <c r="AO147" s="215"/>
      <c r="AP147" s="215"/>
      <c r="AQ147" s="215"/>
      <c r="AR147" s="215"/>
      <c r="AS147" s="215"/>
      <c r="AT147" s="215"/>
      <c r="AU147" s="215"/>
      <c r="AV147" s="215"/>
      <c r="AW147" s="215"/>
      <c r="AX147" s="215"/>
      <c r="AY147" s="215"/>
      <c r="AZ147" s="215"/>
      <c r="BA147" s="215"/>
      <c r="BB147" s="215"/>
      <c r="BC147" s="215"/>
      <c r="BD147" s="215"/>
      <c r="BE147" s="215"/>
      <c r="BF147" s="215"/>
      <c r="BG147" s="215"/>
    </row>
    <row r="148" spans="2:67" s="213" customFormat="1" ht="18.75" customHeight="1">
      <c r="B148" s="57" t="str">
        <f>"5. "&amp;B5&amp;"과 "&amp;H5&amp;"의 열팽창계수 차에 의한 표준불확도,"</f>
        <v>5. 높이 마이크로미터과 게이지 블록의 열팽창계수 차에 의한 표준불확도,</v>
      </c>
      <c r="D148" s="208"/>
      <c r="E148" s="208"/>
      <c r="F148" s="208"/>
      <c r="G148" s="208"/>
      <c r="H148" s="208"/>
      <c r="I148" s="208"/>
      <c r="J148" s="208"/>
      <c r="K148" s="208"/>
      <c r="L148" s="208"/>
      <c r="M148" s="208"/>
      <c r="N148" s="208"/>
      <c r="O148" s="208"/>
      <c r="P148" s="208"/>
      <c r="Q148" s="208"/>
      <c r="R148" s="208"/>
      <c r="S148" s="208"/>
      <c r="T148" s="208"/>
      <c r="U148" s="208"/>
      <c r="V148" s="208"/>
      <c r="W148" s="208"/>
      <c r="X148" s="208"/>
      <c r="Y148" s="208"/>
      <c r="Z148" s="208"/>
      <c r="AA148" s="208"/>
      <c r="AC148" s="208"/>
      <c r="AE148" s="184" t="s">
        <v>365</v>
      </c>
      <c r="AF148" s="208"/>
      <c r="AG148" s="208"/>
      <c r="AH148" s="208"/>
      <c r="AI148" s="208"/>
      <c r="AJ148" s="208"/>
      <c r="AK148" s="208"/>
      <c r="AL148" s="208"/>
      <c r="AM148" s="208"/>
      <c r="AN148" s="208"/>
      <c r="AO148" s="208"/>
      <c r="AP148" s="208"/>
      <c r="AQ148" s="208"/>
      <c r="AR148" s="208"/>
      <c r="AS148" s="208"/>
      <c r="AT148" s="208"/>
      <c r="AU148" s="208"/>
      <c r="AV148" s="208"/>
      <c r="AW148" s="208"/>
      <c r="AX148" s="208"/>
      <c r="AY148" s="208"/>
      <c r="AZ148" s="208"/>
      <c r="BA148" s="208"/>
      <c r="BB148" s="215"/>
      <c r="BC148" s="215"/>
      <c r="BD148" s="215"/>
      <c r="BE148" s="215"/>
      <c r="BF148" s="215"/>
      <c r="BG148" s="215"/>
    </row>
    <row r="149" spans="2:67" s="213" customFormat="1" ht="18.75" customHeight="1">
      <c r="B149" s="57"/>
      <c r="C149" s="208" t="str">
        <f>"※ "&amp;B5&amp;"과 "&amp;H5&amp;"의 열팽창계수 차이 :"</f>
        <v>※ 높이 마이크로미터과 게이지 블록의 열팽창계수 차이 :</v>
      </c>
      <c r="D149" s="208"/>
      <c r="E149" s="208"/>
      <c r="F149" s="208"/>
      <c r="G149" s="208"/>
      <c r="H149" s="208"/>
      <c r="I149" s="208"/>
      <c r="J149" s="208"/>
      <c r="K149" s="208"/>
      <c r="L149" s="208"/>
      <c r="M149" s="208"/>
      <c r="N149" s="208"/>
      <c r="O149" s="208"/>
      <c r="P149" s="208"/>
      <c r="Q149" s="208"/>
      <c r="R149" s="208"/>
      <c r="S149" s="215"/>
      <c r="T149" s="208"/>
      <c r="U149" s="208"/>
      <c r="V149" s="208"/>
      <c r="W149" s="208" t="s">
        <v>366</v>
      </c>
      <c r="Z149" s="208"/>
      <c r="AA149" s="208"/>
      <c r="AB149" s="208"/>
      <c r="AC149" s="208"/>
      <c r="AD149" s="215"/>
      <c r="AE149" s="215"/>
      <c r="AF149" s="215"/>
      <c r="AG149" s="215"/>
      <c r="AH149" s="208"/>
      <c r="AI149" s="208"/>
      <c r="AJ149" s="208"/>
      <c r="AK149" s="208"/>
      <c r="AL149" s="208"/>
      <c r="AM149" s="208"/>
      <c r="AN149" s="208"/>
      <c r="AO149" s="208"/>
      <c r="AP149" s="208"/>
      <c r="AQ149" s="208"/>
      <c r="AR149" s="208"/>
      <c r="AS149" s="208"/>
      <c r="AT149" s="208"/>
      <c r="AU149" s="208"/>
      <c r="AV149" s="208"/>
      <c r="AW149" s="208"/>
      <c r="AX149" s="208"/>
      <c r="AY149" s="208"/>
      <c r="AZ149" s="208"/>
      <c r="BA149" s="208"/>
      <c r="BB149" s="215"/>
      <c r="BC149" s="215"/>
      <c r="BD149" s="215"/>
      <c r="BE149" s="215"/>
      <c r="BF149" s="215"/>
      <c r="BG149" s="215"/>
    </row>
    <row r="150" spans="2:67" s="213" customFormat="1" ht="18.75" customHeight="1">
      <c r="B150" s="215"/>
      <c r="C150" s="207" t="s">
        <v>367</v>
      </c>
      <c r="D150" s="215"/>
      <c r="E150" s="215"/>
      <c r="F150" s="215"/>
      <c r="G150" s="215"/>
      <c r="H150" s="380" t="e">
        <f ca="1">H84*10^6</f>
        <v>#N/A</v>
      </c>
      <c r="I150" s="380"/>
      <c r="J150" s="380"/>
      <c r="K150" s="204" t="s">
        <v>331</v>
      </c>
      <c r="L150" s="204"/>
      <c r="M150" s="204"/>
      <c r="N150" s="204"/>
      <c r="O150" s="204"/>
      <c r="P150" s="204"/>
      <c r="Q150" s="208"/>
      <c r="R150" s="208"/>
      <c r="S150" s="208"/>
      <c r="T150" s="208"/>
      <c r="U150" s="208"/>
      <c r="V150" s="208"/>
      <c r="W150" s="208"/>
      <c r="X150" s="208"/>
      <c r="Y150" s="208"/>
      <c r="Z150" s="208"/>
      <c r="AA150" s="208"/>
      <c r="AB150" s="208"/>
      <c r="AC150" s="208"/>
      <c r="AD150" s="208"/>
      <c r="AE150" s="208"/>
      <c r="AF150" s="208"/>
      <c r="AG150" s="208"/>
      <c r="AH150" s="208"/>
      <c r="AI150" s="208"/>
      <c r="AJ150" s="208"/>
      <c r="AK150" s="208"/>
      <c r="AL150" s="208"/>
      <c r="AM150" s="208"/>
      <c r="AN150" s="208"/>
      <c r="AO150" s="208"/>
      <c r="AP150" s="208"/>
      <c r="AQ150" s="208"/>
      <c r="AR150" s="208"/>
      <c r="AS150" s="208"/>
      <c r="AT150" s="215"/>
      <c r="AU150" s="215"/>
      <c r="AV150" s="215"/>
      <c r="AW150" s="215"/>
      <c r="AX150" s="215"/>
      <c r="AY150" s="215"/>
      <c r="AZ150" s="215"/>
      <c r="BA150" s="215"/>
      <c r="BB150" s="215"/>
      <c r="BC150" s="215"/>
      <c r="BD150" s="215"/>
      <c r="BE150" s="215"/>
      <c r="BF150" s="215"/>
      <c r="BG150" s="215"/>
    </row>
    <row r="151" spans="2:67" s="213" customFormat="1" ht="18.75" customHeight="1">
      <c r="B151" s="215"/>
      <c r="C151" s="208" t="s">
        <v>368</v>
      </c>
      <c r="D151" s="208"/>
      <c r="E151" s="208"/>
      <c r="F151" s="208"/>
      <c r="G151" s="208"/>
      <c r="H151" s="208"/>
      <c r="I151" s="215"/>
      <c r="J151" s="208" t="s">
        <v>369</v>
      </c>
      <c r="K151" s="208"/>
      <c r="L151" s="208"/>
      <c r="M151" s="208"/>
      <c r="N151" s="208"/>
      <c r="O151" s="208"/>
      <c r="P151" s="208"/>
      <c r="Q151" s="208"/>
      <c r="R151" s="208"/>
      <c r="S151" s="208"/>
      <c r="T151" s="208"/>
      <c r="U151" s="215"/>
      <c r="V151" s="215"/>
      <c r="W151" s="59"/>
      <c r="X151" s="208"/>
      <c r="Y151" s="208"/>
      <c r="Z151" s="208"/>
      <c r="AA151" s="208"/>
      <c r="AB151" s="208"/>
      <c r="AC151" s="208"/>
      <c r="AD151" s="208"/>
      <c r="AE151" s="208"/>
      <c r="AF151" s="208"/>
      <c r="AG151" s="208"/>
      <c r="AH151" s="208"/>
      <c r="AI151" s="208"/>
      <c r="AJ151" s="208"/>
      <c r="AK151" s="208"/>
      <c r="AL151" s="215"/>
      <c r="AM151" s="215"/>
      <c r="AN151" s="215"/>
      <c r="AO151" s="208"/>
      <c r="AP151" s="208"/>
      <c r="AQ151" s="208"/>
      <c r="AR151" s="208"/>
      <c r="AS151" s="208"/>
      <c r="AT151" s="208"/>
      <c r="AU151" s="208"/>
      <c r="AV151" s="208"/>
      <c r="AW151" s="208"/>
      <c r="AX151" s="208"/>
      <c r="AY151" s="208"/>
      <c r="AZ151" s="208"/>
      <c r="BA151" s="208"/>
      <c r="BB151" s="208"/>
      <c r="BC151" s="208"/>
      <c r="BD151" s="208"/>
      <c r="BE151" s="208"/>
      <c r="BF151" s="208"/>
      <c r="BG151" s="208"/>
      <c r="BH151" s="58"/>
      <c r="BI151" s="58"/>
      <c r="BJ151" s="58"/>
      <c r="BK151" s="58"/>
      <c r="BL151" s="58"/>
      <c r="BM151" s="58"/>
    </row>
    <row r="152" spans="2:67" s="213" customFormat="1" ht="18.75" customHeight="1">
      <c r="B152" s="215"/>
      <c r="C152" s="208"/>
      <c r="D152" s="208"/>
      <c r="E152" s="208"/>
      <c r="F152" s="208"/>
      <c r="G152" s="208"/>
      <c r="H152" s="208"/>
      <c r="I152" s="215"/>
      <c r="J152" s="208" t="s">
        <v>370</v>
      </c>
      <c r="K152" s="208"/>
      <c r="L152" s="208"/>
      <c r="M152" s="208"/>
      <c r="N152" s="208"/>
      <c r="O152" s="208"/>
      <c r="P152" s="208"/>
      <c r="Q152" s="208"/>
      <c r="R152" s="208"/>
      <c r="S152" s="208"/>
      <c r="T152" s="215"/>
      <c r="U152" s="208"/>
      <c r="V152" s="59"/>
      <c r="W152" s="208"/>
      <c r="X152" s="208"/>
      <c r="Y152" s="208"/>
      <c r="Z152" s="208"/>
      <c r="AA152" s="208"/>
      <c r="AB152" s="208"/>
      <c r="AC152" s="208"/>
      <c r="AD152" s="215"/>
      <c r="AE152" s="208"/>
      <c r="AF152" s="208"/>
      <c r="AG152" s="208"/>
      <c r="AH152" s="208"/>
      <c r="AI152" s="208"/>
      <c r="AJ152" s="208"/>
      <c r="AK152" s="215"/>
      <c r="AL152" s="215"/>
      <c r="AM152" s="215"/>
      <c r="AN152" s="215"/>
      <c r="AO152" s="208"/>
      <c r="AP152" s="208"/>
      <c r="AQ152" s="208"/>
      <c r="AR152" s="208"/>
      <c r="AS152" s="208"/>
      <c r="AT152" s="208"/>
      <c r="AU152" s="208"/>
      <c r="AV152" s="208"/>
      <c r="AW152" s="208"/>
      <c r="AX152" s="208"/>
      <c r="AY152" s="208"/>
      <c r="AZ152" s="208"/>
      <c r="BA152" s="208"/>
      <c r="BB152" s="208"/>
      <c r="BC152" s="208"/>
      <c r="BD152" s="208"/>
      <c r="BE152" s="208"/>
      <c r="BF152" s="208"/>
      <c r="BG152" s="208"/>
      <c r="BH152" s="58"/>
      <c r="BI152" s="58"/>
      <c r="BJ152" s="58"/>
      <c r="BK152" s="58"/>
      <c r="BL152" s="58"/>
      <c r="BM152" s="58"/>
      <c r="BN152" s="58"/>
    </row>
    <row r="153" spans="2:67" s="213" customFormat="1" ht="18.75" customHeight="1">
      <c r="B153" s="215"/>
      <c r="C153" s="208"/>
      <c r="D153" s="208"/>
      <c r="E153" s="208"/>
      <c r="F153" s="208"/>
      <c r="G153" s="208"/>
      <c r="H153" s="208"/>
      <c r="I153" s="208"/>
      <c r="J153" s="215"/>
      <c r="K153" s="207" t="s">
        <v>337</v>
      </c>
      <c r="L153" s="207"/>
      <c r="M153" s="207"/>
      <c r="N153" s="207"/>
      <c r="O153" s="207"/>
      <c r="P153" s="207"/>
      <c r="Q153" s="207"/>
      <c r="R153" s="207"/>
      <c r="S153" s="207"/>
      <c r="T153" s="208"/>
      <c r="U153" s="208"/>
      <c r="V153" s="208"/>
      <c r="W153" s="208"/>
      <c r="X153" s="208"/>
      <c r="Y153" s="208"/>
      <c r="Z153" s="208"/>
      <c r="AA153" s="208"/>
      <c r="AB153" s="208"/>
      <c r="AC153" s="208"/>
      <c r="AD153" s="208"/>
      <c r="AE153" s="208"/>
      <c r="AF153" s="208"/>
      <c r="AG153" s="181"/>
      <c r="AH153" s="208"/>
      <c r="AI153" s="208"/>
      <c r="AJ153" s="208"/>
      <c r="AK153" s="208"/>
      <c r="AL153" s="215"/>
      <c r="AM153" s="215"/>
      <c r="AN153" s="215"/>
      <c r="AO153" s="215"/>
      <c r="AP153" s="208"/>
      <c r="AQ153" s="208"/>
      <c r="AR153" s="208"/>
      <c r="AS153" s="208"/>
      <c r="AT153" s="208"/>
      <c r="AU153" s="208"/>
      <c r="AV153" s="208"/>
      <c r="AW153" s="208"/>
      <c r="AX153" s="208"/>
      <c r="AY153" s="208"/>
      <c r="AZ153" s="208"/>
      <c r="BA153" s="208"/>
      <c r="BB153" s="208"/>
      <c r="BC153" s="208"/>
      <c r="BD153" s="208"/>
      <c r="BE153" s="208"/>
      <c r="BF153" s="208"/>
      <c r="BG153" s="208"/>
      <c r="BH153" s="208"/>
      <c r="BI153" s="58"/>
      <c r="BJ153" s="58"/>
      <c r="BK153" s="58"/>
      <c r="BL153" s="58"/>
      <c r="BM153" s="58"/>
      <c r="BN153" s="58"/>
      <c r="BO153" s="58"/>
    </row>
    <row r="154" spans="2:67" s="213" customFormat="1" ht="18.75" customHeight="1">
      <c r="B154" s="215"/>
      <c r="C154" s="208"/>
      <c r="D154" s="208"/>
      <c r="E154" s="208"/>
      <c r="F154" s="208"/>
      <c r="G154" s="208"/>
      <c r="H154" s="208"/>
      <c r="I154" s="208"/>
      <c r="J154" s="215"/>
      <c r="K154" s="215"/>
      <c r="L154" s="102"/>
      <c r="M154" s="102"/>
      <c r="N154" s="215"/>
      <c r="O154" s="215"/>
      <c r="P154" s="215"/>
      <c r="Q154" s="215"/>
      <c r="R154" s="215"/>
      <c r="S154" s="215"/>
      <c r="T154" s="208"/>
      <c r="U154" s="208"/>
      <c r="V154" s="208"/>
      <c r="W154" s="208"/>
      <c r="X154" s="208"/>
      <c r="Y154" s="208"/>
      <c r="Z154" s="215"/>
      <c r="AA154" s="208"/>
      <c r="AB154" s="181"/>
      <c r="AC154" s="181"/>
      <c r="AD154" s="181"/>
      <c r="AE154" s="181"/>
      <c r="AF154" s="181"/>
      <c r="AG154" s="215"/>
      <c r="AH154" s="181"/>
      <c r="AI154" s="181"/>
      <c r="AJ154" s="181"/>
      <c r="AK154" s="181"/>
      <c r="AL154" s="215"/>
      <c r="AM154" s="127"/>
      <c r="AN154" s="127"/>
      <c r="AO154" s="127"/>
      <c r="AP154" s="127"/>
      <c r="AQ154" s="208"/>
      <c r="AR154" s="208"/>
      <c r="AS154" s="208"/>
      <c r="AT154" s="208"/>
      <c r="AU154" s="208"/>
      <c r="AV154" s="208"/>
      <c r="AW154" s="208"/>
      <c r="AX154" s="208"/>
      <c r="AY154" s="208"/>
      <c r="AZ154" s="208"/>
      <c r="BA154" s="208"/>
      <c r="BB154" s="208"/>
      <c r="BC154" s="208"/>
      <c r="BD154" s="208"/>
      <c r="BE154" s="208"/>
      <c r="BF154" s="208"/>
      <c r="BG154" s="208"/>
      <c r="BH154" s="208"/>
      <c r="BI154" s="58"/>
      <c r="BJ154" s="58"/>
      <c r="BK154" s="58"/>
      <c r="BL154" s="58"/>
      <c r="BM154" s="58"/>
    </row>
    <row r="155" spans="2:67" s="213" customFormat="1" ht="18.75" customHeight="1">
      <c r="B155" s="215"/>
      <c r="C155" s="208" t="s">
        <v>371</v>
      </c>
      <c r="D155" s="208"/>
      <c r="E155" s="208"/>
      <c r="F155" s="208"/>
      <c r="G155" s="208"/>
      <c r="H155" s="208"/>
      <c r="I155" s="379" t="str">
        <f>V84</f>
        <v>삼각형</v>
      </c>
      <c r="J155" s="379"/>
      <c r="K155" s="379"/>
      <c r="L155" s="379"/>
      <c r="M155" s="379"/>
      <c r="N155" s="379"/>
      <c r="O155" s="379"/>
      <c r="P155" s="379"/>
      <c r="Q155" s="208"/>
      <c r="R155" s="208"/>
      <c r="S155" s="208"/>
      <c r="T155" s="208"/>
      <c r="U155" s="208"/>
      <c r="V155" s="208"/>
      <c r="W155" s="208"/>
      <c r="X155" s="208"/>
      <c r="Y155" s="208"/>
      <c r="Z155" s="208"/>
      <c r="AA155" s="215"/>
      <c r="AB155" s="215"/>
      <c r="AC155" s="215"/>
      <c r="AD155" s="215"/>
      <c r="AE155" s="215"/>
      <c r="AF155" s="103"/>
      <c r="AG155" s="215"/>
      <c r="AH155" s="215"/>
      <c r="AI155" s="208"/>
      <c r="AJ155" s="208"/>
      <c r="AK155" s="208"/>
      <c r="AL155" s="208"/>
      <c r="AM155" s="208"/>
      <c r="AN155" s="208"/>
      <c r="AO155" s="208"/>
      <c r="AP155" s="208"/>
      <c r="AQ155" s="208"/>
      <c r="AR155" s="208"/>
      <c r="AS155" s="208"/>
      <c r="AT155" s="208"/>
      <c r="AU155" s="208"/>
      <c r="AV155" s="208"/>
      <c r="AW155" s="208"/>
      <c r="AX155" s="208"/>
      <c r="AY155" s="208"/>
      <c r="AZ155" s="208"/>
      <c r="BA155" s="208"/>
      <c r="BB155" s="208"/>
      <c r="BC155" s="208"/>
      <c r="BD155" s="208"/>
      <c r="BE155" s="208"/>
      <c r="BF155" s="208"/>
      <c r="BG155" s="208"/>
      <c r="BH155" s="58"/>
      <c r="BI155" s="58"/>
      <c r="BJ155" s="58"/>
      <c r="BK155" s="58"/>
      <c r="BL155" s="58"/>
      <c r="BM155" s="58"/>
      <c r="BN155" s="58"/>
    </row>
    <row r="156" spans="2:67" s="213" customFormat="1" ht="18.75" customHeight="1">
      <c r="B156" s="215"/>
      <c r="C156" s="369" t="s">
        <v>372</v>
      </c>
      <c r="D156" s="369"/>
      <c r="E156" s="369"/>
      <c r="F156" s="369"/>
      <c r="G156" s="369"/>
      <c r="H156" s="369"/>
      <c r="I156" s="208"/>
      <c r="J156" s="215"/>
      <c r="K156" s="208"/>
      <c r="L156" s="208"/>
      <c r="M156" s="208"/>
      <c r="N156" s="208"/>
      <c r="O156" s="208"/>
      <c r="P156" s="208"/>
      <c r="S156" s="385" t="e">
        <f>-H85</f>
        <v>#VALUE!</v>
      </c>
      <c r="T156" s="385"/>
      <c r="U156" s="369" t="s">
        <v>341</v>
      </c>
      <c r="V156" s="369"/>
      <c r="W156" s="381">
        <f>Calcu!N37</f>
        <v>0</v>
      </c>
      <c r="X156" s="381"/>
      <c r="Y156" s="381"/>
      <c r="Z156" s="369" t="s">
        <v>348</v>
      </c>
      <c r="AA156" s="369"/>
      <c r="AB156" s="368" t="s">
        <v>302</v>
      </c>
      <c r="AC156" s="382" t="e">
        <f>S156*W156</f>
        <v>#VALUE!</v>
      </c>
      <c r="AD156" s="382"/>
      <c r="AE156" s="382"/>
      <c r="AF156" s="382"/>
      <c r="AG156" s="369" t="s">
        <v>373</v>
      </c>
      <c r="AH156" s="369"/>
      <c r="AI156" s="369"/>
      <c r="AJ156" s="369"/>
      <c r="AK156" s="369"/>
      <c r="AL156" s="369"/>
      <c r="AM156" s="369"/>
      <c r="AN156" s="215"/>
      <c r="AO156" s="215"/>
      <c r="AP156" s="215"/>
      <c r="AQ156" s="215"/>
      <c r="AR156" s="215"/>
      <c r="AS156" s="215"/>
      <c r="AT156" s="215"/>
      <c r="AU156" s="215"/>
      <c r="AV156" s="215"/>
      <c r="AW156" s="215"/>
      <c r="AX156" s="215"/>
      <c r="AY156" s="215"/>
      <c r="AZ156" s="215"/>
      <c r="BA156" s="208"/>
      <c r="BB156" s="208"/>
      <c r="BC156" s="208"/>
    </row>
    <row r="157" spans="2:67" s="213" customFormat="1" ht="18.75" customHeight="1">
      <c r="B157" s="215"/>
      <c r="C157" s="369"/>
      <c r="D157" s="369"/>
      <c r="E157" s="369"/>
      <c r="F157" s="369"/>
      <c r="G157" s="369"/>
      <c r="H157" s="369"/>
      <c r="I157" s="208"/>
      <c r="J157" s="208"/>
      <c r="K157" s="208"/>
      <c r="L157" s="208"/>
      <c r="M157" s="208"/>
      <c r="N157" s="208"/>
      <c r="O157" s="208"/>
      <c r="P157" s="215"/>
      <c r="S157" s="385"/>
      <c r="T157" s="385"/>
      <c r="U157" s="369"/>
      <c r="V157" s="369"/>
      <c r="W157" s="381"/>
      <c r="X157" s="381"/>
      <c r="Y157" s="381"/>
      <c r="Z157" s="369"/>
      <c r="AA157" s="369"/>
      <c r="AB157" s="368"/>
      <c r="AC157" s="382"/>
      <c r="AD157" s="382"/>
      <c r="AE157" s="382"/>
      <c r="AF157" s="382"/>
      <c r="AG157" s="369"/>
      <c r="AH157" s="369"/>
      <c r="AI157" s="369"/>
      <c r="AJ157" s="369"/>
      <c r="AK157" s="369"/>
      <c r="AL157" s="369"/>
      <c r="AM157" s="369"/>
      <c r="AN157" s="215"/>
      <c r="AO157" s="215"/>
      <c r="AP157" s="215"/>
      <c r="AQ157" s="215"/>
      <c r="AR157" s="215"/>
      <c r="AS157" s="215"/>
      <c r="AT157" s="215"/>
      <c r="AU157" s="215"/>
      <c r="AV157" s="215"/>
      <c r="AW157" s="215"/>
      <c r="AX157" s="215"/>
      <c r="AY157" s="215"/>
      <c r="AZ157" s="215"/>
      <c r="BA157" s="208"/>
      <c r="BB157" s="208"/>
      <c r="BC157" s="208"/>
    </row>
    <row r="158" spans="2:67" s="213" customFormat="1" ht="18.75" customHeight="1">
      <c r="B158" s="215"/>
      <c r="C158" s="208" t="s">
        <v>374</v>
      </c>
      <c r="D158" s="208"/>
      <c r="E158" s="208"/>
      <c r="F158" s="208"/>
      <c r="G158" s="208"/>
      <c r="H158" s="208"/>
      <c r="I158" s="208"/>
      <c r="J158" s="215"/>
      <c r="K158" s="56" t="s">
        <v>361</v>
      </c>
      <c r="L158" s="382" t="e">
        <f>AC156</f>
        <v>#VALUE!</v>
      </c>
      <c r="M158" s="382"/>
      <c r="N158" s="382"/>
      <c r="O158" s="382"/>
      <c r="P158" s="127" t="s">
        <v>375</v>
      </c>
      <c r="Q158" s="215"/>
      <c r="R158" s="215"/>
      <c r="S158" s="215"/>
      <c r="T158" s="215"/>
      <c r="U158" s="215"/>
      <c r="V158" s="215"/>
      <c r="W158" s="215"/>
      <c r="X158" s="215"/>
      <c r="Y158" s="56" t="s">
        <v>362</v>
      </c>
      <c r="Z158" s="215" t="s">
        <v>376</v>
      </c>
      <c r="AA158" s="373" t="e">
        <f>ABS(L158*O84)</f>
        <v>#VALUE!</v>
      </c>
      <c r="AB158" s="373"/>
      <c r="AC158" s="373"/>
      <c r="AD158" s="207" t="s">
        <v>348</v>
      </c>
      <c r="AE158" s="207"/>
      <c r="AF158" s="215"/>
      <c r="AG158" s="215"/>
      <c r="AH158" s="215"/>
      <c r="AI158" s="215"/>
      <c r="AJ158" s="215"/>
      <c r="AK158" s="215"/>
      <c r="AL158" s="215"/>
      <c r="AM158" s="215"/>
      <c r="AN158" s="215"/>
      <c r="AO158" s="215"/>
      <c r="AP158" s="215"/>
      <c r="AQ158" s="215"/>
      <c r="AR158" s="215"/>
      <c r="AS158" s="127"/>
      <c r="AT158" s="208"/>
      <c r="AU158" s="208"/>
      <c r="AV158" s="208"/>
      <c r="AW158" s="128"/>
      <c r="AX158" s="127"/>
      <c r="AY158" s="208"/>
      <c r="AZ158" s="208"/>
      <c r="BA158" s="208"/>
      <c r="BB158" s="208"/>
      <c r="BC158" s="208"/>
      <c r="BD158" s="208"/>
      <c r="BE158" s="215"/>
      <c r="BF158" s="208"/>
      <c r="BG158" s="208"/>
      <c r="BH158" s="58"/>
      <c r="BI158" s="58"/>
      <c r="BJ158" s="58"/>
    </row>
    <row r="159" spans="2:67" s="213" customFormat="1" ht="18.75" customHeight="1">
      <c r="B159" s="215"/>
      <c r="C159" s="369" t="s">
        <v>377</v>
      </c>
      <c r="D159" s="369"/>
      <c r="E159" s="369"/>
      <c r="F159" s="369"/>
      <c r="G159" s="369"/>
      <c r="H159" s="208"/>
      <c r="J159" s="208"/>
      <c r="K159" s="208"/>
      <c r="L159" s="208"/>
      <c r="M159" s="208"/>
      <c r="N159" s="208"/>
      <c r="O159" s="208"/>
      <c r="P159" s="208"/>
      <c r="Q159" s="208"/>
      <c r="R159" s="127"/>
      <c r="S159" s="208"/>
      <c r="T159" s="208"/>
      <c r="U159" s="208"/>
      <c r="W159" s="208"/>
      <c r="X159" s="208"/>
      <c r="Y159" s="208"/>
      <c r="Z159" s="208"/>
      <c r="AA159" s="56" t="s">
        <v>350</v>
      </c>
      <c r="AB159" s="208"/>
      <c r="AC159" s="208"/>
      <c r="AD159" s="208"/>
      <c r="AE159" s="215"/>
      <c r="AF159" s="215"/>
      <c r="AH159" s="215"/>
      <c r="AI159" s="215"/>
      <c r="AJ159" s="215"/>
      <c r="AK159" s="215"/>
      <c r="AL159" s="215"/>
      <c r="AM159" s="215"/>
      <c r="AN159" s="215"/>
      <c r="AO159" s="215"/>
      <c r="AP159" s="215"/>
      <c r="AQ159" s="215"/>
      <c r="AR159" s="215"/>
      <c r="AS159" s="215"/>
      <c r="AT159" s="215"/>
      <c r="AU159" s="215"/>
      <c r="AV159" s="215"/>
      <c r="AW159" s="215"/>
      <c r="AX159" s="215"/>
      <c r="AY159" s="215"/>
      <c r="AZ159" s="215"/>
      <c r="BA159" s="215"/>
      <c r="BB159" s="215"/>
      <c r="BC159" s="215"/>
      <c r="BD159" s="215"/>
      <c r="BE159" s="215"/>
      <c r="BF159" s="215"/>
      <c r="BG159" s="215"/>
      <c r="BH159" s="58"/>
      <c r="BI159" s="58"/>
      <c r="BJ159" s="58"/>
      <c r="BK159" s="58"/>
      <c r="BL159" s="58"/>
    </row>
    <row r="160" spans="2:67" s="213" customFormat="1" ht="18.75" customHeight="1">
      <c r="B160" s="215"/>
      <c r="C160" s="369"/>
      <c r="D160" s="369"/>
      <c r="E160" s="369"/>
      <c r="F160" s="369"/>
      <c r="G160" s="369"/>
      <c r="H160" s="208"/>
      <c r="I160" s="208"/>
      <c r="J160" s="208"/>
      <c r="K160" s="208"/>
      <c r="L160" s="208"/>
      <c r="M160" s="208"/>
      <c r="N160" s="208"/>
      <c r="O160" s="208"/>
      <c r="P160" s="208"/>
      <c r="Q160" s="208"/>
      <c r="R160" s="127"/>
      <c r="S160" s="208"/>
      <c r="T160" s="208"/>
      <c r="U160" s="208"/>
      <c r="V160" s="208"/>
      <c r="W160" s="208"/>
      <c r="X160" s="208"/>
      <c r="Y160" s="208"/>
      <c r="Z160" s="208"/>
      <c r="AA160" s="208"/>
      <c r="AB160" s="208"/>
      <c r="AC160" s="208"/>
      <c r="AD160" s="208"/>
      <c r="AE160" s="215"/>
      <c r="AF160" s="215"/>
      <c r="AG160" s="215"/>
      <c r="AH160" s="215"/>
      <c r="AI160" s="215"/>
      <c r="AJ160" s="215"/>
      <c r="AK160" s="215"/>
      <c r="AL160" s="215"/>
      <c r="AM160" s="215"/>
      <c r="AN160" s="215"/>
      <c r="AO160" s="215"/>
      <c r="AP160" s="215"/>
      <c r="AQ160" s="215"/>
      <c r="AR160" s="215"/>
      <c r="AS160" s="215"/>
      <c r="AT160" s="215"/>
      <c r="AU160" s="215"/>
      <c r="AV160" s="215"/>
      <c r="AW160" s="215"/>
      <c r="AX160" s="215"/>
      <c r="AY160" s="215"/>
      <c r="AZ160" s="215"/>
      <c r="BA160" s="215"/>
      <c r="BB160" s="215"/>
      <c r="BC160" s="215"/>
      <c r="BD160" s="215"/>
      <c r="BE160" s="215"/>
      <c r="BF160" s="215"/>
      <c r="BG160" s="215"/>
      <c r="BH160" s="58"/>
      <c r="BI160" s="58"/>
      <c r="BJ160" s="58"/>
      <c r="BK160" s="58"/>
      <c r="BL160" s="58"/>
    </row>
    <row r="161" spans="2:74" s="213" customFormat="1" ht="18.75" customHeight="1">
      <c r="B161" s="215"/>
      <c r="C161" s="208"/>
      <c r="D161" s="208"/>
      <c r="E161" s="208"/>
      <c r="F161" s="208"/>
      <c r="G161" s="208"/>
      <c r="H161" s="208"/>
      <c r="I161" s="208"/>
      <c r="J161" s="208"/>
      <c r="K161" s="208"/>
      <c r="L161" s="208"/>
      <c r="M161" s="208"/>
      <c r="N161" s="208"/>
      <c r="O161" s="208"/>
      <c r="P161" s="208"/>
      <c r="Q161" s="208"/>
      <c r="R161" s="127"/>
      <c r="S161" s="208"/>
      <c r="T161" s="208"/>
      <c r="U161" s="208"/>
      <c r="V161" s="208"/>
      <c r="W161" s="208"/>
      <c r="X161" s="208"/>
      <c r="Y161" s="208"/>
      <c r="Z161" s="379">
        <f>AP84</f>
        <v>100</v>
      </c>
      <c r="AA161" s="379"/>
      <c r="AD161" s="208"/>
      <c r="AE161" s="215"/>
      <c r="AF161" s="215"/>
      <c r="AG161" s="215"/>
      <c r="AH161" s="215"/>
      <c r="AI161" s="215"/>
      <c r="AJ161" s="215"/>
      <c r="AK161" s="215"/>
      <c r="AL161" s="215"/>
      <c r="AM161" s="215"/>
      <c r="AN161" s="215"/>
      <c r="AO161" s="215"/>
      <c r="AP161" s="215"/>
      <c r="AQ161" s="215"/>
      <c r="AR161" s="215"/>
      <c r="AS161" s="215"/>
      <c r="AT161" s="215"/>
      <c r="AU161" s="215"/>
      <c r="AV161" s="215"/>
      <c r="AW161" s="215"/>
      <c r="AX161" s="215"/>
      <c r="AY161" s="215"/>
      <c r="AZ161" s="215"/>
      <c r="BA161" s="215"/>
      <c r="BB161" s="215"/>
      <c r="BC161" s="215"/>
      <c r="BD161" s="215"/>
      <c r="BE161" s="215"/>
      <c r="BF161" s="215"/>
      <c r="BG161" s="215"/>
      <c r="BH161" s="58"/>
      <c r="BI161" s="58"/>
      <c r="BJ161" s="58"/>
      <c r="BK161" s="58"/>
      <c r="BL161" s="58"/>
    </row>
    <row r="162" spans="2:74" s="213" customFormat="1" ht="18.75" customHeight="1">
      <c r="B162" s="215"/>
      <c r="C162" s="208"/>
      <c r="D162" s="208"/>
      <c r="E162" s="208"/>
      <c r="F162" s="208"/>
      <c r="G162" s="208"/>
      <c r="H162" s="208"/>
      <c r="I162" s="208"/>
      <c r="J162" s="208"/>
      <c r="K162" s="208"/>
      <c r="L162" s="208"/>
      <c r="M162" s="208"/>
      <c r="N162" s="208"/>
      <c r="O162" s="208"/>
      <c r="P162" s="208"/>
      <c r="Q162" s="208"/>
      <c r="R162" s="127"/>
      <c r="S162" s="208"/>
      <c r="T162" s="208"/>
      <c r="U162" s="208"/>
      <c r="V162" s="208"/>
      <c r="W162" s="208"/>
      <c r="X162" s="208"/>
      <c r="Y162" s="208"/>
      <c r="Z162" s="379"/>
      <c r="AA162" s="379"/>
      <c r="AD162" s="208"/>
      <c r="AE162" s="215"/>
      <c r="AF162" s="215"/>
      <c r="AG162" s="215"/>
      <c r="AH162" s="215"/>
      <c r="AI162" s="215"/>
      <c r="AJ162" s="215"/>
      <c r="AK162" s="215"/>
      <c r="AL162" s="215"/>
      <c r="AM162" s="215"/>
      <c r="AN162" s="215"/>
      <c r="AO162" s="215"/>
      <c r="AP162" s="215"/>
      <c r="AQ162" s="215"/>
      <c r="AR162" s="215"/>
      <c r="AS162" s="215"/>
      <c r="AT162" s="215"/>
      <c r="AU162" s="215"/>
      <c r="AV162" s="215"/>
      <c r="AW162" s="215"/>
      <c r="AX162" s="215"/>
      <c r="AY162" s="215"/>
      <c r="AZ162" s="215"/>
      <c r="BA162" s="215"/>
      <c r="BB162" s="215"/>
      <c r="BC162" s="215"/>
      <c r="BD162" s="215"/>
      <c r="BE162" s="215"/>
      <c r="BF162" s="215"/>
      <c r="BG162" s="215"/>
      <c r="BH162" s="58"/>
      <c r="BI162" s="58"/>
      <c r="BJ162" s="58"/>
      <c r="BK162" s="58"/>
      <c r="BL162" s="58"/>
    </row>
    <row r="163" spans="2:74" s="213" customFormat="1" ht="18.75" customHeight="1">
      <c r="B163" s="215"/>
      <c r="C163" s="208"/>
      <c r="D163" s="208"/>
      <c r="E163" s="208"/>
      <c r="F163" s="208"/>
      <c r="G163" s="208"/>
      <c r="H163" s="208"/>
      <c r="I163" s="208"/>
      <c r="J163" s="208"/>
      <c r="K163" s="208"/>
      <c r="L163" s="208"/>
      <c r="M163" s="208"/>
      <c r="N163" s="208"/>
      <c r="O163" s="208"/>
      <c r="P163" s="208"/>
      <c r="Q163" s="208"/>
      <c r="R163" s="127"/>
      <c r="S163" s="208"/>
      <c r="T163" s="208"/>
      <c r="U163" s="208"/>
      <c r="V163" s="208"/>
      <c r="W163" s="208"/>
      <c r="X163" s="208"/>
      <c r="Y163" s="208"/>
      <c r="Z163" s="208"/>
      <c r="AA163" s="208"/>
      <c r="AB163" s="208"/>
      <c r="AC163" s="208"/>
      <c r="AD163" s="208"/>
      <c r="AE163" s="215"/>
      <c r="AF163" s="215"/>
      <c r="AG163" s="215"/>
      <c r="AH163" s="215"/>
      <c r="AI163" s="215"/>
      <c r="AJ163" s="215"/>
      <c r="AK163" s="215"/>
      <c r="AL163" s="215"/>
      <c r="AM163" s="215"/>
      <c r="AN163" s="215"/>
      <c r="AO163" s="215"/>
      <c r="AP163" s="215"/>
      <c r="AQ163" s="215"/>
      <c r="AR163" s="215"/>
      <c r="AS163" s="215"/>
      <c r="AT163" s="215"/>
      <c r="AU163" s="215"/>
      <c r="AV163" s="215"/>
      <c r="AW163" s="215"/>
      <c r="AX163" s="215"/>
      <c r="AY163" s="215"/>
      <c r="AZ163" s="215"/>
      <c r="BA163" s="215"/>
      <c r="BB163" s="215"/>
      <c r="BC163" s="215"/>
      <c r="BD163" s="215"/>
      <c r="BE163" s="215"/>
      <c r="BF163" s="215"/>
      <c r="BG163" s="215"/>
      <c r="BH163" s="58"/>
      <c r="BI163" s="58"/>
      <c r="BJ163" s="58"/>
      <c r="BK163" s="58"/>
      <c r="BL163" s="58"/>
    </row>
    <row r="164" spans="2:74" s="213" customFormat="1" ht="18.75" customHeight="1">
      <c r="B164" s="215"/>
      <c r="C164" s="208"/>
      <c r="D164" s="208"/>
      <c r="E164" s="208"/>
      <c r="F164" s="208"/>
      <c r="G164" s="208"/>
      <c r="H164" s="208"/>
      <c r="I164" s="208"/>
      <c r="J164" s="208"/>
      <c r="K164" s="208"/>
      <c r="L164" s="208"/>
      <c r="M164" s="208"/>
      <c r="N164" s="208"/>
      <c r="O164" s="208"/>
      <c r="P164" s="208"/>
      <c r="Q164" s="208"/>
      <c r="R164" s="127"/>
      <c r="S164" s="208"/>
      <c r="T164" s="208"/>
      <c r="U164" s="208"/>
      <c r="V164" s="208"/>
      <c r="W164" s="208"/>
      <c r="X164" s="208"/>
      <c r="Y164" s="208"/>
      <c r="Z164" s="208"/>
      <c r="AA164" s="208"/>
      <c r="AB164" s="208"/>
      <c r="AC164" s="208"/>
      <c r="AD164" s="208"/>
      <c r="AE164" s="215"/>
      <c r="AF164" s="215"/>
      <c r="AG164" s="215"/>
      <c r="AH164" s="215"/>
      <c r="AI164" s="215"/>
      <c r="AJ164" s="215"/>
      <c r="AK164" s="215"/>
      <c r="AL164" s="215"/>
      <c r="AM164" s="215"/>
      <c r="AN164" s="215"/>
      <c r="AO164" s="215"/>
      <c r="AP164" s="215"/>
      <c r="AQ164" s="215"/>
      <c r="AR164" s="215"/>
      <c r="AS164" s="215"/>
      <c r="AT164" s="215"/>
      <c r="AU164" s="215"/>
      <c r="AV164" s="215"/>
      <c r="AW164" s="215"/>
      <c r="AX164" s="215"/>
      <c r="AY164" s="215"/>
      <c r="AZ164" s="215"/>
      <c r="BA164" s="215"/>
      <c r="BB164" s="215"/>
      <c r="BC164" s="215"/>
      <c r="BD164" s="215"/>
      <c r="BE164" s="215"/>
      <c r="BF164" s="215"/>
      <c r="BG164" s="215"/>
      <c r="BH164" s="208"/>
      <c r="BI164" s="208"/>
      <c r="BJ164" s="208"/>
      <c r="BK164" s="208"/>
    </row>
    <row r="165" spans="2:74" s="213" customFormat="1" ht="18.75" customHeight="1">
      <c r="B165" s="57" t="str">
        <f>"6. "&amp;B5&amp;"과 "&amp;H5&amp;"의 평균온도와 기준 온도와의 차이에 의한 표준불확도,"</f>
        <v>6. 높이 마이크로미터과 게이지 블록의 평균온도와 기준 온도와의 차이에 의한 표준불확도,</v>
      </c>
      <c r="D165" s="208"/>
      <c r="E165" s="208"/>
      <c r="F165" s="208"/>
      <c r="G165" s="208"/>
      <c r="H165" s="208"/>
      <c r="I165" s="208"/>
      <c r="J165" s="208"/>
      <c r="K165" s="208"/>
      <c r="L165" s="208"/>
      <c r="M165" s="208"/>
      <c r="N165" s="208"/>
      <c r="O165" s="208"/>
      <c r="P165" s="208"/>
      <c r="Q165" s="208"/>
      <c r="R165" s="208"/>
      <c r="S165" s="208"/>
      <c r="T165" s="208"/>
      <c r="U165" s="208"/>
      <c r="V165" s="208"/>
      <c r="W165" s="208"/>
      <c r="X165" s="208"/>
      <c r="Y165" s="208"/>
      <c r="Z165" s="208"/>
      <c r="AA165" s="208"/>
      <c r="AB165" s="208"/>
      <c r="AC165" s="208"/>
      <c r="AD165" s="208"/>
      <c r="AE165" s="208"/>
      <c r="AF165" s="208"/>
      <c r="AG165" s="208"/>
      <c r="AI165" s="208"/>
      <c r="AK165" s="184" t="s">
        <v>378</v>
      </c>
      <c r="AL165" s="208"/>
      <c r="AM165" s="208"/>
      <c r="AN165" s="208"/>
      <c r="AO165" s="208"/>
      <c r="AP165" s="208"/>
      <c r="AQ165" s="208"/>
      <c r="AR165" s="208"/>
      <c r="AS165" s="208"/>
      <c r="AT165" s="208"/>
      <c r="AU165" s="208"/>
      <c r="AV165" s="208"/>
      <c r="AW165" s="208"/>
      <c r="AX165" s="208"/>
      <c r="AY165" s="208"/>
      <c r="AZ165" s="208"/>
      <c r="BA165" s="208"/>
      <c r="BB165" s="208"/>
      <c r="BC165" s="208"/>
      <c r="BD165" s="208"/>
      <c r="BE165" s="208"/>
      <c r="BF165" s="208"/>
      <c r="BG165" s="208"/>
      <c r="BH165" s="58"/>
      <c r="BI165" s="58"/>
      <c r="BJ165" s="58"/>
      <c r="BK165" s="58"/>
      <c r="BL165" s="58"/>
      <c r="BM165" s="58"/>
      <c r="BN165" s="58"/>
    </row>
    <row r="166" spans="2:74" s="213" customFormat="1" ht="18.75" customHeight="1">
      <c r="B166" s="57"/>
      <c r="C166" s="208" t="str">
        <f>"※ 측정실 공기중의 온도를 측정하였고, 측정에 사용된 온도계의 불확도가 "&amp;N169&amp;" ℃를 넘지 않으므로,"</f>
        <v>※ 측정실 공기중의 온도를 측정하였고, 측정에 사용된 온도계의 불확도가 1 ℃를 넘지 않으므로,</v>
      </c>
      <c r="D166" s="208"/>
      <c r="E166" s="208"/>
      <c r="F166" s="208"/>
      <c r="G166" s="208"/>
      <c r="H166" s="208"/>
      <c r="I166" s="208"/>
      <c r="J166" s="208"/>
      <c r="K166" s="208"/>
      <c r="L166" s="208"/>
      <c r="M166" s="208"/>
      <c r="N166" s="208"/>
      <c r="O166" s="208"/>
      <c r="P166" s="208"/>
      <c r="Q166" s="208"/>
      <c r="R166" s="208"/>
      <c r="S166" s="208"/>
      <c r="T166" s="208"/>
      <c r="U166" s="208"/>
      <c r="V166" s="208"/>
      <c r="W166" s="208"/>
      <c r="X166" s="208"/>
      <c r="Y166" s="208"/>
      <c r="Z166" s="208"/>
      <c r="AA166" s="208"/>
      <c r="AB166" s="208"/>
      <c r="AC166" s="208"/>
      <c r="AD166" s="208"/>
      <c r="AE166" s="208"/>
      <c r="AF166" s="208"/>
      <c r="AG166" s="208"/>
      <c r="AH166" s="208"/>
      <c r="AI166" s="208"/>
      <c r="AJ166" s="208"/>
      <c r="AK166" s="208"/>
      <c r="AL166" s="208"/>
      <c r="AM166" s="208"/>
      <c r="AN166" s="208"/>
      <c r="AO166" s="208"/>
      <c r="AP166" s="208"/>
      <c r="AQ166" s="208"/>
      <c r="AR166" s="208"/>
      <c r="AS166" s="208"/>
      <c r="AT166" s="208"/>
      <c r="AU166" s="208"/>
      <c r="AV166" s="208"/>
      <c r="AW166" s="208"/>
      <c r="AX166" s="208"/>
      <c r="AY166" s="208"/>
      <c r="AZ166" s="208"/>
      <c r="BA166" s="208"/>
      <c r="BB166" s="208"/>
      <c r="BC166" s="208"/>
      <c r="BD166" s="208"/>
      <c r="BE166" s="208"/>
      <c r="BF166" s="208"/>
      <c r="BG166" s="208"/>
      <c r="BH166" s="58"/>
      <c r="BI166" s="58"/>
      <c r="BJ166" s="58"/>
      <c r="BK166" s="58"/>
      <c r="BL166" s="58"/>
      <c r="BM166" s="58"/>
      <c r="BN166" s="58"/>
    </row>
    <row r="167" spans="2:74" s="213" customFormat="1" ht="18.75" customHeight="1">
      <c r="B167" s="57"/>
      <c r="C167" s="208"/>
      <c r="D167" s="208" t="s">
        <v>379</v>
      </c>
      <c r="E167" s="208"/>
      <c r="F167" s="208"/>
      <c r="G167" s="208"/>
      <c r="H167" s="208"/>
      <c r="I167" s="208"/>
      <c r="J167" s="208"/>
      <c r="K167" s="208"/>
      <c r="L167" s="208"/>
      <c r="M167" s="208"/>
      <c r="N167" s="208"/>
      <c r="O167" s="208"/>
      <c r="P167" s="208"/>
      <c r="Q167" s="208"/>
      <c r="R167" s="208"/>
      <c r="S167" s="208"/>
      <c r="T167" s="208"/>
      <c r="U167" s="208"/>
      <c r="V167" s="208"/>
      <c r="W167" s="208"/>
      <c r="X167" s="208"/>
      <c r="Y167" s="208"/>
      <c r="Z167" s="208"/>
      <c r="AA167" s="208"/>
      <c r="AB167" s="208"/>
      <c r="AC167" s="208"/>
      <c r="AD167" s="208"/>
      <c r="AE167" s="208"/>
      <c r="AF167" s="208"/>
      <c r="AG167" s="208"/>
      <c r="AH167" s="208"/>
      <c r="AI167" s="208"/>
      <c r="AJ167" s="208"/>
      <c r="AK167" s="208"/>
      <c r="AL167" s="208"/>
      <c r="AM167" s="208"/>
      <c r="AN167" s="208"/>
      <c r="AO167" s="208"/>
      <c r="AP167" s="208"/>
      <c r="AQ167" s="208"/>
      <c r="AR167" s="208"/>
      <c r="AS167" s="208"/>
      <c r="AT167" s="208"/>
      <c r="AU167" s="208"/>
      <c r="AV167" s="208"/>
      <c r="AW167" s="208"/>
      <c r="AX167" s="208"/>
      <c r="AY167" s="208"/>
      <c r="AZ167" s="208"/>
      <c r="BA167" s="208"/>
      <c r="BB167" s="208"/>
      <c r="BC167" s="208"/>
      <c r="BD167" s="208"/>
      <c r="BE167" s="208"/>
      <c r="BF167" s="208"/>
      <c r="BG167" s="208"/>
      <c r="BH167" s="58"/>
      <c r="BI167" s="58"/>
      <c r="BJ167" s="58"/>
      <c r="BK167" s="58"/>
      <c r="BL167" s="58"/>
      <c r="BM167" s="58"/>
      <c r="BN167" s="58"/>
    </row>
    <row r="168" spans="2:74" s="213" customFormat="1" ht="18.75" customHeight="1">
      <c r="B168" s="215"/>
      <c r="C168" s="207" t="s">
        <v>380</v>
      </c>
      <c r="D168" s="215"/>
      <c r="E168" s="215"/>
      <c r="F168" s="215"/>
      <c r="G168" s="215"/>
      <c r="H168" s="387" t="str">
        <f>H85</f>
        <v/>
      </c>
      <c r="I168" s="387"/>
      <c r="J168" s="387"/>
      <c r="K168" s="387"/>
      <c r="L168" s="387"/>
      <c r="M168" s="387"/>
      <c r="N168" s="387"/>
      <c r="O168" s="387"/>
      <c r="P168" s="204"/>
      <c r="Q168" s="208"/>
      <c r="R168" s="208"/>
      <c r="S168" s="208"/>
      <c r="T168" s="208"/>
      <c r="U168" s="208"/>
      <c r="V168" s="208"/>
      <c r="W168" s="208"/>
      <c r="X168" s="208"/>
      <c r="Y168" s="208"/>
      <c r="Z168" s="208"/>
      <c r="AA168" s="208"/>
      <c r="AB168" s="208"/>
      <c r="AC168" s="208"/>
      <c r="AD168" s="208"/>
      <c r="AE168" s="208"/>
      <c r="AF168" s="208"/>
      <c r="AG168" s="208"/>
      <c r="AH168" s="208"/>
      <c r="AI168" s="208"/>
      <c r="AJ168" s="208"/>
      <c r="AK168" s="208"/>
      <c r="AL168" s="208"/>
      <c r="AM168" s="208"/>
      <c r="AN168" s="208"/>
      <c r="AO168" s="208"/>
      <c r="AP168" s="208"/>
      <c r="AQ168" s="208"/>
      <c r="AR168" s="208"/>
      <c r="AS168" s="208"/>
      <c r="AT168" s="208"/>
      <c r="AU168" s="208"/>
      <c r="AV168" s="208"/>
      <c r="AW168" s="208"/>
      <c r="AX168" s="208"/>
      <c r="AY168" s="208"/>
      <c r="AZ168" s="208"/>
      <c r="BA168" s="208"/>
      <c r="BB168" s="208"/>
      <c r="BC168" s="208"/>
      <c r="BD168" s="208"/>
      <c r="BE168" s="208"/>
      <c r="BF168" s="208"/>
      <c r="BG168" s="208"/>
      <c r="BH168" s="58"/>
      <c r="BI168" s="58"/>
      <c r="BJ168" s="58"/>
      <c r="BK168" s="58"/>
      <c r="BL168" s="58"/>
      <c r="BM168" s="58"/>
    </row>
    <row r="169" spans="2:74" s="213" customFormat="1" ht="18.75" customHeight="1">
      <c r="B169" s="215"/>
      <c r="C169" s="369" t="s">
        <v>381</v>
      </c>
      <c r="D169" s="369"/>
      <c r="E169" s="369"/>
      <c r="F169" s="369"/>
      <c r="G169" s="369"/>
      <c r="H169" s="369"/>
      <c r="I169" s="369"/>
      <c r="J169" s="444" t="s">
        <v>382</v>
      </c>
      <c r="K169" s="444"/>
      <c r="L169" s="444"/>
      <c r="M169" s="368" t="s">
        <v>383</v>
      </c>
      <c r="N169" s="372">
        <f>Calcu!G38</f>
        <v>1</v>
      </c>
      <c r="O169" s="372"/>
      <c r="P169" s="212" t="s">
        <v>356</v>
      </c>
      <c r="Q169" s="211"/>
      <c r="R169" s="368" t="s">
        <v>383</v>
      </c>
      <c r="S169" s="373">
        <f>N169/SQRT(3)</f>
        <v>0.57735026918962584</v>
      </c>
      <c r="T169" s="373"/>
      <c r="U169" s="373"/>
      <c r="V169" s="385" t="s">
        <v>171</v>
      </c>
      <c r="W169" s="385"/>
      <c r="X169" s="204"/>
      <c r="Y169" s="185"/>
      <c r="Z169" s="186"/>
      <c r="AA169" s="186"/>
      <c r="AZ169" s="208"/>
      <c r="BA169" s="208"/>
      <c r="BB169" s="208"/>
      <c r="BC169" s="208"/>
      <c r="BD169" s="208"/>
      <c r="BE169" s="208"/>
      <c r="BF169" s="208"/>
      <c r="BG169" s="208"/>
      <c r="BH169" s="208"/>
      <c r="BI169" s="208"/>
      <c r="BJ169" s="58"/>
      <c r="BK169" s="58"/>
      <c r="BL169" s="58"/>
      <c r="BM169" s="58"/>
      <c r="BN169" s="58"/>
      <c r="BO169" s="58"/>
      <c r="BP169" s="58"/>
      <c r="BQ169" s="58"/>
      <c r="BR169" s="58"/>
      <c r="BS169" s="58"/>
    </row>
    <row r="170" spans="2:74" s="213" customFormat="1" ht="18.75" customHeight="1">
      <c r="B170" s="215"/>
      <c r="C170" s="369"/>
      <c r="D170" s="369"/>
      <c r="E170" s="369"/>
      <c r="F170" s="369"/>
      <c r="G170" s="369"/>
      <c r="H170" s="369"/>
      <c r="I170" s="369"/>
      <c r="J170" s="444"/>
      <c r="K170" s="444"/>
      <c r="L170" s="444"/>
      <c r="M170" s="368"/>
      <c r="N170" s="215"/>
      <c r="O170" s="215"/>
      <c r="P170" s="215"/>
      <c r="Q170" s="215"/>
      <c r="R170" s="368"/>
      <c r="S170" s="373"/>
      <c r="T170" s="373"/>
      <c r="U170" s="373"/>
      <c r="V170" s="385"/>
      <c r="W170" s="385"/>
      <c r="X170" s="204"/>
      <c r="Y170" s="185"/>
      <c r="Z170" s="186"/>
      <c r="AA170" s="186"/>
      <c r="AZ170" s="208"/>
      <c r="BA170" s="208"/>
      <c r="BB170" s="208"/>
      <c r="BC170" s="208"/>
      <c r="BD170" s="208"/>
      <c r="BE170" s="208"/>
      <c r="BF170" s="208"/>
      <c r="BG170" s="208"/>
      <c r="BH170" s="208"/>
      <c r="BI170" s="208"/>
      <c r="BJ170" s="58"/>
      <c r="BK170" s="58"/>
      <c r="BL170" s="58"/>
      <c r="BM170" s="58"/>
      <c r="BN170" s="58"/>
      <c r="BO170" s="58"/>
      <c r="BP170" s="58"/>
      <c r="BQ170" s="58"/>
      <c r="BR170" s="58"/>
      <c r="BS170" s="58"/>
    </row>
    <row r="171" spans="2:74" s="213" customFormat="1" ht="18.75" customHeight="1">
      <c r="B171" s="215"/>
      <c r="C171" s="208" t="s">
        <v>384</v>
      </c>
      <c r="D171" s="208"/>
      <c r="E171" s="208"/>
      <c r="F171" s="208"/>
      <c r="G171" s="208"/>
      <c r="H171" s="208"/>
      <c r="I171" s="379" t="str">
        <f>V85</f>
        <v>직사각형</v>
      </c>
      <c r="J171" s="379"/>
      <c r="K171" s="379"/>
      <c r="L171" s="379"/>
      <c r="M171" s="379"/>
      <c r="N171" s="379"/>
      <c r="O171" s="379"/>
      <c r="P171" s="379"/>
      <c r="Q171" s="208"/>
      <c r="R171" s="208"/>
      <c r="S171" s="208"/>
      <c r="T171" s="208"/>
      <c r="U171" s="208"/>
      <c r="V171" s="208"/>
      <c r="W171" s="208"/>
      <c r="X171" s="208"/>
      <c r="Y171" s="208"/>
      <c r="Z171" s="215"/>
      <c r="AA171" s="215"/>
      <c r="AB171" s="215"/>
      <c r="AC171" s="215"/>
      <c r="AD171" s="215"/>
      <c r="AE171" s="215"/>
      <c r="AF171" s="215"/>
      <c r="AG171" s="215"/>
      <c r="AH171" s="208"/>
      <c r="AI171" s="208"/>
      <c r="AJ171" s="208"/>
      <c r="AK171" s="208"/>
      <c r="AL171" s="208"/>
      <c r="AM171" s="208"/>
      <c r="AN171" s="208"/>
      <c r="AO171" s="208"/>
      <c r="AP171" s="208"/>
      <c r="AQ171" s="208"/>
      <c r="AR171" s="208"/>
      <c r="AS171" s="208"/>
      <c r="AT171" s="208"/>
      <c r="AU171" s="208"/>
      <c r="AV171" s="208"/>
      <c r="AW171" s="208"/>
      <c r="AX171" s="208"/>
      <c r="AY171" s="208"/>
      <c r="AZ171" s="208"/>
      <c r="BA171" s="208"/>
      <c r="BB171" s="208"/>
      <c r="BC171" s="208"/>
      <c r="BD171" s="208"/>
      <c r="BE171" s="208"/>
      <c r="BF171" s="215"/>
      <c r="BG171" s="208"/>
      <c r="BH171" s="58"/>
      <c r="BI171" s="58"/>
      <c r="BJ171" s="58"/>
      <c r="BK171" s="58"/>
      <c r="BL171" s="58"/>
      <c r="BM171" s="58"/>
      <c r="BN171" s="58"/>
      <c r="BO171" s="58"/>
      <c r="BP171" s="58"/>
      <c r="BQ171" s="58"/>
      <c r="BR171" s="58"/>
      <c r="BS171" s="58"/>
      <c r="BT171" s="58"/>
      <c r="BU171" s="58"/>
      <c r="BV171" s="58"/>
    </row>
    <row r="172" spans="2:74" s="213" customFormat="1" ht="18.75" customHeight="1">
      <c r="B172" s="215"/>
      <c r="C172" s="369" t="s">
        <v>385</v>
      </c>
      <c r="D172" s="369"/>
      <c r="E172" s="369"/>
      <c r="F172" s="369"/>
      <c r="G172" s="369"/>
      <c r="H172" s="369"/>
      <c r="I172" s="208"/>
      <c r="J172" s="208"/>
      <c r="K172" s="208"/>
      <c r="L172" s="208"/>
      <c r="M172" s="208"/>
      <c r="N172" s="208"/>
      <c r="O172" s="215"/>
      <c r="S172" s="380" t="e">
        <f ca="1">-H84*10^6</f>
        <v>#N/A</v>
      </c>
      <c r="T172" s="380"/>
      <c r="U172" s="380"/>
      <c r="V172" s="369" t="s">
        <v>386</v>
      </c>
      <c r="W172" s="369"/>
      <c r="X172" s="369"/>
      <c r="Y172" s="369"/>
      <c r="Z172" s="368" t="s">
        <v>73</v>
      </c>
      <c r="AA172" s="381">
        <f>Calcu!N37</f>
        <v>0</v>
      </c>
      <c r="AB172" s="381"/>
      <c r="AC172" s="381"/>
      <c r="AD172" s="369" t="s">
        <v>94</v>
      </c>
      <c r="AE172" s="369"/>
      <c r="AF172" s="368" t="s">
        <v>376</v>
      </c>
      <c r="AG172" s="382" t="e">
        <f ca="1">S172*10^-6*AA172</f>
        <v>#N/A</v>
      </c>
      <c r="AH172" s="382"/>
      <c r="AI172" s="382"/>
      <c r="AJ172" s="369" t="s">
        <v>359</v>
      </c>
      <c r="AK172" s="369"/>
      <c r="AL172" s="369"/>
      <c r="AM172" s="369"/>
      <c r="AN172" s="369"/>
      <c r="AO172" s="369"/>
      <c r="AP172" s="369"/>
      <c r="AQ172" s="208"/>
      <c r="AR172" s="208"/>
      <c r="AS172" s="208"/>
      <c r="AT172" s="208"/>
      <c r="AU172" s="208"/>
      <c r="AV172" s="208"/>
      <c r="AW172" s="208"/>
      <c r="AX172" s="208"/>
      <c r="AY172" s="208"/>
      <c r="AZ172" s="208"/>
      <c r="BA172" s="208"/>
      <c r="BB172" s="208"/>
      <c r="BC172" s="208"/>
      <c r="BD172" s="208"/>
      <c r="BE172" s="208"/>
      <c r="BF172" s="208"/>
      <c r="BG172" s="208"/>
      <c r="BH172" s="58"/>
      <c r="BI172" s="58"/>
      <c r="BJ172" s="58"/>
      <c r="BK172" s="58"/>
      <c r="BL172" s="58"/>
      <c r="BM172" s="58"/>
    </row>
    <row r="173" spans="2:74" s="213" customFormat="1" ht="18.75" customHeight="1">
      <c r="B173" s="215"/>
      <c r="C173" s="369"/>
      <c r="D173" s="369"/>
      <c r="E173" s="369"/>
      <c r="F173" s="369"/>
      <c r="G173" s="369"/>
      <c r="H173" s="369"/>
      <c r="I173" s="208"/>
      <c r="J173" s="208"/>
      <c r="K173" s="208"/>
      <c r="L173" s="208"/>
      <c r="M173" s="208"/>
      <c r="N173" s="208"/>
      <c r="O173" s="208"/>
      <c r="S173" s="380"/>
      <c r="T173" s="380"/>
      <c r="U173" s="380"/>
      <c r="V173" s="369"/>
      <c r="W173" s="369"/>
      <c r="X173" s="369"/>
      <c r="Y173" s="369"/>
      <c r="Z173" s="368"/>
      <c r="AA173" s="381"/>
      <c r="AB173" s="381"/>
      <c r="AC173" s="381"/>
      <c r="AD173" s="369"/>
      <c r="AE173" s="369"/>
      <c r="AF173" s="368"/>
      <c r="AG173" s="382"/>
      <c r="AH173" s="382"/>
      <c r="AI173" s="382"/>
      <c r="AJ173" s="369"/>
      <c r="AK173" s="369"/>
      <c r="AL173" s="369"/>
      <c r="AM173" s="369"/>
      <c r="AN173" s="369"/>
      <c r="AO173" s="369"/>
      <c r="AP173" s="369"/>
      <c r="AQ173" s="208"/>
      <c r="AR173" s="208"/>
      <c r="AS173" s="208"/>
      <c r="AT173" s="208"/>
      <c r="AU173" s="208"/>
      <c r="AV173" s="208"/>
      <c r="AW173" s="208"/>
      <c r="AX173" s="208"/>
      <c r="AY173" s="208"/>
      <c r="AZ173" s="208"/>
      <c r="BA173" s="208"/>
      <c r="BB173" s="208"/>
      <c r="BC173" s="208"/>
      <c r="BD173" s="208"/>
      <c r="BE173" s="208"/>
      <c r="BF173" s="208"/>
      <c r="BG173" s="208"/>
      <c r="BH173" s="58"/>
      <c r="BI173" s="58"/>
      <c r="BJ173" s="58"/>
      <c r="BK173" s="58"/>
      <c r="BL173" s="58"/>
      <c r="BM173" s="58"/>
    </row>
    <row r="174" spans="2:74" s="213" customFormat="1" ht="18.75" customHeight="1">
      <c r="B174" s="215"/>
      <c r="C174" s="208" t="s">
        <v>387</v>
      </c>
      <c r="D174" s="208"/>
      <c r="E174" s="208"/>
      <c r="F174" s="208"/>
      <c r="G174" s="208"/>
      <c r="H174" s="208"/>
      <c r="I174" s="208"/>
      <c r="J174" s="215"/>
      <c r="K174" s="56" t="s">
        <v>362</v>
      </c>
      <c r="L174" s="382" t="e">
        <f ca="1">AG172</f>
        <v>#N/A</v>
      </c>
      <c r="M174" s="382"/>
      <c r="N174" s="382"/>
      <c r="O174" s="127" t="s">
        <v>359</v>
      </c>
      <c r="P174" s="215"/>
      <c r="Q174" s="215"/>
      <c r="R174" s="215" t="s">
        <v>388</v>
      </c>
      <c r="S174" s="446">
        <f>S169</f>
        <v>0.57735026918962584</v>
      </c>
      <c r="T174" s="446"/>
      <c r="U174" s="446"/>
      <c r="V174" s="446"/>
      <c r="W174" s="56" t="s">
        <v>362</v>
      </c>
      <c r="X174" s="215" t="s">
        <v>376</v>
      </c>
      <c r="Y174" s="373" t="e">
        <f ca="1">ABS(L174*S174)</f>
        <v>#N/A</v>
      </c>
      <c r="Z174" s="373"/>
      <c r="AA174" s="373"/>
      <c r="AB174" s="207" t="s">
        <v>348</v>
      </c>
      <c r="AC174" s="207"/>
      <c r="AD174" s="215"/>
      <c r="AE174" s="215"/>
      <c r="AF174" s="206"/>
      <c r="AG174" s="215"/>
      <c r="AH174" s="215"/>
      <c r="AI174" s="208"/>
      <c r="AJ174" s="215"/>
      <c r="AK174" s="208"/>
      <c r="AL174" s="215"/>
      <c r="AM174" s="215"/>
      <c r="AN174" s="215"/>
      <c r="AO174" s="208"/>
      <c r="AP174" s="208"/>
      <c r="AQ174" s="208"/>
      <c r="AR174" s="208"/>
      <c r="AS174" s="208"/>
      <c r="AT174" s="208"/>
      <c r="AU174" s="208"/>
      <c r="AV174" s="208"/>
      <c r="AW174" s="208"/>
      <c r="AX174" s="208"/>
      <c r="AY174" s="208"/>
      <c r="AZ174" s="208"/>
      <c r="BA174" s="208"/>
      <c r="BB174" s="208"/>
      <c r="BC174" s="208"/>
      <c r="BD174" s="208"/>
      <c r="BE174" s="208"/>
      <c r="BF174" s="208"/>
      <c r="BG174" s="208"/>
      <c r="BH174" s="58"/>
      <c r="BI174" s="58"/>
      <c r="BJ174" s="58"/>
      <c r="BK174" s="58"/>
    </row>
    <row r="175" spans="2:74" s="213" customFormat="1" ht="18.75" customHeight="1">
      <c r="B175" s="215"/>
      <c r="C175" s="369" t="s">
        <v>389</v>
      </c>
      <c r="D175" s="369"/>
      <c r="E175" s="369"/>
      <c r="F175" s="369"/>
      <c r="G175" s="369"/>
      <c r="H175" s="208"/>
      <c r="J175" s="208"/>
      <c r="K175" s="208"/>
      <c r="L175" s="208"/>
      <c r="M175" s="208"/>
      <c r="N175" s="208"/>
      <c r="O175" s="208"/>
      <c r="P175" s="208"/>
      <c r="Q175" s="208"/>
      <c r="R175" s="127"/>
      <c r="S175" s="208"/>
      <c r="T175" s="208"/>
      <c r="U175" s="208"/>
      <c r="W175" s="56" t="s">
        <v>390</v>
      </c>
      <c r="X175" s="208"/>
      <c r="Y175" s="208"/>
      <c r="Z175" s="208"/>
      <c r="AA175" s="208"/>
      <c r="AB175" s="208"/>
      <c r="AC175" s="208"/>
      <c r="AD175" s="208"/>
      <c r="AE175" s="215"/>
      <c r="AF175" s="215"/>
      <c r="AG175" s="215"/>
      <c r="AH175" s="215"/>
      <c r="AI175" s="215"/>
      <c r="AJ175" s="215"/>
      <c r="AK175" s="215"/>
      <c r="AL175" s="215"/>
      <c r="AM175" s="215"/>
      <c r="AN175" s="215"/>
      <c r="AO175" s="215"/>
      <c r="AP175" s="215"/>
      <c r="AQ175" s="215"/>
      <c r="AR175" s="215"/>
      <c r="AS175" s="215"/>
      <c r="AT175" s="215"/>
      <c r="AU175" s="215"/>
      <c r="AV175" s="215"/>
      <c r="AW175" s="215"/>
      <c r="AX175" s="215"/>
      <c r="AY175" s="215"/>
      <c r="AZ175" s="215"/>
      <c r="BA175" s="215"/>
      <c r="BB175" s="215"/>
      <c r="BC175" s="215"/>
      <c r="BD175" s="215"/>
      <c r="BE175" s="215"/>
      <c r="BF175" s="215"/>
      <c r="BG175" s="215"/>
      <c r="BH175" s="58"/>
      <c r="BI175" s="58"/>
      <c r="BJ175" s="58"/>
      <c r="BK175" s="58"/>
      <c r="BP175" s="58"/>
      <c r="BS175" s="58"/>
      <c r="BT175" s="58"/>
      <c r="BU175" s="58"/>
    </row>
    <row r="176" spans="2:74" s="213" customFormat="1" ht="18.75" customHeight="1">
      <c r="B176" s="215"/>
      <c r="C176" s="369"/>
      <c r="D176" s="369"/>
      <c r="E176" s="369"/>
      <c r="F176" s="369"/>
      <c r="G176" s="369"/>
      <c r="H176" s="208"/>
      <c r="I176" s="208"/>
      <c r="J176" s="208"/>
      <c r="K176" s="208"/>
      <c r="L176" s="208"/>
      <c r="M176" s="208"/>
      <c r="N176" s="208"/>
      <c r="O176" s="208"/>
      <c r="P176" s="208"/>
      <c r="Q176" s="208"/>
      <c r="R176" s="127"/>
      <c r="S176" s="208"/>
      <c r="T176" s="208"/>
      <c r="U176" s="208"/>
      <c r="V176" s="208"/>
      <c r="W176" s="208"/>
      <c r="X176" s="208"/>
      <c r="Y176" s="208"/>
      <c r="Z176" s="208"/>
      <c r="AA176" s="208"/>
      <c r="AB176" s="208"/>
      <c r="AC176" s="215"/>
      <c r="AD176" s="215"/>
      <c r="AE176" s="215"/>
      <c r="AF176" s="215"/>
      <c r="AG176" s="215"/>
      <c r="AH176" s="215"/>
      <c r="AI176" s="215"/>
      <c r="AJ176" s="215"/>
      <c r="AK176" s="215"/>
      <c r="AL176" s="215"/>
      <c r="AM176" s="215"/>
      <c r="AN176" s="215"/>
      <c r="AO176" s="215"/>
      <c r="AP176" s="215"/>
      <c r="AQ176" s="215"/>
      <c r="AR176" s="215"/>
      <c r="AS176" s="215"/>
      <c r="AT176" s="215"/>
      <c r="AU176" s="215"/>
      <c r="AV176" s="215"/>
      <c r="AW176" s="215"/>
      <c r="AX176" s="215"/>
      <c r="AY176" s="215"/>
      <c r="AZ176" s="215"/>
      <c r="BA176" s="215"/>
      <c r="BB176" s="215"/>
      <c r="BC176" s="215"/>
      <c r="BD176" s="215"/>
      <c r="BE176" s="215"/>
      <c r="BF176" s="215"/>
      <c r="BG176" s="215"/>
      <c r="BH176" s="58"/>
      <c r="BI176" s="58"/>
      <c r="BJ176" s="58"/>
      <c r="BK176" s="58"/>
      <c r="BP176" s="58"/>
      <c r="BS176" s="58"/>
      <c r="BT176" s="58"/>
      <c r="BU176" s="58"/>
    </row>
    <row r="177" spans="1:65" s="213" customFormat="1" ht="18.75" customHeight="1">
      <c r="B177" s="215"/>
      <c r="C177" s="208"/>
      <c r="D177" s="208"/>
      <c r="E177" s="208"/>
      <c r="F177" s="208"/>
      <c r="G177" s="215"/>
      <c r="H177" s="208"/>
      <c r="I177" s="208"/>
      <c r="J177" s="208"/>
      <c r="K177" s="208"/>
      <c r="L177" s="208"/>
      <c r="M177" s="208"/>
      <c r="N177" s="208"/>
      <c r="O177" s="208"/>
      <c r="P177" s="208"/>
      <c r="Q177" s="208"/>
      <c r="R177" s="208"/>
      <c r="S177" s="208"/>
      <c r="T177" s="208"/>
      <c r="U177" s="208"/>
      <c r="V177" s="208"/>
      <c r="W177" s="208"/>
      <c r="X177" s="215"/>
      <c r="Y177" s="215"/>
      <c r="Z177" s="215"/>
      <c r="AA177" s="215"/>
      <c r="AB177" s="215"/>
      <c r="AC177" s="215"/>
      <c r="AD177" s="215"/>
      <c r="AE177" s="215"/>
      <c r="AF177" s="215"/>
      <c r="AG177" s="215"/>
      <c r="AH177" s="215"/>
      <c r="AI177" s="215"/>
      <c r="AJ177" s="215"/>
      <c r="AK177" s="215"/>
      <c r="AL177" s="215"/>
      <c r="AM177" s="215"/>
      <c r="AN177" s="215"/>
      <c r="AO177" s="215"/>
      <c r="AP177" s="215"/>
      <c r="AQ177" s="215"/>
      <c r="AR177" s="215"/>
      <c r="AS177" s="215"/>
      <c r="AT177" s="215"/>
      <c r="AU177" s="215"/>
      <c r="AV177" s="215"/>
      <c r="AW177" s="215"/>
      <c r="AX177" s="215"/>
      <c r="AY177" s="215"/>
      <c r="AZ177" s="215"/>
      <c r="BA177" s="215"/>
      <c r="BB177" s="215"/>
      <c r="BC177" s="215"/>
      <c r="BD177" s="215"/>
      <c r="BE177" s="215"/>
      <c r="BF177" s="215"/>
      <c r="BG177" s="215"/>
    </row>
    <row r="178" spans="1:65" s="213" customFormat="1" ht="18.75" customHeight="1">
      <c r="A178" s="215"/>
      <c r="B178" s="57" t="str">
        <f>"7. "&amp;N5&amp;"의 표준불확도,"</f>
        <v>7. 전기 마이크로미터의 표준불확도,</v>
      </c>
      <c r="C178" s="208"/>
      <c r="D178" s="208"/>
      <c r="E178" s="208"/>
      <c r="F178" s="208"/>
      <c r="G178" s="208"/>
      <c r="H178" s="208"/>
      <c r="I178" s="208"/>
      <c r="J178" s="208"/>
      <c r="K178" s="208"/>
      <c r="L178" s="208"/>
      <c r="M178" s="208"/>
      <c r="N178" s="208"/>
      <c r="O178" s="208"/>
      <c r="P178" s="208"/>
      <c r="Q178" s="179" t="s">
        <v>391</v>
      </c>
      <c r="R178" s="208"/>
      <c r="S178" s="208"/>
      <c r="U178" s="208"/>
      <c r="W178" s="208"/>
      <c r="X178" s="208"/>
      <c r="Y178" s="208"/>
      <c r="Z178" s="208"/>
      <c r="AA178" s="208"/>
      <c r="AB178" s="208"/>
      <c r="AC178" s="208"/>
      <c r="AD178" s="208"/>
      <c r="AE178" s="208"/>
      <c r="AF178" s="208"/>
      <c r="AG178" s="208"/>
      <c r="AH178" s="208"/>
      <c r="AI178" s="208"/>
      <c r="AJ178" s="208"/>
      <c r="AK178" s="208"/>
      <c r="AL178" s="215"/>
      <c r="AM178" s="215"/>
      <c r="AN178" s="215"/>
      <c r="AO178" s="215"/>
      <c r="AP178" s="215"/>
      <c r="AQ178" s="215"/>
      <c r="AR178" s="215"/>
      <c r="AS178" s="215"/>
      <c r="AT178" s="215"/>
      <c r="AU178" s="215"/>
      <c r="AV178" s="215"/>
      <c r="AW178" s="215"/>
      <c r="AX178" s="215"/>
      <c r="AY178" s="208"/>
      <c r="AZ178" s="208"/>
      <c r="BA178" s="208"/>
      <c r="BB178" s="208"/>
      <c r="BC178" s="208"/>
      <c r="BD178" s="208"/>
      <c r="BE178" s="208"/>
      <c r="BF178" s="208"/>
      <c r="BG178" s="58"/>
      <c r="BH178" s="58"/>
      <c r="BI178" s="58"/>
      <c r="BJ178" s="58"/>
      <c r="BK178" s="58"/>
      <c r="BL178" s="58"/>
      <c r="BM178" s="58"/>
    </row>
    <row r="179" spans="1:65" ht="18.75" customHeight="1">
      <c r="A179" s="56"/>
      <c r="B179" s="60"/>
      <c r="C179" s="208" t="str">
        <f>"※ "&amp;N5&amp;"의 교정성적서에 주어진 측정불확도가 "&amp;U182&amp;" μm (신뢰수준 약 95 %,"</f>
        <v>※ 전기 마이크로미터의 교정성적서에 주어진 측정불확도가 0 μm (신뢰수준 약 95 %,</v>
      </c>
      <c r="D179" s="208"/>
      <c r="E179" s="208"/>
      <c r="F179" s="208"/>
      <c r="G179" s="208"/>
      <c r="H179" s="208"/>
      <c r="I179" s="208"/>
      <c r="J179" s="208"/>
      <c r="K179" s="208"/>
      <c r="L179" s="208"/>
      <c r="M179" s="208"/>
      <c r="N179" s="208"/>
      <c r="O179" s="208"/>
      <c r="P179" s="208"/>
      <c r="Q179" s="208"/>
      <c r="R179" s="208"/>
      <c r="S179" s="208"/>
      <c r="T179" s="215"/>
      <c r="U179" s="215"/>
      <c r="V179" s="215"/>
      <c r="X179" s="204"/>
      <c r="Y179" s="204"/>
      <c r="Z179" s="204"/>
      <c r="AA179" s="204"/>
      <c r="AB179" s="204"/>
      <c r="AC179" s="208"/>
      <c r="AD179" s="204"/>
      <c r="AE179" s="166"/>
      <c r="AF179" s="166"/>
      <c r="AG179" s="166"/>
      <c r="AH179" s="166"/>
      <c r="AJ179" s="56"/>
      <c r="AK179" s="56" t="s">
        <v>393</v>
      </c>
      <c r="AL179" s="56"/>
      <c r="AM179" s="56"/>
      <c r="AN179" s="56"/>
      <c r="AO179" s="56"/>
      <c r="AP179" s="56"/>
      <c r="AQ179" s="56"/>
      <c r="AR179" s="56"/>
      <c r="AS179" s="56"/>
      <c r="AT179" s="56"/>
      <c r="AU179" s="56"/>
      <c r="AV179" s="56"/>
      <c r="AW179" s="56"/>
      <c r="AX179" s="56"/>
      <c r="AY179" s="56"/>
      <c r="AZ179" s="56"/>
      <c r="BA179" s="56"/>
      <c r="BB179" s="56"/>
      <c r="BC179" s="56"/>
      <c r="BD179" s="56"/>
    </row>
    <row r="180" spans="1:65" ht="18.75" customHeight="1">
      <c r="A180" s="56"/>
      <c r="B180" s="60"/>
      <c r="C180" s="208"/>
      <c r="D180" s="208" t="s">
        <v>395</v>
      </c>
      <c r="E180" s="208"/>
      <c r="F180" s="208"/>
      <c r="G180" s="208"/>
      <c r="H180" s="208"/>
      <c r="I180" s="208"/>
      <c r="J180" s="208"/>
      <c r="K180" s="208"/>
      <c r="L180" s="208"/>
      <c r="M180" s="208"/>
      <c r="N180" s="208"/>
      <c r="O180" s="208"/>
      <c r="P180" s="208"/>
      <c r="Q180" s="208"/>
      <c r="R180" s="208"/>
      <c r="S180" s="208"/>
      <c r="T180" s="215"/>
      <c r="U180" s="215"/>
      <c r="V180" s="215"/>
      <c r="X180" s="204"/>
      <c r="Y180" s="204"/>
      <c r="Z180" s="204"/>
      <c r="AA180" s="204"/>
      <c r="AB180" s="204"/>
      <c r="AC180" s="208"/>
      <c r="AD180" s="204"/>
      <c r="AE180" s="166"/>
      <c r="AF180" s="166"/>
      <c r="AG180" s="166"/>
      <c r="AH180" s="166"/>
      <c r="AJ180" s="56"/>
      <c r="AK180" s="56"/>
      <c r="AL180" s="56"/>
      <c r="AM180" s="56"/>
      <c r="AN180" s="56"/>
      <c r="AO180" s="56"/>
      <c r="AP180" s="56"/>
      <c r="AQ180" s="56"/>
      <c r="AR180" s="56"/>
      <c r="AS180" s="56"/>
      <c r="AT180" s="56"/>
      <c r="AU180" s="56"/>
      <c r="AV180" s="56"/>
      <c r="AW180" s="56"/>
      <c r="AX180" s="56"/>
      <c r="AY180" s="56"/>
      <c r="AZ180" s="56"/>
      <c r="BA180" s="56"/>
      <c r="BB180" s="56"/>
      <c r="BC180" s="56"/>
      <c r="BD180" s="56"/>
    </row>
    <row r="181" spans="1:65" ht="18.75" customHeight="1">
      <c r="A181" s="56"/>
      <c r="B181" s="56"/>
      <c r="C181" s="56" t="s">
        <v>396</v>
      </c>
      <c r="D181" s="56"/>
      <c r="E181" s="56"/>
      <c r="F181" s="56"/>
      <c r="G181" s="56"/>
      <c r="H181" s="385">
        <f>H86</f>
        <v>0</v>
      </c>
      <c r="I181" s="385"/>
      <c r="J181" s="385"/>
      <c r="K181" s="385"/>
      <c r="L181" s="385"/>
      <c r="M181" s="385" t="str">
        <f>M86</f>
        <v>mm</v>
      </c>
      <c r="N181" s="385"/>
      <c r="O181" s="56"/>
      <c r="P181" s="204"/>
      <c r="Q181" s="56"/>
      <c r="R181" s="56"/>
      <c r="S181" s="56"/>
      <c r="T181" s="56"/>
      <c r="U181" s="56"/>
      <c r="V181" s="56"/>
      <c r="W181" s="56"/>
      <c r="X181" s="56"/>
      <c r="Y181" s="56"/>
      <c r="Z181" s="56"/>
      <c r="AA181" s="56"/>
      <c r="AB181" s="56"/>
      <c r="AC181" s="56"/>
      <c r="AD181" s="56"/>
      <c r="AE181" s="56"/>
      <c r="AF181" s="56"/>
      <c r="AG181" s="56"/>
      <c r="AH181" s="56"/>
      <c r="AI181" s="56"/>
      <c r="AJ181" s="56"/>
      <c r="AK181" s="56"/>
      <c r="AL181" s="56"/>
      <c r="AM181" s="56"/>
      <c r="AN181" s="56"/>
      <c r="AO181" s="56"/>
      <c r="AP181" s="56"/>
      <c r="AQ181" s="56"/>
      <c r="AR181" s="56"/>
      <c r="AS181" s="56"/>
      <c r="AT181" s="56"/>
    </row>
    <row r="182" spans="1:65" ht="18.75" customHeight="1">
      <c r="A182" s="56"/>
      <c r="B182" s="56"/>
      <c r="C182" s="56" t="s">
        <v>398</v>
      </c>
      <c r="D182" s="56"/>
      <c r="E182" s="56"/>
      <c r="F182" s="56"/>
      <c r="G182" s="56"/>
      <c r="H182" s="56"/>
      <c r="I182" s="56"/>
      <c r="J182" s="370" t="s">
        <v>399</v>
      </c>
      <c r="K182" s="370"/>
      <c r="L182" s="370"/>
      <c r="M182" s="370" t="s">
        <v>376</v>
      </c>
      <c r="N182" s="435" t="s">
        <v>400</v>
      </c>
      <c r="O182" s="435"/>
      <c r="P182" s="370" t="s">
        <v>401</v>
      </c>
      <c r="Q182" s="447" t="s">
        <v>402</v>
      </c>
      <c r="R182" s="447"/>
      <c r="S182" s="447"/>
      <c r="T182" s="370" t="s">
        <v>376</v>
      </c>
      <c r="U182" s="372">
        <f>Calcu!G39</f>
        <v>0</v>
      </c>
      <c r="V182" s="372"/>
      <c r="W182" s="372"/>
      <c r="X182" s="168" t="s">
        <v>108</v>
      </c>
      <c r="Z182" s="370" t="s">
        <v>401</v>
      </c>
      <c r="AA182" s="385">
        <f>Calcu!H39</f>
        <v>0</v>
      </c>
      <c r="AB182" s="385"/>
      <c r="AC182" s="385"/>
      <c r="AD182" s="448" t="str">
        <f>Calcu!K39</f>
        <v>μm</v>
      </c>
      <c r="AE182" s="448"/>
      <c r="AF182" s="370" t="s">
        <v>342</v>
      </c>
      <c r="AG182" s="385" t="e">
        <f>U182/U183+AA182</f>
        <v>#DIV/0!</v>
      </c>
      <c r="AH182" s="385"/>
      <c r="AI182" s="385"/>
      <c r="AJ182" s="448" t="str">
        <f>AD182</f>
        <v>μm</v>
      </c>
      <c r="AK182" s="448"/>
      <c r="AL182" s="59"/>
      <c r="AM182" s="210"/>
      <c r="AN182" s="210"/>
      <c r="AO182" s="210"/>
      <c r="AP182" s="209"/>
      <c r="AQ182" s="209"/>
      <c r="AR182" s="56"/>
      <c r="AS182" s="56"/>
      <c r="AT182" s="56"/>
      <c r="AU182" s="56"/>
      <c r="AV182" s="56"/>
      <c r="AW182" s="56"/>
      <c r="AX182" s="56"/>
      <c r="AY182" s="56"/>
      <c r="AZ182" s="56"/>
      <c r="BA182" s="56"/>
      <c r="BB182" s="56"/>
    </row>
    <row r="183" spans="1:65" ht="18.75" customHeight="1">
      <c r="A183" s="56"/>
      <c r="B183" s="56"/>
      <c r="C183" s="56"/>
      <c r="D183" s="56"/>
      <c r="E183" s="56"/>
      <c r="F183" s="56"/>
      <c r="G183" s="56"/>
      <c r="H183" s="56"/>
      <c r="I183" s="56"/>
      <c r="J183" s="370"/>
      <c r="K183" s="370"/>
      <c r="L183" s="370"/>
      <c r="M183" s="370"/>
      <c r="N183" s="388" t="s">
        <v>178</v>
      </c>
      <c r="O183" s="388"/>
      <c r="P183" s="370"/>
      <c r="Q183" s="447"/>
      <c r="R183" s="447"/>
      <c r="S183" s="447"/>
      <c r="T183" s="370"/>
      <c r="U183" s="378">
        <f>Calcu!I39</f>
        <v>0</v>
      </c>
      <c r="V183" s="378"/>
      <c r="W183" s="378"/>
      <c r="X183" s="378"/>
      <c r="Y183" s="378"/>
      <c r="Z183" s="370"/>
      <c r="AA183" s="385"/>
      <c r="AB183" s="385"/>
      <c r="AC183" s="385"/>
      <c r="AD183" s="448"/>
      <c r="AE183" s="448"/>
      <c r="AF183" s="370"/>
      <c r="AG183" s="385"/>
      <c r="AH183" s="385"/>
      <c r="AI183" s="385"/>
      <c r="AJ183" s="448"/>
      <c r="AK183" s="448"/>
      <c r="AL183" s="59"/>
      <c r="AM183" s="210"/>
      <c r="AN183" s="210"/>
      <c r="AO183" s="210"/>
      <c r="AP183" s="209"/>
      <c r="AQ183" s="209"/>
      <c r="AR183" s="56"/>
      <c r="AS183" s="56"/>
      <c r="AT183" s="56"/>
      <c r="AU183" s="56"/>
      <c r="AV183" s="56"/>
      <c r="AW183" s="56"/>
      <c r="AX183" s="56"/>
      <c r="AY183" s="56"/>
      <c r="AZ183" s="56"/>
      <c r="BA183" s="56"/>
      <c r="BB183" s="56"/>
    </row>
    <row r="184" spans="1:65" ht="18.75" customHeight="1">
      <c r="A184" s="56"/>
      <c r="B184" s="56"/>
      <c r="C184" s="56" t="s">
        <v>403</v>
      </c>
      <c r="D184" s="56"/>
      <c r="E184" s="56"/>
      <c r="F184" s="56"/>
      <c r="G184" s="56"/>
      <c r="H184" s="56"/>
      <c r="I184" s="379" t="str">
        <f>V86</f>
        <v>정규</v>
      </c>
      <c r="J184" s="379"/>
      <c r="K184" s="379"/>
      <c r="L184" s="379"/>
      <c r="M184" s="379"/>
      <c r="N184" s="379"/>
      <c r="O184" s="379"/>
      <c r="P184" s="379"/>
      <c r="Q184" s="56"/>
      <c r="R184" s="56"/>
      <c r="S184" s="56"/>
      <c r="T184" s="56"/>
      <c r="U184" s="56"/>
      <c r="V184" s="56"/>
      <c r="W184" s="56"/>
      <c r="X184" s="56"/>
      <c r="Y184" s="56"/>
      <c r="Z184" s="56"/>
      <c r="AA184" s="56"/>
      <c r="AB184" s="56"/>
      <c r="AC184" s="56"/>
      <c r="AD184" s="56"/>
      <c r="AE184" s="56"/>
      <c r="AF184" s="56"/>
      <c r="AG184" s="56"/>
      <c r="AH184" s="56"/>
      <c r="AI184" s="56"/>
      <c r="AJ184" s="56"/>
      <c r="AK184" s="56"/>
      <c r="AL184" s="56"/>
      <c r="AM184" s="56"/>
      <c r="AN184" s="56"/>
      <c r="AO184" s="56"/>
      <c r="AP184" s="56"/>
      <c r="AQ184" s="56"/>
      <c r="AR184" s="56"/>
      <c r="AS184" s="56"/>
      <c r="AT184" s="56"/>
    </row>
    <row r="185" spans="1:65" ht="18.75" customHeight="1">
      <c r="A185" s="56"/>
      <c r="B185" s="56"/>
      <c r="C185" s="369" t="s">
        <v>404</v>
      </c>
      <c r="D185" s="369"/>
      <c r="E185" s="369"/>
      <c r="F185" s="369"/>
      <c r="G185" s="369"/>
      <c r="H185" s="369"/>
      <c r="I185" s="208"/>
      <c r="J185" s="208"/>
      <c r="K185" s="56"/>
      <c r="L185" s="56"/>
      <c r="N185" s="383">
        <f>AA86</f>
        <v>1</v>
      </c>
      <c r="O185" s="383"/>
      <c r="P185" s="56"/>
      <c r="S185" s="56"/>
      <c r="X185" s="56"/>
      <c r="Y185" s="56"/>
      <c r="Z185" s="56"/>
      <c r="AA185" s="56"/>
      <c r="AB185" s="56"/>
      <c r="AC185" s="56"/>
      <c r="AD185" s="56"/>
      <c r="AE185" s="56"/>
      <c r="AF185" s="56"/>
      <c r="AG185" s="56"/>
      <c r="AH185" s="56"/>
      <c r="AI185" s="56"/>
      <c r="AJ185" s="56"/>
      <c r="AK185" s="56"/>
      <c r="AL185" s="56"/>
    </row>
    <row r="186" spans="1:65" ht="18.75" customHeight="1">
      <c r="A186" s="56"/>
      <c r="B186" s="56"/>
      <c r="C186" s="369"/>
      <c r="D186" s="369"/>
      <c r="E186" s="369"/>
      <c r="F186" s="369"/>
      <c r="G186" s="369"/>
      <c r="H186" s="369"/>
      <c r="I186" s="207"/>
      <c r="J186" s="207"/>
      <c r="K186" s="56"/>
      <c r="L186" s="56"/>
      <c r="N186" s="383"/>
      <c r="O186" s="383"/>
      <c r="P186" s="56"/>
      <c r="S186" s="56"/>
      <c r="X186" s="56"/>
      <c r="Y186" s="56"/>
      <c r="Z186" s="56"/>
      <c r="AA186" s="56"/>
      <c r="AB186" s="56"/>
      <c r="AC186" s="56"/>
      <c r="AD186" s="56"/>
      <c r="AE186" s="56"/>
      <c r="AF186" s="56"/>
      <c r="AG186" s="56"/>
      <c r="AH186" s="56"/>
      <c r="AI186" s="56"/>
      <c r="AJ186" s="56"/>
      <c r="AK186" s="56"/>
      <c r="AL186" s="56"/>
    </row>
    <row r="187" spans="1:65" s="56" customFormat="1" ht="18.75" customHeight="1">
      <c r="C187" s="56" t="s">
        <v>405</v>
      </c>
      <c r="K187" s="205" t="s">
        <v>72</v>
      </c>
      <c r="L187" s="384">
        <f>N185</f>
        <v>1</v>
      </c>
      <c r="M187" s="384"/>
      <c r="N187" s="215" t="s">
        <v>73</v>
      </c>
      <c r="O187" s="373" t="e">
        <f>AG182</f>
        <v>#DIV/0!</v>
      </c>
      <c r="P187" s="385"/>
      <c r="Q187" s="385"/>
      <c r="R187" s="386" t="str">
        <f>AJ182</f>
        <v>μm</v>
      </c>
      <c r="S187" s="385"/>
      <c r="T187" s="205" t="s">
        <v>72</v>
      </c>
      <c r="U187" s="71" t="s">
        <v>302</v>
      </c>
      <c r="V187" s="373" t="e">
        <f>L187*O187</f>
        <v>#DIV/0!</v>
      </c>
      <c r="W187" s="373"/>
      <c r="X187" s="373"/>
      <c r="Y187" s="209" t="str">
        <f>R187</f>
        <v>μm</v>
      </c>
      <c r="Z187" s="55"/>
      <c r="AA187" s="204"/>
      <c r="AB187" s="208"/>
      <c r="AC187" s="208"/>
      <c r="AD187" s="208"/>
      <c r="AE187" s="204"/>
    </row>
    <row r="188" spans="1:65" ht="18.75" customHeight="1">
      <c r="A188" s="56"/>
      <c r="B188" s="56"/>
      <c r="C188" s="208" t="s">
        <v>406</v>
      </c>
      <c r="D188" s="208"/>
      <c r="E188" s="208"/>
      <c r="F188" s="208"/>
      <c r="G188" s="208"/>
      <c r="I188" s="102" t="s">
        <v>407</v>
      </c>
      <c r="J188" s="56"/>
      <c r="K188" s="56"/>
      <c r="L188" s="56"/>
      <c r="M188" s="56"/>
      <c r="N188" s="56"/>
      <c r="O188" s="56"/>
      <c r="P188" s="56"/>
      <c r="Q188" s="56"/>
      <c r="R188" s="56"/>
      <c r="S188" s="159"/>
      <c r="T188" s="159"/>
      <c r="U188" s="56"/>
      <c r="V188" s="56"/>
      <c r="W188" s="56"/>
      <c r="X188" s="56"/>
      <c r="Y188" s="56"/>
      <c r="Z188" s="56"/>
      <c r="AA188" s="56"/>
      <c r="AB188" s="56"/>
      <c r="AC188" s="56"/>
      <c r="AD188" s="56"/>
      <c r="AG188" s="56"/>
      <c r="AH188" s="56"/>
      <c r="AI188" s="56"/>
      <c r="AJ188" s="56"/>
      <c r="AK188" s="56"/>
      <c r="AL188" s="56"/>
      <c r="AM188" s="56"/>
      <c r="AN188" s="56"/>
      <c r="AO188" s="56"/>
      <c r="AP188" s="56"/>
      <c r="AQ188" s="56"/>
      <c r="AR188" s="56"/>
      <c r="AS188" s="56"/>
      <c r="AT188" s="56"/>
    </row>
    <row r="189" spans="1:65" s="213" customFormat="1" ht="18.75" customHeight="1">
      <c r="B189" s="215"/>
      <c r="C189" s="57"/>
      <c r="D189" s="208"/>
      <c r="E189" s="208"/>
      <c r="F189" s="208"/>
      <c r="G189" s="215"/>
      <c r="H189" s="208"/>
      <c r="I189" s="208"/>
      <c r="J189" s="208"/>
      <c r="K189" s="208"/>
      <c r="L189" s="208"/>
      <c r="M189" s="208"/>
      <c r="N189" s="208"/>
      <c r="O189" s="208"/>
      <c r="P189" s="208"/>
      <c r="Q189" s="208"/>
      <c r="R189" s="208"/>
      <c r="S189" s="208"/>
      <c r="T189" s="208"/>
      <c r="U189" s="208"/>
      <c r="V189" s="208"/>
      <c r="W189" s="208"/>
      <c r="X189" s="208"/>
      <c r="Y189" s="208"/>
      <c r="Z189" s="208"/>
      <c r="AA189" s="208"/>
      <c r="AB189" s="208"/>
      <c r="AC189" s="208"/>
      <c r="AD189" s="208"/>
      <c r="AE189" s="215"/>
      <c r="AF189" s="208"/>
      <c r="AG189" s="215"/>
      <c r="AH189" s="215"/>
      <c r="AI189" s="215"/>
      <c r="AJ189" s="215"/>
      <c r="AK189" s="215"/>
      <c r="AL189" s="215"/>
      <c r="AM189" s="215"/>
      <c r="AN189" s="215"/>
      <c r="AO189" s="215"/>
      <c r="AP189" s="215"/>
      <c r="AQ189" s="215"/>
      <c r="AR189" s="215"/>
      <c r="AS189" s="215"/>
      <c r="AT189" s="215"/>
      <c r="AU189" s="215"/>
      <c r="AV189" s="215"/>
      <c r="AW189" s="215"/>
      <c r="AX189" s="215"/>
      <c r="AY189" s="215"/>
      <c r="AZ189" s="215"/>
      <c r="BA189" s="215"/>
      <c r="BB189" s="215"/>
      <c r="BC189" s="215"/>
      <c r="BD189" s="215"/>
      <c r="BE189" s="215"/>
      <c r="BF189" s="215"/>
      <c r="BG189" s="215"/>
    </row>
    <row r="190" spans="1:65" s="213" customFormat="1" ht="18.75" customHeight="1">
      <c r="B190" s="57" t="s">
        <v>408</v>
      </c>
      <c r="C190" s="208"/>
      <c r="E190" s="208"/>
      <c r="F190" s="208"/>
      <c r="G190" s="215"/>
      <c r="H190" s="208"/>
      <c r="I190" s="208"/>
      <c r="J190" s="208"/>
      <c r="K190" s="208"/>
      <c r="L190" s="208"/>
      <c r="M190" s="208"/>
      <c r="N190" s="208"/>
      <c r="O190" s="208"/>
      <c r="P190" s="208"/>
      <c r="Q190" s="179" t="s">
        <v>409</v>
      </c>
      <c r="R190" s="208"/>
      <c r="T190" s="208"/>
      <c r="U190" s="208"/>
      <c r="V190" s="208"/>
      <c r="W190" s="208"/>
      <c r="X190" s="208"/>
      <c r="Y190" s="208"/>
      <c r="Z190" s="208"/>
      <c r="AA190" s="208"/>
      <c r="AB190" s="208"/>
      <c r="AC190" s="208"/>
      <c r="AD190" s="208"/>
      <c r="AE190" s="215"/>
      <c r="AF190" s="208"/>
      <c r="AG190" s="215"/>
      <c r="AH190" s="215"/>
      <c r="AI190" s="215"/>
      <c r="AJ190" s="215"/>
      <c r="AK190" s="215"/>
      <c r="AL190" s="215"/>
      <c r="AM190" s="215"/>
      <c r="AN190" s="215"/>
      <c r="AO190" s="215"/>
      <c r="AP190" s="215"/>
      <c r="AQ190" s="215"/>
      <c r="AR190" s="215"/>
      <c r="AS190" s="215"/>
      <c r="AT190" s="215"/>
      <c r="AU190" s="215"/>
      <c r="AV190" s="215"/>
      <c r="AW190" s="215"/>
      <c r="AX190" s="215"/>
      <c r="AY190" s="215"/>
      <c r="AZ190" s="215"/>
      <c r="BA190" s="215"/>
      <c r="BB190" s="215"/>
      <c r="BC190" s="215"/>
      <c r="BD190" s="215"/>
      <c r="BE190" s="215"/>
      <c r="BF190" s="215"/>
      <c r="BG190" s="215"/>
    </row>
    <row r="191" spans="1:65" s="213" customFormat="1" ht="18.75" customHeight="1">
      <c r="B191" s="57"/>
      <c r="C191" s="208" t="str">
        <f>"※ 사용된 정반의 교정성적서에 명기된 평면도가 "&amp;N194&amp;" μm이고, 정반의 전체면적의 1/5영역에서 교정이 실시되었고,"</f>
        <v>※ 사용된 정반의 교정성적서에 명기된 평면도가 0 μm이고, 정반의 전체면적의 1/5영역에서 교정이 실시되었고,</v>
      </c>
      <c r="D191" s="215"/>
      <c r="E191" s="208"/>
      <c r="F191" s="208"/>
      <c r="G191" s="208"/>
      <c r="H191" s="208"/>
      <c r="I191" s="208"/>
      <c r="J191" s="208"/>
      <c r="K191" s="208"/>
      <c r="L191" s="208"/>
      <c r="M191" s="208"/>
      <c r="N191" s="208"/>
      <c r="O191" s="215"/>
      <c r="P191" s="170"/>
      <c r="Q191" s="170"/>
      <c r="R191" s="170"/>
      <c r="S191" s="170"/>
      <c r="T191" s="208"/>
      <c r="U191" s="208"/>
      <c r="V191" s="208"/>
      <c r="W191" s="208"/>
      <c r="X191" s="208"/>
      <c r="Y191" s="208"/>
      <c r="Z191" s="208"/>
      <c r="AA191" s="208"/>
      <c r="AB191" s="208"/>
      <c r="AC191" s="208"/>
      <c r="AD191" s="215"/>
      <c r="AE191" s="215"/>
      <c r="AF191" s="153"/>
      <c r="AG191" s="153"/>
      <c r="AH191" s="153"/>
      <c r="AI191" s="208"/>
      <c r="AJ191" s="215"/>
      <c r="AK191" s="215"/>
      <c r="AL191" s="215"/>
      <c r="AM191" s="215"/>
      <c r="AN191" s="215"/>
      <c r="AO191" s="215"/>
      <c r="AP191" s="215"/>
      <c r="AQ191" s="215"/>
      <c r="AR191" s="215"/>
      <c r="AS191" s="215"/>
      <c r="AT191" s="215"/>
      <c r="AU191" s="215"/>
      <c r="AV191" s="215"/>
      <c r="AW191" s="215"/>
      <c r="AX191" s="215"/>
      <c r="AY191" s="215"/>
      <c r="AZ191" s="215"/>
      <c r="BA191" s="215"/>
      <c r="BB191" s="215"/>
      <c r="BC191" s="215"/>
      <c r="BD191" s="215"/>
      <c r="BE191" s="215"/>
      <c r="BF191" s="215"/>
      <c r="BG191" s="215"/>
    </row>
    <row r="192" spans="1:65" s="213" customFormat="1" ht="18.75" customHeight="1">
      <c r="B192" s="57"/>
      <c r="C192" s="208"/>
      <c r="D192" s="208" t="s">
        <v>410</v>
      </c>
      <c r="E192" s="208"/>
      <c r="F192" s="208"/>
      <c r="G192" s="208"/>
      <c r="H192" s="208"/>
      <c r="I192" s="208"/>
      <c r="J192" s="208"/>
      <c r="K192" s="208"/>
      <c r="L192" s="208"/>
      <c r="M192" s="208"/>
      <c r="N192" s="208"/>
      <c r="O192" s="215"/>
      <c r="P192" s="170"/>
      <c r="Q192" s="170"/>
      <c r="R192" s="170"/>
      <c r="S192" s="170"/>
      <c r="T192" s="208"/>
      <c r="U192" s="208"/>
      <c r="V192" s="208"/>
      <c r="W192" s="208"/>
      <c r="X192" s="208"/>
      <c r="Y192" s="208"/>
      <c r="Z192" s="208"/>
      <c r="AA192" s="208"/>
      <c r="AB192" s="208"/>
      <c r="AC192" s="208"/>
      <c r="AD192" s="215"/>
      <c r="AE192" s="215"/>
      <c r="AF192" s="153"/>
      <c r="AG192" s="153"/>
      <c r="AH192" s="153"/>
      <c r="AI192" s="208"/>
      <c r="AJ192" s="215"/>
      <c r="AK192" s="215"/>
      <c r="AL192" s="215"/>
      <c r="AM192" s="215"/>
      <c r="AN192" s="215"/>
      <c r="AO192" s="215"/>
      <c r="AP192" s="215"/>
      <c r="AQ192" s="215"/>
      <c r="AR192" s="215"/>
      <c r="AS192" s="215"/>
      <c r="AT192" s="215"/>
      <c r="AU192" s="215"/>
      <c r="AV192" s="215"/>
      <c r="AW192" s="215"/>
      <c r="AX192" s="215"/>
      <c r="AY192" s="215"/>
      <c r="AZ192" s="215"/>
      <c r="BA192" s="215"/>
      <c r="BB192" s="215"/>
      <c r="BC192" s="215"/>
      <c r="BD192" s="215"/>
      <c r="BE192" s="215"/>
      <c r="BF192" s="215"/>
      <c r="BG192" s="215"/>
    </row>
    <row r="193" spans="1:60" s="213" customFormat="1" ht="18.75" customHeight="1">
      <c r="B193" s="215"/>
      <c r="C193" s="56" t="s">
        <v>411</v>
      </c>
      <c r="D193" s="208"/>
      <c r="E193" s="208"/>
      <c r="F193" s="208"/>
      <c r="G193" s="208"/>
      <c r="H193" s="208"/>
      <c r="I193" s="215"/>
      <c r="AS193" s="154"/>
      <c r="AT193" s="154"/>
      <c r="AU193" s="154"/>
      <c r="AV193" s="154"/>
      <c r="AW193" s="154"/>
      <c r="AX193" s="154"/>
      <c r="AY193" s="154"/>
      <c r="AZ193" s="154"/>
      <c r="BA193" s="154"/>
      <c r="BB193" s="215"/>
      <c r="BC193" s="215"/>
      <c r="BD193" s="215"/>
      <c r="BE193" s="215"/>
      <c r="BF193" s="215"/>
      <c r="BG193" s="215"/>
    </row>
    <row r="194" spans="1:60" s="213" customFormat="1" ht="18.75" customHeight="1">
      <c r="B194" s="215"/>
      <c r="C194" s="369" t="s">
        <v>412</v>
      </c>
      <c r="D194" s="369"/>
      <c r="E194" s="369"/>
      <c r="F194" s="369"/>
      <c r="G194" s="369"/>
      <c r="H194" s="369"/>
      <c r="I194" s="369"/>
      <c r="J194" s="370" t="s">
        <v>413</v>
      </c>
      <c r="K194" s="370"/>
      <c r="L194" s="370"/>
      <c r="M194" s="371" t="s">
        <v>302</v>
      </c>
      <c r="N194" s="372">
        <f>Calcu!G40</f>
        <v>0</v>
      </c>
      <c r="O194" s="372"/>
      <c r="P194" s="212" t="s">
        <v>108</v>
      </c>
      <c r="Q194" s="212"/>
      <c r="R194" s="371" t="s">
        <v>302</v>
      </c>
      <c r="S194" s="373">
        <f>N194/5/SQRT(3)</f>
        <v>0</v>
      </c>
      <c r="T194" s="373"/>
      <c r="U194" s="373"/>
      <c r="V194" s="385" t="s">
        <v>108</v>
      </c>
      <c r="W194" s="385"/>
      <c r="X194" s="208"/>
      <c r="Y194" s="59"/>
      <c r="Z194" s="215"/>
      <c r="AA194" s="215"/>
      <c r="AB194" s="215"/>
      <c r="AC194" s="215"/>
      <c r="AD194" s="215"/>
      <c r="AE194" s="208"/>
      <c r="AF194" s="208"/>
      <c r="AG194" s="208"/>
      <c r="AH194" s="208"/>
      <c r="AI194" s="208"/>
      <c r="AJ194" s="208"/>
      <c r="AK194" s="208"/>
      <c r="AL194" s="208"/>
      <c r="AM194" s="215"/>
      <c r="AN194" s="215"/>
      <c r="AO194" s="215"/>
      <c r="AP194" s="215"/>
      <c r="AQ194" s="208"/>
      <c r="AR194" s="208"/>
      <c r="AS194" s="208"/>
      <c r="AT194" s="208"/>
      <c r="AU194" s="208"/>
      <c r="AV194" s="208"/>
      <c r="AW194" s="208"/>
      <c r="AX194" s="208"/>
      <c r="AY194" s="215"/>
      <c r="AZ194" s="215"/>
      <c r="BA194" s="215"/>
      <c r="BB194" s="215"/>
      <c r="BC194" s="215"/>
      <c r="BD194" s="215"/>
      <c r="BE194" s="215"/>
      <c r="BF194" s="215"/>
      <c r="BG194" s="215"/>
    </row>
    <row r="195" spans="1:60" s="213" customFormat="1" ht="18.75" customHeight="1">
      <c r="B195" s="215"/>
      <c r="C195" s="369"/>
      <c r="D195" s="369"/>
      <c r="E195" s="369"/>
      <c r="F195" s="369"/>
      <c r="G195" s="369"/>
      <c r="H195" s="369"/>
      <c r="I195" s="369"/>
      <c r="J195" s="370"/>
      <c r="K195" s="370"/>
      <c r="L195" s="370"/>
      <c r="M195" s="371"/>
      <c r="N195" s="169"/>
      <c r="O195" s="169"/>
      <c r="P195" s="169"/>
      <c r="Q195" s="169"/>
      <c r="R195" s="371"/>
      <c r="S195" s="373"/>
      <c r="T195" s="373"/>
      <c r="U195" s="373"/>
      <c r="V195" s="385"/>
      <c r="W195" s="385"/>
      <c r="X195" s="164"/>
      <c r="Y195" s="59"/>
      <c r="Z195" s="208"/>
      <c r="AA195" s="215"/>
      <c r="AB195" s="215"/>
      <c r="AC195" s="215"/>
      <c r="AD195" s="215"/>
      <c r="AE195" s="208"/>
      <c r="AF195" s="208"/>
      <c r="AG195" s="208"/>
      <c r="AH195" s="208"/>
      <c r="AI195" s="208"/>
      <c r="AJ195" s="208"/>
      <c r="AK195" s="208"/>
      <c r="AL195" s="208"/>
      <c r="AM195" s="215"/>
      <c r="AN195" s="215"/>
      <c r="AO195" s="215"/>
      <c r="AP195" s="215"/>
      <c r="AQ195" s="208"/>
      <c r="AR195" s="208"/>
      <c r="AS195" s="208"/>
      <c r="AT195" s="208"/>
      <c r="AU195" s="208"/>
      <c r="AV195" s="208"/>
      <c r="AW195" s="208"/>
      <c r="AX195" s="208"/>
      <c r="AY195" s="215"/>
      <c r="AZ195" s="215"/>
      <c r="BA195" s="215"/>
      <c r="BB195" s="215"/>
      <c r="BC195" s="215"/>
      <c r="BD195" s="215"/>
      <c r="BE195" s="215"/>
      <c r="BF195" s="215"/>
      <c r="BG195" s="215"/>
    </row>
    <row r="196" spans="1:60" s="213" customFormat="1" ht="18.75" customHeight="1">
      <c r="B196" s="215"/>
      <c r="C196" s="208" t="s">
        <v>414</v>
      </c>
      <c r="D196" s="208"/>
      <c r="E196" s="208"/>
      <c r="F196" s="208"/>
      <c r="G196" s="208"/>
      <c r="H196" s="208"/>
      <c r="I196" s="379" t="str">
        <f>V87</f>
        <v>직사각형</v>
      </c>
      <c r="J196" s="379"/>
      <c r="K196" s="379"/>
      <c r="L196" s="379"/>
      <c r="M196" s="379"/>
      <c r="N196" s="379"/>
      <c r="O196" s="379"/>
      <c r="P196" s="379"/>
      <c r="Q196" s="208"/>
      <c r="R196" s="208"/>
      <c r="S196" s="208"/>
      <c r="T196" s="208"/>
      <c r="U196" s="208"/>
      <c r="V196" s="208"/>
      <c r="W196" s="208"/>
      <c r="X196" s="208"/>
      <c r="Y196" s="208"/>
      <c r="Z196" s="215"/>
      <c r="AA196" s="215"/>
      <c r="AB196" s="215"/>
      <c r="AC196" s="215"/>
      <c r="AD196" s="215"/>
      <c r="AE196" s="215"/>
      <c r="AF196" s="215"/>
      <c r="AG196" s="215"/>
      <c r="AH196" s="208"/>
      <c r="AI196" s="208"/>
      <c r="AJ196" s="208"/>
      <c r="AK196" s="208"/>
      <c r="AL196" s="215"/>
      <c r="AM196" s="215"/>
      <c r="AN196" s="215"/>
      <c r="AO196" s="215"/>
      <c r="AP196" s="215"/>
      <c r="AQ196" s="215"/>
      <c r="AR196" s="215"/>
      <c r="AS196" s="208"/>
      <c r="AT196" s="208"/>
      <c r="AU196" s="208"/>
      <c r="AV196" s="208"/>
      <c r="AW196" s="208"/>
      <c r="AX196" s="208"/>
      <c r="AY196" s="215"/>
      <c r="AZ196" s="215"/>
      <c r="BA196" s="215"/>
      <c r="BB196" s="215"/>
      <c r="BC196" s="215"/>
      <c r="BD196" s="215"/>
      <c r="BE196" s="215"/>
      <c r="BF196" s="215"/>
      <c r="BG196" s="215"/>
    </row>
    <row r="197" spans="1:60" ht="18.75" customHeight="1">
      <c r="A197" s="56"/>
      <c r="B197" s="56"/>
      <c r="C197" s="369" t="s">
        <v>415</v>
      </c>
      <c r="D197" s="369"/>
      <c r="E197" s="369"/>
      <c r="F197" s="369"/>
      <c r="G197" s="369"/>
      <c r="H197" s="369"/>
      <c r="I197" s="208"/>
      <c r="J197" s="208"/>
      <c r="K197" s="56"/>
      <c r="L197" s="56"/>
      <c r="O197" s="379">
        <f>AA87</f>
        <v>1</v>
      </c>
      <c r="P197" s="379"/>
      <c r="Q197" s="56"/>
      <c r="R197" s="56"/>
      <c r="S197" s="56"/>
      <c r="X197" s="56"/>
      <c r="Y197" s="56"/>
      <c r="Z197" s="56"/>
      <c r="AA197" s="56"/>
      <c r="AB197" s="56"/>
      <c r="AC197" s="56"/>
      <c r="AD197" s="56"/>
      <c r="AE197" s="56"/>
      <c r="AF197" s="56"/>
      <c r="AG197" s="56"/>
      <c r="AH197" s="56"/>
      <c r="AI197" s="56"/>
      <c r="AJ197" s="56"/>
      <c r="AK197" s="56"/>
      <c r="AL197" s="56"/>
    </row>
    <row r="198" spans="1:60" ht="18.75" customHeight="1">
      <c r="A198" s="56"/>
      <c r="B198" s="56"/>
      <c r="C198" s="369"/>
      <c r="D198" s="369"/>
      <c r="E198" s="369"/>
      <c r="F198" s="369"/>
      <c r="G198" s="369"/>
      <c r="H198" s="369"/>
      <c r="I198" s="207"/>
      <c r="J198" s="207"/>
      <c r="K198" s="56"/>
      <c r="L198" s="56"/>
      <c r="O198" s="379"/>
      <c r="P198" s="379"/>
      <c r="Q198" s="56"/>
      <c r="R198" s="56"/>
      <c r="S198" s="56"/>
      <c r="X198" s="56"/>
      <c r="Y198" s="56"/>
      <c r="Z198" s="56"/>
      <c r="AA198" s="56"/>
      <c r="AB198" s="56"/>
      <c r="AC198" s="56"/>
      <c r="AD198" s="56"/>
      <c r="AE198" s="56"/>
      <c r="AF198" s="56"/>
      <c r="AG198" s="56"/>
      <c r="AH198" s="56"/>
      <c r="AI198" s="56"/>
      <c r="AJ198" s="56"/>
      <c r="AK198" s="56"/>
      <c r="AL198" s="56"/>
    </row>
    <row r="199" spans="1:60" s="56" customFormat="1" ht="18.75" customHeight="1">
      <c r="C199" s="56" t="s">
        <v>416</v>
      </c>
      <c r="K199" s="205" t="s">
        <v>72</v>
      </c>
      <c r="L199" s="384">
        <f>O197</f>
        <v>1</v>
      </c>
      <c r="M199" s="384"/>
      <c r="N199" s="215" t="s">
        <v>73</v>
      </c>
      <c r="O199" s="373">
        <f>S194</f>
        <v>0</v>
      </c>
      <c r="P199" s="385"/>
      <c r="Q199" s="385"/>
      <c r="R199" s="386" t="str">
        <f>V194</f>
        <v>μm</v>
      </c>
      <c r="S199" s="385"/>
      <c r="T199" s="205" t="s">
        <v>72</v>
      </c>
      <c r="U199" s="71" t="s">
        <v>302</v>
      </c>
      <c r="V199" s="373">
        <f>L199*O199</f>
        <v>0</v>
      </c>
      <c r="W199" s="373"/>
      <c r="X199" s="373"/>
      <c r="Y199" s="209" t="str">
        <f>R199</f>
        <v>μm</v>
      </c>
      <c r="Z199" s="55"/>
      <c r="AA199" s="204"/>
      <c r="AB199" s="208"/>
      <c r="AC199" s="208"/>
      <c r="AD199" s="208"/>
      <c r="AE199" s="204"/>
    </row>
    <row r="200" spans="1:60" s="213" customFormat="1" ht="18.75" customHeight="1">
      <c r="B200" s="215"/>
      <c r="C200" s="369" t="s">
        <v>417</v>
      </c>
      <c r="D200" s="369"/>
      <c r="E200" s="369"/>
      <c r="F200" s="369"/>
      <c r="G200" s="369"/>
      <c r="H200" s="208"/>
      <c r="I200" s="102"/>
      <c r="J200" s="208"/>
      <c r="K200" s="208"/>
      <c r="L200" s="208"/>
      <c r="M200" s="208"/>
      <c r="N200" s="208"/>
      <c r="O200" s="208"/>
      <c r="P200" s="208"/>
      <c r="Q200" s="208"/>
      <c r="R200" s="127"/>
      <c r="S200" s="208"/>
      <c r="T200" s="208"/>
      <c r="U200" s="208"/>
      <c r="V200" s="56"/>
      <c r="X200" s="56" t="s">
        <v>364</v>
      </c>
      <c r="Y200" s="208"/>
      <c r="Z200" s="208"/>
      <c r="AA200" s="208"/>
      <c r="AB200" s="208"/>
      <c r="AC200" s="208"/>
      <c r="AD200" s="208"/>
      <c r="AE200" s="215"/>
      <c r="AF200" s="215"/>
      <c r="AG200" s="215"/>
      <c r="AH200" s="215"/>
      <c r="AI200" s="215"/>
      <c r="AJ200" s="215"/>
      <c r="AK200" s="215"/>
      <c r="AL200" s="215"/>
      <c r="AM200" s="215"/>
      <c r="AN200" s="215"/>
      <c r="AO200" s="215"/>
      <c r="AP200" s="215"/>
      <c r="AQ200" s="215"/>
      <c r="AR200" s="215"/>
      <c r="AS200" s="215"/>
      <c r="AT200" s="215"/>
      <c r="AU200" s="215"/>
      <c r="AV200" s="215"/>
      <c r="AW200" s="215"/>
      <c r="AX200" s="215"/>
      <c r="AY200" s="215"/>
      <c r="AZ200" s="215"/>
      <c r="BA200" s="215"/>
      <c r="BB200" s="215"/>
      <c r="BC200" s="215"/>
      <c r="BD200" s="215"/>
      <c r="BE200" s="215"/>
      <c r="BF200" s="215"/>
      <c r="BG200" s="215"/>
    </row>
    <row r="201" spans="1:60" s="213" customFormat="1" ht="18.75" customHeight="1">
      <c r="B201" s="215"/>
      <c r="C201" s="369"/>
      <c r="D201" s="369"/>
      <c r="E201" s="369"/>
      <c r="F201" s="369"/>
      <c r="G201" s="369"/>
      <c r="H201" s="208"/>
      <c r="I201" s="208"/>
      <c r="J201" s="208"/>
      <c r="K201" s="208"/>
      <c r="L201" s="208"/>
      <c r="M201" s="208"/>
      <c r="N201" s="208"/>
      <c r="O201" s="208"/>
      <c r="P201" s="208"/>
      <c r="Q201" s="208"/>
      <c r="R201" s="208"/>
      <c r="S201" s="208"/>
      <c r="T201" s="208"/>
      <c r="U201" s="208"/>
      <c r="V201" s="208"/>
      <c r="W201" s="208"/>
      <c r="X201" s="208"/>
      <c r="Y201" s="208"/>
      <c r="Z201" s="208"/>
      <c r="AA201" s="208"/>
      <c r="AB201" s="208"/>
      <c r="AC201" s="208"/>
      <c r="AD201" s="208"/>
      <c r="AE201" s="215"/>
      <c r="AF201" s="208"/>
      <c r="AG201" s="215"/>
      <c r="AH201" s="215"/>
      <c r="AI201" s="215"/>
      <c r="AJ201" s="215"/>
      <c r="AK201" s="215"/>
      <c r="AL201" s="215"/>
      <c r="AM201" s="215"/>
      <c r="AN201" s="215"/>
      <c r="AO201" s="215"/>
      <c r="AP201" s="215"/>
      <c r="AQ201" s="215"/>
      <c r="AR201" s="215"/>
      <c r="AS201" s="215"/>
      <c r="AT201" s="215"/>
      <c r="AU201" s="215"/>
      <c r="AV201" s="215"/>
      <c r="AW201" s="215"/>
      <c r="AX201" s="215"/>
      <c r="AY201" s="215"/>
      <c r="AZ201" s="215"/>
      <c r="BA201" s="215"/>
      <c r="BB201" s="215"/>
      <c r="BC201" s="215"/>
      <c r="BD201" s="215"/>
      <c r="BE201" s="215"/>
      <c r="BF201" s="215"/>
      <c r="BG201" s="215"/>
    </row>
    <row r="202" spans="1:60" s="213" customFormat="1" ht="18.75" customHeight="1">
      <c r="B202" s="215"/>
      <c r="C202" s="208"/>
      <c r="D202" s="208"/>
      <c r="E202" s="208"/>
      <c r="F202" s="208"/>
      <c r="G202" s="215"/>
      <c r="H202" s="208"/>
      <c r="I202" s="208"/>
      <c r="J202" s="208"/>
      <c r="K202" s="208"/>
      <c r="L202" s="208"/>
      <c r="M202" s="208"/>
      <c r="N202" s="208"/>
      <c r="O202" s="208"/>
      <c r="P202" s="208"/>
      <c r="Q202" s="208"/>
      <c r="R202" s="208"/>
      <c r="S202" s="208"/>
      <c r="T202" s="208"/>
      <c r="U202" s="208"/>
      <c r="V202" s="208"/>
      <c r="W202" s="208"/>
      <c r="X202" s="208"/>
      <c r="Y202" s="208"/>
      <c r="Z202" s="208"/>
      <c r="AA202" s="208"/>
      <c r="AB202" s="208"/>
      <c r="AC202" s="208"/>
      <c r="AD202" s="208"/>
      <c r="AE202" s="215"/>
      <c r="AF202" s="208"/>
      <c r="AG202" s="215"/>
      <c r="AH202" s="215"/>
      <c r="AI202" s="215"/>
      <c r="AJ202" s="215"/>
      <c r="AK202" s="215"/>
      <c r="AL202" s="215"/>
      <c r="AM202" s="215"/>
      <c r="AN202" s="215"/>
      <c r="AO202" s="215"/>
      <c r="AP202" s="215"/>
      <c r="AQ202" s="215"/>
      <c r="AR202" s="215"/>
      <c r="AS202" s="215"/>
      <c r="AT202" s="215"/>
      <c r="AU202" s="215"/>
      <c r="AV202" s="215"/>
      <c r="AW202" s="215"/>
      <c r="AX202" s="215"/>
      <c r="AY202" s="215"/>
      <c r="AZ202" s="215"/>
      <c r="BA202" s="215"/>
      <c r="BB202" s="215"/>
      <c r="BC202" s="215"/>
      <c r="BD202" s="215"/>
      <c r="BE202" s="215"/>
      <c r="BF202" s="215"/>
      <c r="BG202" s="215"/>
    </row>
    <row r="203" spans="1:60" s="213" customFormat="1" ht="18.75" customHeight="1">
      <c r="A203" s="57" t="s">
        <v>418</v>
      </c>
      <c r="B203" s="215"/>
      <c r="C203" s="215"/>
      <c r="D203" s="215"/>
      <c r="E203" s="215"/>
      <c r="F203" s="215"/>
      <c r="G203" s="215"/>
      <c r="H203" s="215"/>
      <c r="I203" s="215"/>
      <c r="J203" s="215"/>
      <c r="K203" s="215"/>
      <c r="L203" s="215"/>
      <c r="M203" s="215"/>
      <c r="N203" s="215"/>
      <c r="O203" s="215"/>
      <c r="P203" s="215"/>
      <c r="Q203" s="215"/>
      <c r="R203" s="215"/>
      <c r="S203" s="215"/>
      <c r="T203" s="215"/>
      <c r="U203" s="215"/>
      <c r="V203" s="215"/>
      <c r="W203" s="215"/>
      <c r="X203" s="215"/>
      <c r="Y203" s="215"/>
      <c r="Z203" s="215"/>
      <c r="AA203" s="215"/>
      <c r="AB203" s="215"/>
      <c r="AC203" s="215"/>
      <c r="AD203" s="215"/>
      <c r="AE203" s="215"/>
      <c r="AF203" s="215"/>
      <c r="AG203" s="215"/>
      <c r="AH203" s="215"/>
      <c r="AI203" s="215"/>
      <c r="AJ203" s="215"/>
      <c r="AK203" s="215"/>
      <c r="AL203" s="215"/>
      <c r="AM203" s="215"/>
      <c r="AN203" s="215"/>
      <c r="AO203" s="215"/>
      <c r="AP203" s="215"/>
      <c r="AQ203" s="215"/>
      <c r="AR203" s="215"/>
      <c r="AS203" s="215"/>
      <c r="AT203" s="215"/>
      <c r="AU203" s="215"/>
      <c r="AV203" s="215"/>
      <c r="AW203" s="215"/>
      <c r="AX203" s="215"/>
      <c r="AY203" s="215"/>
      <c r="AZ203" s="215"/>
      <c r="BA203" s="215"/>
      <c r="BB203" s="215"/>
      <c r="BC203" s="215"/>
      <c r="BD203" s="215"/>
      <c r="BE203" s="215"/>
      <c r="BF203" s="215"/>
    </row>
    <row r="204" spans="1:60" s="213" customFormat="1" ht="18.75" customHeight="1">
      <c r="A204" s="215"/>
      <c r="B204" s="215"/>
      <c r="C204" s="215"/>
      <c r="D204" s="215"/>
      <c r="E204" s="215"/>
      <c r="F204" s="215"/>
      <c r="G204" s="215"/>
      <c r="H204" s="215"/>
      <c r="I204" s="215"/>
      <c r="J204" s="215"/>
      <c r="K204" s="215"/>
      <c r="L204" s="215"/>
      <c r="M204" s="215"/>
      <c r="N204" s="215"/>
      <c r="O204" s="215"/>
      <c r="P204" s="215"/>
      <c r="Q204" s="215"/>
      <c r="R204" s="215"/>
      <c r="S204" s="215"/>
      <c r="T204" s="215"/>
      <c r="U204" s="215"/>
      <c r="V204" s="215"/>
      <c r="W204" s="215"/>
      <c r="X204" s="215"/>
      <c r="Y204" s="215"/>
      <c r="Z204" s="215"/>
      <c r="AA204" s="215"/>
      <c r="AB204" s="215"/>
      <c r="AC204" s="215"/>
      <c r="AD204" s="215"/>
      <c r="AE204" s="208"/>
      <c r="AF204" s="215"/>
      <c r="AG204" s="215"/>
      <c r="AH204" s="215"/>
      <c r="AI204" s="215"/>
      <c r="AJ204" s="215"/>
      <c r="AK204" s="215"/>
      <c r="AL204" s="215"/>
      <c r="AM204" s="215"/>
      <c r="AN204" s="215"/>
      <c r="AO204" s="215"/>
      <c r="AP204" s="215"/>
      <c r="AQ204" s="215"/>
      <c r="AR204" s="215"/>
      <c r="AS204" s="215"/>
      <c r="AT204" s="215"/>
      <c r="AU204" s="215"/>
      <c r="AV204" s="215"/>
      <c r="AW204" s="215"/>
      <c r="AX204" s="215"/>
      <c r="AY204" s="215"/>
      <c r="AZ204" s="215"/>
      <c r="BA204" s="215"/>
      <c r="BB204" s="215"/>
      <c r="BC204" s="215"/>
      <c r="BD204" s="215"/>
      <c r="BE204" s="215"/>
      <c r="BF204" s="215"/>
    </row>
    <row r="205" spans="1:60" s="58" customFormat="1" ht="18.75" customHeight="1">
      <c r="C205" s="208"/>
      <c r="D205" s="208"/>
      <c r="E205" s="215" t="s">
        <v>376</v>
      </c>
      <c r="F205" s="373" t="e">
        <f>AH80</f>
        <v>#N/A</v>
      </c>
      <c r="G205" s="373"/>
      <c r="H205" s="373"/>
      <c r="I205" s="208" t="s">
        <v>94</v>
      </c>
      <c r="J205" s="208"/>
      <c r="K205" s="368" t="s">
        <v>419</v>
      </c>
      <c r="L205" s="368"/>
      <c r="M205" s="373">
        <f>AH81</f>
        <v>0</v>
      </c>
      <c r="N205" s="373"/>
      <c r="O205" s="373"/>
      <c r="P205" s="208" t="s">
        <v>94</v>
      </c>
      <c r="Q205" s="208"/>
      <c r="R205" s="368" t="s">
        <v>419</v>
      </c>
      <c r="S205" s="368"/>
      <c r="T205" s="373" t="e">
        <f>AH82</f>
        <v>#VALUE!</v>
      </c>
      <c r="U205" s="373"/>
      <c r="V205" s="373"/>
      <c r="W205" s="208" t="s">
        <v>94</v>
      </c>
      <c r="X205" s="208"/>
      <c r="Y205" s="368" t="s">
        <v>419</v>
      </c>
      <c r="Z205" s="368"/>
      <c r="AA205" s="373" t="e">
        <f ca="1">AH83</f>
        <v>#VALUE!</v>
      </c>
      <c r="AB205" s="373"/>
      <c r="AC205" s="373"/>
      <c r="AD205" s="208" t="s">
        <v>94</v>
      </c>
      <c r="AE205" s="208"/>
      <c r="AF205" s="368" t="s">
        <v>419</v>
      </c>
      <c r="AG205" s="368"/>
      <c r="AH205" s="373" t="e">
        <f>AH84</f>
        <v>#VALUE!</v>
      </c>
      <c r="AI205" s="373"/>
      <c r="AJ205" s="373"/>
      <c r="AK205" s="208" t="s">
        <v>94</v>
      </c>
      <c r="AL205" s="208"/>
      <c r="AT205" s="208"/>
      <c r="AU205" s="208"/>
      <c r="AV205" s="208"/>
      <c r="AW205" s="208"/>
      <c r="AX205" s="208"/>
      <c r="AY205" s="208"/>
      <c r="AZ205" s="208"/>
      <c r="BA205" s="208"/>
      <c r="BB205" s="208"/>
      <c r="BC205" s="208"/>
      <c r="BD205" s="208"/>
      <c r="BE205" s="208"/>
      <c r="BF205" s="208"/>
      <c r="BG205" s="208"/>
      <c r="BH205" s="208"/>
    </row>
    <row r="206" spans="1:60" s="58" customFormat="1" ht="18.75" customHeight="1">
      <c r="C206" s="208"/>
      <c r="D206" s="208"/>
      <c r="E206" s="215"/>
      <c r="F206" s="368" t="s">
        <v>401</v>
      </c>
      <c r="G206" s="368"/>
      <c r="H206" s="373" t="e">
        <f ca="1">AH85</f>
        <v>#N/A</v>
      </c>
      <c r="I206" s="373"/>
      <c r="J206" s="373"/>
      <c r="K206" s="208" t="s">
        <v>94</v>
      </c>
      <c r="L206" s="208"/>
      <c r="M206" s="368" t="s">
        <v>419</v>
      </c>
      <c r="N206" s="368"/>
      <c r="O206" s="373" t="e">
        <f>AH86</f>
        <v>#DIV/0!</v>
      </c>
      <c r="P206" s="373"/>
      <c r="Q206" s="373"/>
      <c r="R206" s="208" t="s">
        <v>94</v>
      </c>
      <c r="S206" s="208"/>
      <c r="T206" s="368" t="s">
        <v>419</v>
      </c>
      <c r="U206" s="368"/>
      <c r="V206" s="373">
        <f>AH87</f>
        <v>0</v>
      </c>
      <c r="W206" s="373"/>
      <c r="X206" s="373"/>
      <c r="Y206" s="208" t="s">
        <v>348</v>
      </c>
      <c r="Z206" s="208"/>
      <c r="AA206" s="210"/>
      <c r="AB206" s="210"/>
      <c r="AC206" s="210"/>
      <c r="AD206" s="208"/>
      <c r="AE206" s="208"/>
      <c r="AF206" s="215"/>
      <c r="AG206" s="215"/>
      <c r="AH206" s="210"/>
      <c r="AI206" s="210"/>
      <c r="AJ206" s="210"/>
      <c r="AK206" s="208"/>
      <c r="AL206" s="208"/>
      <c r="AM206" s="215"/>
      <c r="AN206" s="215"/>
      <c r="AO206" s="210"/>
      <c r="AP206" s="210"/>
      <c r="AQ206" s="210"/>
      <c r="AR206" s="208"/>
      <c r="AS206" s="208"/>
      <c r="AT206" s="208"/>
      <c r="AU206" s="208"/>
      <c r="AV206" s="208"/>
      <c r="AW206" s="208"/>
      <c r="AX206" s="208"/>
      <c r="AY206" s="208"/>
      <c r="AZ206" s="208"/>
      <c r="BA206" s="208"/>
      <c r="BB206" s="208"/>
      <c r="BC206" s="208"/>
      <c r="BD206" s="208"/>
      <c r="BE206" s="208"/>
      <c r="BF206" s="208"/>
      <c r="BG206" s="208"/>
      <c r="BH206" s="208"/>
    </row>
    <row r="207" spans="1:60" s="58" customFormat="1" ht="18.75" customHeight="1">
      <c r="C207" s="208"/>
      <c r="D207" s="208"/>
      <c r="E207" s="215" t="s">
        <v>376</v>
      </c>
      <c r="F207" s="374" t="e">
        <f>AH88</f>
        <v>#N/A</v>
      </c>
      <c r="G207" s="374"/>
      <c r="H207" s="374"/>
      <c r="I207" s="208" t="s">
        <v>94</v>
      </c>
      <c r="J207" s="208"/>
      <c r="K207" s="208"/>
      <c r="L207" s="208"/>
      <c r="M207" s="129"/>
      <c r="N207" s="129"/>
      <c r="O207" s="129"/>
      <c r="P207" s="129"/>
      <c r="Q207" s="208"/>
      <c r="R207" s="208"/>
      <c r="S207" s="208"/>
      <c r="T207" s="208"/>
      <c r="U207" s="208"/>
      <c r="V207" s="208"/>
      <c r="W207" s="208"/>
      <c r="X207" s="208"/>
      <c r="Y207" s="208"/>
      <c r="Z207" s="208"/>
      <c r="AA207" s="208"/>
      <c r="AB207" s="208"/>
      <c r="AC207" s="208"/>
      <c r="AD207" s="208"/>
      <c r="AE207" s="208"/>
      <c r="AF207" s="208"/>
      <c r="AG207" s="215"/>
      <c r="AH207" s="208"/>
      <c r="AI207" s="208"/>
      <c r="AJ207" s="208"/>
      <c r="AK207" s="208"/>
      <c r="AL207" s="208"/>
      <c r="AM207" s="208"/>
      <c r="AN207" s="208"/>
      <c r="AO207" s="208"/>
      <c r="AP207" s="208"/>
      <c r="AQ207" s="208"/>
      <c r="AR207" s="208"/>
      <c r="AS207" s="208"/>
      <c r="AT207" s="208"/>
      <c r="AU207" s="208"/>
      <c r="AV207" s="208"/>
      <c r="AW207" s="208"/>
      <c r="AX207" s="208"/>
      <c r="AY207" s="208"/>
      <c r="AZ207" s="208"/>
      <c r="BA207" s="208"/>
      <c r="BB207" s="208"/>
      <c r="BC207" s="208"/>
      <c r="BD207" s="208"/>
      <c r="BE207" s="208"/>
      <c r="BF207" s="208"/>
      <c r="BG207" s="208"/>
      <c r="BH207" s="208"/>
    </row>
    <row r="208" spans="1:60" s="58" customFormat="1" ht="18.75" customHeight="1">
      <c r="A208" s="208"/>
      <c r="B208" s="208"/>
      <c r="C208" s="208"/>
      <c r="D208" s="214"/>
      <c r="E208" s="214"/>
      <c r="F208" s="214"/>
      <c r="G208" s="208"/>
      <c r="H208" s="208"/>
      <c r="I208" s="215"/>
      <c r="J208" s="215"/>
      <c r="K208" s="216"/>
      <c r="L208" s="216"/>
      <c r="M208" s="216"/>
      <c r="N208" s="216"/>
      <c r="O208" s="208"/>
      <c r="P208" s="208"/>
      <c r="Q208" s="208"/>
      <c r="R208" s="208"/>
      <c r="S208" s="208"/>
      <c r="T208" s="208"/>
      <c r="U208" s="208"/>
      <c r="V208" s="208"/>
      <c r="W208" s="208"/>
      <c r="X208" s="208"/>
      <c r="Y208" s="208"/>
      <c r="Z208" s="208"/>
      <c r="AA208" s="208"/>
      <c r="AB208" s="208"/>
      <c r="AC208" s="208"/>
      <c r="AD208" s="208"/>
      <c r="AE208" s="208"/>
      <c r="AF208" s="208"/>
      <c r="AG208" s="208"/>
      <c r="AH208" s="208"/>
      <c r="AI208" s="208"/>
      <c r="AJ208" s="208"/>
      <c r="AK208" s="208"/>
      <c r="AL208" s="208"/>
      <c r="AM208" s="208"/>
      <c r="AN208" s="208"/>
      <c r="AO208" s="208"/>
      <c r="AW208" s="208"/>
      <c r="AX208" s="208"/>
      <c r="AY208" s="208"/>
      <c r="AZ208" s="208"/>
      <c r="BA208" s="208"/>
      <c r="BB208" s="208"/>
      <c r="BC208" s="208"/>
      <c r="BD208" s="208"/>
      <c r="BE208" s="208"/>
      <c r="BF208" s="208"/>
    </row>
    <row r="209" spans="1:60" s="213" customFormat="1" ht="18.75" customHeight="1">
      <c r="A209" s="215"/>
      <c r="B209" s="215"/>
      <c r="C209" s="215"/>
      <c r="D209" s="128" t="s">
        <v>420</v>
      </c>
      <c r="E209" s="215" t="s">
        <v>302</v>
      </c>
      <c r="F209" s="374" t="e">
        <f>F207</f>
        <v>#N/A</v>
      </c>
      <c r="G209" s="374"/>
      <c r="H209" s="374"/>
      <c r="I209" s="208" t="s">
        <v>348</v>
      </c>
      <c r="J209" s="129"/>
      <c r="K209" s="129"/>
      <c r="L209" s="129"/>
      <c r="M209" s="129"/>
      <c r="N209" s="215"/>
      <c r="O209" s="215"/>
      <c r="P209" s="208"/>
      <c r="Q209" s="215"/>
      <c r="R209" s="215"/>
      <c r="S209" s="215"/>
      <c r="T209" s="215"/>
      <c r="U209" s="215"/>
      <c r="V209" s="215"/>
      <c r="W209" s="215"/>
      <c r="X209" s="215"/>
      <c r="Y209" s="215"/>
      <c r="Z209" s="215"/>
      <c r="AA209" s="215"/>
      <c r="AB209" s="215"/>
      <c r="AC209" s="215"/>
      <c r="AD209" s="215"/>
      <c r="AE209" s="208"/>
      <c r="AF209" s="215"/>
      <c r="AG209" s="215"/>
      <c r="AH209" s="215"/>
      <c r="AI209" s="215"/>
      <c r="AJ209" s="215"/>
      <c r="AK209" s="215"/>
      <c r="AL209" s="215"/>
      <c r="AM209" s="215"/>
      <c r="AN209" s="215"/>
      <c r="AO209" s="215"/>
      <c r="AW209" s="215"/>
      <c r="AX209" s="215"/>
      <c r="AY209" s="215"/>
      <c r="AZ209" s="215"/>
      <c r="BA209" s="215"/>
      <c r="BB209" s="215"/>
      <c r="BC209" s="215"/>
      <c r="BD209" s="215"/>
      <c r="BE209" s="215"/>
      <c r="BF209" s="215"/>
    </row>
    <row r="210" spans="1:60" s="208" customFormat="1" ht="18.75" customHeight="1"/>
    <row r="211" spans="1:60" ht="18.75" customHeight="1">
      <c r="A211" s="57" t="s">
        <v>421</v>
      </c>
      <c r="B211" s="56"/>
      <c r="C211" s="56"/>
      <c r="D211" s="56"/>
      <c r="E211" s="56"/>
      <c r="F211" s="56"/>
      <c r="G211" s="56"/>
      <c r="H211" s="56"/>
      <c r="I211" s="56"/>
      <c r="J211" s="56"/>
      <c r="K211" s="56"/>
      <c r="L211" s="56"/>
      <c r="M211" s="56"/>
      <c r="N211" s="56"/>
      <c r="O211" s="56"/>
      <c r="P211" s="56"/>
      <c r="Q211" s="56"/>
      <c r="R211" s="56"/>
      <c r="S211" s="56"/>
      <c r="T211" s="56"/>
      <c r="U211" s="56"/>
      <c r="V211" s="56"/>
      <c r="W211" s="56"/>
      <c r="X211" s="56"/>
      <c r="Y211" s="56"/>
      <c r="Z211" s="56"/>
      <c r="AA211" s="56"/>
      <c r="AB211" s="56"/>
      <c r="AC211" s="56"/>
      <c r="AD211" s="56"/>
      <c r="AE211" s="56"/>
      <c r="AF211" s="56"/>
      <c r="AG211" s="56"/>
      <c r="AH211" s="56"/>
      <c r="AI211" s="56"/>
      <c r="AJ211" s="56"/>
      <c r="AK211" s="56"/>
      <c r="AL211" s="56"/>
      <c r="AM211" s="56"/>
      <c r="AN211" s="56"/>
      <c r="AO211" s="56"/>
      <c r="AP211" s="56"/>
      <c r="AQ211" s="56"/>
      <c r="AR211" s="56"/>
      <c r="AS211" s="56"/>
      <c r="AT211" s="56"/>
      <c r="AU211" s="56"/>
      <c r="AV211" s="56"/>
      <c r="AW211" s="56"/>
      <c r="AX211" s="56"/>
      <c r="AY211" s="56"/>
      <c r="AZ211" s="56"/>
      <c r="BA211" s="56"/>
      <c r="BB211" s="56"/>
      <c r="BC211" s="56"/>
      <c r="BD211" s="56"/>
      <c r="BE211" s="56"/>
      <c r="BF211" s="56"/>
      <c r="BG211" s="56"/>
      <c r="BH211" s="56"/>
    </row>
    <row r="212" spans="1:60" ht="18.75" customHeight="1">
      <c r="A212" s="56"/>
      <c r="B212" s="56"/>
      <c r="C212" s="56"/>
      <c r="D212" s="56"/>
      <c r="E212" s="56"/>
      <c r="F212" s="56"/>
      <c r="G212" s="56"/>
      <c r="H212" s="56"/>
      <c r="I212" s="56"/>
      <c r="J212" s="56"/>
      <c r="K212" s="56"/>
      <c r="L212" s="375" t="e">
        <f>AH88</f>
        <v>#N/A</v>
      </c>
      <c r="M212" s="375"/>
      <c r="N212" s="375"/>
      <c r="O212" s="375"/>
      <c r="P212" s="375"/>
      <c r="Q212" s="375"/>
      <c r="R212" s="375"/>
      <c r="S212" s="375"/>
      <c r="T212" s="375"/>
      <c r="U212" s="375"/>
      <c r="V212" s="375"/>
      <c r="W212" s="375"/>
      <c r="X212" s="375"/>
      <c r="Y212" s="375"/>
      <c r="Z212" s="375"/>
      <c r="AA212" s="375"/>
      <c r="AB212" s="375"/>
      <c r="AC212" s="375"/>
      <c r="AD212" s="375"/>
      <c r="AE212" s="375"/>
      <c r="AF212" s="375"/>
      <c r="AG212" s="375"/>
      <c r="AH212" s="375"/>
      <c r="AI212" s="375"/>
      <c r="AJ212" s="375"/>
      <c r="AK212" s="375"/>
      <c r="AL212" s="368" t="s">
        <v>105</v>
      </c>
      <c r="AM212" s="379" t="e">
        <f>AP88</f>
        <v>#VALUE!</v>
      </c>
      <c r="AN212" s="379"/>
      <c r="AO212" s="379"/>
      <c r="AP212" s="379"/>
      <c r="AQ212" s="379"/>
      <c r="AR212" s="379"/>
    </row>
    <row r="213" spans="1:60" ht="18.75" customHeight="1">
      <c r="A213" s="56"/>
      <c r="B213" s="56"/>
      <c r="C213" s="56"/>
      <c r="D213" s="56"/>
      <c r="E213" s="56"/>
      <c r="F213" s="56"/>
      <c r="G213" s="56"/>
      <c r="H213" s="56"/>
      <c r="I213" s="56"/>
      <c r="J213" s="56"/>
      <c r="K213" s="56"/>
      <c r="L213" s="56"/>
      <c r="M213" s="377" t="e">
        <f>AH80</f>
        <v>#N/A</v>
      </c>
      <c r="N213" s="377"/>
      <c r="O213" s="377"/>
      <c r="P213" s="171"/>
      <c r="Q213" s="376" t="s">
        <v>106</v>
      </c>
      <c r="R213" s="377">
        <f>AH81</f>
        <v>0</v>
      </c>
      <c r="S213" s="377"/>
      <c r="T213" s="377"/>
      <c r="U213" s="171"/>
      <c r="V213" s="376" t="s">
        <v>106</v>
      </c>
      <c r="W213" s="377" t="e">
        <f>AH82</f>
        <v>#VALUE!</v>
      </c>
      <c r="X213" s="377"/>
      <c r="Y213" s="377"/>
      <c r="Z213" s="171"/>
      <c r="AA213" s="376" t="s">
        <v>106</v>
      </c>
      <c r="AB213" s="377" t="e">
        <f ca="1">AH83</f>
        <v>#VALUE!</v>
      </c>
      <c r="AC213" s="377"/>
      <c r="AD213" s="377"/>
      <c r="AE213" s="171"/>
      <c r="AF213" s="376" t="s">
        <v>106</v>
      </c>
      <c r="AG213" s="377" t="e">
        <f>AH84</f>
        <v>#VALUE!</v>
      </c>
      <c r="AH213" s="377"/>
      <c r="AI213" s="377"/>
      <c r="AJ213" s="171"/>
      <c r="AK213" s="129"/>
      <c r="AL213" s="368"/>
      <c r="AM213" s="379"/>
      <c r="AN213" s="379"/>
      <c r="AO213" s="379"/>
      <c r="AP213" s="379"/>
      <c r="AQ213" s="379"/>
      <c r="AR213" s="379"/>
    </row>
    <row r="214" spans="1:60" ht="18.75" customHeight="1">
      <c r="A214" s="56"/>
      <c r="B214" s="56"/>
      <c r="C214" s="56"/>
      <c r="D214" s="56"/>
      <c r="E214" s="56"/>
      <c r="F214" s="56"/>
      <c r="G214" s="56"/>
      <c r="H214" s="56"/>
      <c r="I214" s="56"/>
      <c r="J214" s="56"/>
      <c r="K214" s="56"/>
      <c r="L214" s="56"/>
      <c r="M214" s="378" t="str">
        <f>AP80</f>
        <v>∞</v>
      </c>
      <c r="N214" s="378"/>
      <c r="O214" s="378"/>
      <c r="P214" s="378"/>
      <c r="Q214" s="376"/>
      <c r="R214" s="378">
        <f>AP81</f>
        <v>4</v>
      </c>
      <c r="S214" s="378"/>
      <c r="T214" s="378"/>
      <c r="U214" s="378"/>
      <c r="V214" s="376"/>
      <c r="W214" s="378">
        <f>AP82</f>
        <v>100</v>
      </c>
      <c r="X214" s="378"/>
      <c r="Y214" s="378"/>
      <c r="Z214" s="378"/>
      <c r="AA214" s="376"/>
      <c r="AB214" s="378">
        <f>AP83</f>
        <v>12</v>
      </c>
      <c r="AC214" s="378"/>
      <c r="AD214" s="378"/>
      <c r="AE214" s="378"/>
      <c r="AF214" s="376"/>
      <c r="AG214" s="378">
        <f>AP84</f>
        <v>100</v>
      </c>
      <c r="AH214" s="378"/>
      <c r="AI214" s="378"/>
      <c r="AJ214" s="378"/>
      <c r="AK214" s="129"/>
    </row>
    <row r="215" spans="1:60" ht="18.75" customHeight="1">
      <c r="A215" s="56"/>
      <c r="B215" s="56"/>
      <c r="C215" s="56"/>
      <c r="D215" s="56"/>
      <c r="E215" s="56"/>
      <c r="F215" s="56"/>
      <c r="G215" s="56"/>
      <c r="H215" s="56"/>
      <c r="I215" s="56"/>
      <c r="J215" s="56"/>
      <c r="K215" s="56"/>
      <c r="L215" s="56"/>
      <c r="M215" s="376" t="s">
        <v>106</v>
      </c>
      <c r="N215" s="377" t="e">
        <f ca="1">AH85</f>
        <v>#N/A</v>
      </c>
      <c r="O215" s="377"/>
      <c r="P215" s="377"/>
      <c r="Q215" s="171"/>
      <c r="R215" s="376" t="s">
        <v>106</v>
      </c>
      <c r="S215" s="377" t="e">
        <f>AH86</f>
        <v>#DIV/0!</v>
      </c>
      <c r="T215" s="377"/>
      <c r="U215" s="377"/>
      <c r="V215" s="171"/>
      <c r="W215" s="376" t="s">
        <v>106</v>
      </c>
      <c r="X215" s="377">
        <f>AH87</f>
        <v>0</v>
      </c>
      <c r="Y215" s="377"/>
      <c r="Z215" s="377"/>
      <c r="AA215" s="171"/>
    </row>
    <row r="216" spans="1:60" ht="18.75" customHeight="1">
      <c r="A216" s="56"/>
      <c r="B216" s="56"/>
      <c r="C216" s="56"/>
      <c r="D216" s="56"/>
      <c r="E216" s="56"/>
      <c r="F216" s="56"/>
      <c r="G216" s="56"/>
      <c r="H216" s="56"/>
      <c r="I216" s="56"/>
      <c r="J216" s="56"/>
      <c r="K216" s="56"/>
      <c r="L216" s="56"/>
      <c r="M216" s="376"/>
      <c r="N216" s="378">
        <f>AP85</f>
        <v>12</v>
      </c>
      <c r="O216" s="378"/>
      <c r="P216" s="378"/>
      <c r="Q216" s="378"/>
      <c r="R216" s="376"/>
      <c r="S216" s="378" t="str">
        <f>AP86</f>
        <v>∞</v>
      </c>
      <c r="T216" s="378"/>
      <c r="U216" s="378"/>
      <c r="V216" s="378"/>
      <c r="W216" s="376"/>
      <c r="X216" s="378">
        <f>AP87</f>
        <v>12</v>
      </c>
      <c r="Y216" s="378"/>
      <c r="Z216" s="378"/>
      <c r="AA216" s="378"/>
    </row>
    <row r="217" spans="1:60" ht="18.75" customHeight="1">
      <c r="A217" s="56"/>
      <c r="B217" s="56"/>
      <c r="C217" s="56"/>
      <c r="D217" s="56"/>
      <c r="E217" s="56"/>
      <c r="F217" s="56"/>
      <c r="G217" s="56"/>
      <c r="H217" s="56"/>
      <c r="I217" s="56"/>
      <c r="J217" s="56"/>
      <c r="K217" s="56"/>
      <c r="L217" s="56"/>
      <c r="M217" s="56"/>
      <c r="N217" s="56"/>
    </row>
    <row r="218" spans="1:60" ht="18.75" customHeight="1">
      <c r="A218" s="57" t="s">
        <v>422</v>
      </c>
      <c r="B218" s="56"/>
      <c r="C218" s="56"/>
      <c r="D218" s="56"/>
      <c r="E218" s="56"/>
      <c r="F218" s="56"/>
      <c r="G218" s="56"/>
      <c r="H218" s="56"/>
      <c r="I218" s="56"/>
      <c r="J218" s="56"/>
      <c r="K218" s="56"/>
      <c r="L218" s="56"/>
      <c r="M218" s="56"/>
      <c r="N218" s="56"/>
      <c r="O218" s="56"/>
      <c r="P218" s="56"/>
      <c r="Q218" s="56"/>
      <c r="R218" s="56"/>
      <c r="S218" s="56"/>
      <c r="T218" s="56"/>
      <c r="U218" s="56"/>
      <c r="V218" s="56"/>
      <c r="W218" s="56"/>
      <c r="X218" s="56"/>
      <c r="Y218" s="56"/>
      <c r="Z218" s="56"/>
      <c r="AA218" s="56"/>
      <c r="AB218" s="56"/>
      <c r="AC218" s="56"/>
      <c r="AD218" s="56"/>
      <c r="AE218" s="56"/>
      <c r="AF218" s="56"/>
      <c r="AG218" s="56"/>
      <c r="AH218" s="56"/>
      <c r="AI218" s="56"/>
      <c r="AJ218" s="56"/>
      <c r="AK218" s="56"/>
      <c r="AL218" s="56"/>
      <c r="AM218" s="56"/>
      <c r="AN218" s="56"/>
      <c r="AO218" s="56"/>
      <c r="AP218" s="56"/>
      <c r="AQ218" s="56"/>
      <c r="AR218" s="56"/>
      <c r="AS218" s="56"/>
      <c r="AT218" s="56"/>
      <c r="AU218" s="56"/>
      <c r="AV218" s="56"/>
      <c r="AW218" s="56"/>
      <c r="AX218" s="56"/>
      <c r="AY218" s="56"/>
      <c r="AZ218" s="56"/>
      <c r="BA218" s="56"/>
      <c r="BB218" s="56"/>
      <c r="BC218" s="56"/>
      <c r="BD218" s="56"/>
    </row>
    <row r="219" spans="1:60" ht="18.75" customHeight="1">
      <c r="A219" s="57"/>
      <c r="B219" s="56" t="s">
        <v>423</v>
      </c>
      <c r="C219" s="56"/>
      <c r="D219" s="56"/>
      <c r="E219" s="56"/>
      <c r="F219" s="56"/>
      <c r="G219" s="56"/>
      <c r="H219" s="56"/>
      <c r="I219" s="56"/>
      <c r="J219" s="56"/>
      <c r="K219" s="56"/>
      <c r="L219" s="56"/>
      <c r="M219" s="56"/>
      <c r="N219" s="56"/>
      <c r="O219" s="56"/>
      <c r="P219" s="56"/>
      <c r="Q219" s="56"/>
      <c r="R219" s="56"/>
      <c r="S219" s="56"/>
      <c r="T219" s="56"/>
      <c r="U219" s="56"/>
      <c r="V219" s="56"/>
      <c r="W219" s="56"/>
      <c r="X219" s="56"/>
      <c r="Y219" s="56"/>
      <c r="Z219" s="56"/>
      <c r="AA219" s="56"/>
      <c r="AB219" s="56"/>
      <c r="AC219" s="56"/>
      <c r="AD219" s="56"/>
      <c r="AE219" s="56"/>
      <c r="AF219" s="56"/>
      <c r="AG219" s="56"/>
      <c r="AH219" s="56"/>
      <c r="AI219" s="56"/>
      <c r="AJ219" s="56"/>
      <c r="AK219" s="56"/>
      <c r="AL219" s="56"/>
      <c r="AM219" s="56"/>
      <c r="AN219" s="56"/>
      <c r="AO219" s="56"/>
      <c r="AP219" s="56"/>
      <c r="AQ219" s="56"/>
      <c r="AR219" s="56"/>
      <c r="AS219" s="56"/>
      <c r="AT219" s="56"/>
      <c r="AU219" s="56"/>
      <c r="AV219" s="56"/>
      <c r="AW219" s="56"/>
      <c r="AX219" s="56"/>
      <c r="AY219" s="56"/>
      <c r="AZ219" s="56"/>
      <c r="BA219" s="56"/>
      <c r="BB219" s="56"/>
      <c r="BC219" s="56"/>
      <c r="BD219" s="56"/>
    </row>
    <row r="220" spans="1:60" ht="18.75" customHeight="1">
      <c r="A220" s="57"/>
      <c r="B220" s="56"/>
      <c r="C220" s="56" t="s">
        <v>424</v>
      </c>
      <c r="D220" s="56"/>
      <c r="E220" s="56"/>
      <c r="F220" s="56"/>
      <c r="G220" s="56"/>
      <c r="H220" s="56"/>
      <c r="I220" s="56"/>
      <c r="J220" s="56"/>
      <c r="K220" s="56"/>
      <c r="L220" s="56"/>
      <c r="M220" s="56"/>
      <c r="N220" s="56"/>
      <c r="O220" s="56"/>
      <c r="P220" s="56"/>
      <c r="Q220" s="56"/>
      <c r="R220" s="56"/>
      <c r="S220" s="56"/>
      <c r="T220" s="56"/>
      <c r="U220" s="56"/>
      <c r="V220" s="56"/>
      <c r="W220" s="56"/>
      <c r="X220" s="56"/>
      <c r="Y220" s="56"/>
      <c r="Z220" s="56"/>
      <c r="AA220" s="56"/>
      <c r="AB220" s="56"/>
      <c r="AC220" s="56"/>
      <c r="AD220" s="56"/>
      <c r="AE220" s="56"/>
      <c r="AF220" s="56"/>
      <c r="AG220" s="56"/>
      <c r="AH220" s="56"/>
      <c r="AI220" s="56"/>
      <c r="AJ220" s="56"/>
      <c r="AK220" s="56"/>
      <c r="AL220" s="56"/>
      <c r="AM220" s="56"/>
      <c r="AN220" s="56"/>
      <c r="AO220" s="56"/>
      <c r="AP220" s="56"/>
      <c r="AQ220" s="56"/>
      <c r="AR220" s="56"/>
      <c r="AS220" s="56"/>
      <c r="AT220" s="56"/>
      <c r="AU220" s="56"/>
      <c r="AV220" s="56"/>
      <c r="AW220" s="56"/>
      <c r="AX220" s="56"/>
      <c r="AY220" s="56"/>
      <c r="AZ220" s="56"/>
      <c r="BA220" s="56"/>
      <c r="BB220" s="56"/>
      <c r="BC220" s="56"/>
      <c r="BD220" s="56"/>
    </row>
    <row r="221" spans="1:60" ht="18.75" customHeight="1">
      <c r="A221" s="57"/>
      <c r="B221" s="56"/>
      <c r="C221" s="55" t="s">
        <v>425</v>
      </c>
      <c r="D221" s="56"/>
      <c r="E221" s="56"/>
      <c r="F221" s="56"/>
      <c r="G221" s="56"/>
      <c r="H221" s="56"/>
      <c r="I221" s="56"/>
      <c r="J221" s="56"/>
      <c r="K221" s="56"/>
      <c r="L221" s="56"/>
      <c r="M221" s="56"/>
      <c r="N221" s="56"/>
      <c r="O221" s="56"/>
      <c r="P221" s="56"/>
      <c r="Q221" s="56"/>
      <c r="R221" s="56"/>
      <c r="S221" s="56"/>
      <c r="T221" s="56"/>
      <c r="U221" s="56"/>
      <c r="V221" s="56"/>
      <c r="W221" s="56"/>
      <c r="X221" s="56"/>
      <c r="Y221" s="56"/>
      <c r="Z221" s="56"/>
      <c r="AA221" s="56"/>
      <c r="AB221" s="56"/>
      <c r="AC221" s="56"/>
      <c r="AD221" s="56"/>
      <c r="AE221" s="56"/>
      <c r="AF221" s="56"/>
      <c r="AG221" s="56"/>
      <c r="AH221" s="56"/>
      <c r="AI221" s="56"/>
      <c r="AJ221" s="56"/>
      <c r="AK221" s="56"/>
      <c r="AL221" s="56"/>
      <c r="AM221" s="56"/>
      <c r="AN221" s="56"/>
      <c r="AO221" s="56"/>
      <c r="AP221" s="56"/>
      <c r="AQ221" s="56"/>
      <c r="AR221" s="56"/>
      <c r="AS221" s="56"/>
      <c r="AT221" s="56"/>
      <c r="AU221" s="56"/>
      <c r="AV221" s="56"/>
      <c r="AW221" s="56"/>
      <c r="AX221" s="56"/>
      <c r="AY221" s="56"/>
      <c r="AZ221" s="56"/>
      <c r="BA221" s="56"/>
      <c r="BB221" s="56"/>
      <c r="BC221" s="56"/>
      <c r="BD221" s="56"/>
    </row>
    <row r="222" spans="1:60" ht="18.75" customHeight="1">
      <c r="A222" s="57"/>
      <c r="B222" s="56"/>
      <c r="C222" s="208" t="s">
        <v>426</v>
      </c>
      <c r="D222" s="56"/>
      <c r="E222" s="56"/>
      <c r="F222" s="56"/>
      <c r="G222" s="56"/>
      <c r="H222" s="56"/>
      <c r="I222" s="56"/>
      <c r="J222" s="56"/>
      <c r="K222" s="56"/>
      <c r="L222" s="56"/>
      <c r="M222" s="56"/>
      <c r="N222" s="56"/>
      <c r="O222" s="56"/>
      <c r="P222" s="56"/>
      <c r="Q222" s="56"/>
      <c r="R222" s="56"/>
      <c r="S222" s="56"/>
      <c r="T222" s="56"/>
      <c r="U222" s="56"/>
      <c r="V222" s="56"/>
      <c r="W222" s="56"/>
      <c r="X222" s="56"/>
      <c r="Y222" s="56"/>
      <c r="Z222" s="56"/>
      <c r="AA222" s="56"/>
      <c r="AB222" s="56"/>
      <c r="AC222" s="56"/>
      <c r="AD222" s="56"/>
      <c r="AE222" s="56"/>
      <c r="AF222" s="56"/>
      <c r="AG222" s="56"/>
      <c r="AH222" s="56"/>
      <c r="AI222" s="56"/>
      <c r="AJ222" s="56"/>
      <c r="AK222" s="56"/>
      <c r="AL222" s="56"/>
      <c r="AM222" s="56"/>
      <c r="AN222" s="56"/>
      <c r="AO222" s="56"/>
      <c r="AP222" s="56"/>
      <c r="AQ222" s="56"/>
      <c r="AR222" s="56"/>
      <c r="AS222" s="56"/>
      <c r="AT222" s="56"/>
      <c r="AU222" s="56"/>
      <c r="AV222" s="56"/>
      <c r="AW222" s="56"/>
      <c r="AX222" s="56"/>
      <c r="AY222" s="56"/>
      <c r="AZ222" s="56"/>
      <c r="BA222" s="56"/>
      <c r="BB222" s="56"/>
      <c r="BC222" s="56"/>
      <c r="BD222" s="56"/>
    </row>
    <row r="223" spans="1:60" ht="18.75" customHeight="1">
      <c r="A223" s="57"/>
      <c r="B223" s="56"/>
      <c r="D223" s="56"/>
      <c r="E223" s="128"/>
      <c r="F223" s="56"/>
      <c r="G223" s="175"/>
      <c r="H223" s="215"/>
      <c r="I223" s="215"/>
      <c r="J223" s="215"/>
      <c r="R223" s="128"/>
      <c r="S223" s="130"/>
      <c r="T223" s="130"/>
      <c r="U223" s="130"/>
      <c r="V223" s="130"/>
      <c r="W223" s="130"/>
      <c r="X223" s="56"/>
      <c r="Y223" s="56"/>
      <c r="Z223" s="56"/>
      <c r="AA223" s="56"/>
      <c r="AB223" s="56"/>
      <c r="AC223" s="56"/>
      <c r="AD223" s="56"/>
      <c r="AE223" s="56"/>
      <c r="AF223" s="56"/>
      <c r="AG223" s="56"/>
      <c r="AH223" s="56"/>
      <c r="AI223" s="56"/>
      <c r="AJ223" s="56"/>
      <c r="AK223" s="56"/>
      <c r="AL223" s="56"/>
      <c r="AM223" s="56"/>
      <c r="AN223" s="56"/>
      <c r="AO223" s="56"/>
      <c r="AP223" s="56"/>
      <c r="AQ223" s="56"/>
      <c r="AR223" s="56"/>
      <c r="AS223" s="56"/>
      <c r="AT223" s="56"/>
      <c r="AU223" s="56"/>
      <c r="AV223" s="56"/>
      <c r="AW223" s="56"/>
      <c r="AX223" s="56"/>
      <c r="AY223" s="56"/>
      <c r="AZ223" s="56"/>
      <c r="BA223" s="56"/>
      <c r="BB223" s="56"/>
      <c r="BC223" s="56"/>
      <c r="BD223" s="56"/>
    </row>
    <row r="224" spans="1:60" ht="18.75" customHeight="1">
      <c r="A224" s="57"/>
      <c r="B224" s="56" t="s">
        <v>427</v>
      </c>
      <c r="C224" s="56"/>
      <c r="D224" s="56"/>
      <c r="E224" s="56"/>
      <c r="F224" s="56"/>
      <c r="G224" s="56"/>
      <c r="H224" s="56"/>
      <c r="I224" s="56"/>
      <c r="J224" s="56"/>
      <c r="K224" s="56"/>
      <c r="L224" s="56"/>
      <c r="M224" s="56"/>
      <c r="N224" s="56"/>
      <c r="O224" s="56"/>
      <c r="P224" s="56"/>
      <c r="Q224" s="56"/>
      <c r="R224" s="56"/>
      <c r="S224" s="56"/>
      <c r="T224" s="56"/>
      <c r="U224" s="56"/>
      <c r="V224" s="56"/>
      <c r="W224" s="56"/>
      <c r="X224" s="56"/>
      <c r="Y224" s="56"/>
      <c r="Z224" s="56"/>
      <c r="AA224" s="56"/>
      <c r="AB224" s="56"/>
      <c r="AC224" s="56"/>
      <c r="AD224" s="56"/>
      <c r="AE224" s="56"/>
      <c r="AF224" s="56"/>
      <c r="AG224" s="56"/>
      <c r="AH224" s="56"/>
      <c r="AI224" s="56"/>
      <c r="AJ224" s="56"/>
      <c r="AK224" s="56"/>
      <c r="AL224" s="56"/>
      <c r="AM224" s="56"/>
      <c r="AN224" s="56"/>
      <c r="AO224" s="56"/>
      <c r="AP224" s="56"/>
      <c r="AQ224" s="56"/>
      <c r="AR224" s="56"/>
      <c r="AS224" s="56"/>
      <c r="AT224" s="56"/>
      <c r="AU224" s="56"/>
      <c r="AV224" s="56"/>
      <c r="AW224" s="56"/>
      <c r="AX224" s="56"/>
      <c r="AY224" s="56"/>
      <c r="AZ224" s="56"/>
      <c r="BA224" s="56"/>
      <c r="BB224" s="56"/>
      <c r="BC224" s="56"/>
      <c r="BD224" s="56"/>
    </row>
    <row r="225" spans="1:56" ht="18.75" customHeight="1">
      <c r="A225" s="57"/>
      <c r="B225" s="56"/>
      <c r="C225" s="56" t="s">
        <v>428</v>
      </c>
      <c r="D225" s="56"/>
      <c r="E225" s="56"/>
      <c r="F225" s="56"/>
      <c r="G225" s="56"/>
      <c r="H225" s="56"/>
      <c r="I225" s="56"/>
      <c r="J225" s="56"/>
      <c r="K225" s="56"/>
      <c r="L225" s="56"/>
      <c r="M225" s="56"/>
      <c r="N225" s="56"/>
      <c r="O225" s="56"/>
      <c r="P225" s="56"/>
      <c r="Q225" s="56"/>
      <c r="R225" s="56"/>
      <c r="S225" s="56"/>
      <c r="T225" s="56"/>
      <c r="U225" s="56"/>
      <c r="V225" s="56"/>
      <c r="W225" s="56"/>
      <c r="X225" s="56"/>
      <c r="Y225" s="56"/>
      <c r="Z225" s="56"/>
      <c r="AA225" s="56"/>
      <c r="AB225" s="56"/>
      <c r="AC225" s="56"/>
      <c r="AD225" s="56"/>
      <c r="AE225" s="56"/>
      <c r="AF225" s="56"/>
      <c r="AG225" s="56"/>
      <c r="AH225" s="56"/>
      <c r="AI225" s="56"/>
      <c r="AJ225" s="56"/>
      <c r="AK225" s="56"/>
      <c r="AL225" s="56"/>
      <c r="AM225" s="56"/>
      <c r="AN225" s="56"/>
      <c r="AO225" s="56"/>
      <c r="AP225" s="56"/>
      <c r="AQ225" s="56"/>
      <c r="AR225" s="56"/>
      <c r="AS225" s="56"/>
      <c r="AT225" s="56"/>
      <c r="AU225" s="56"/>
      <c r="AV225" s="56"/>
      <c r="AW225" s="56"/>
      <c r="AX225" s="56"/>
      <c r="AY225" s="56"/>
      <c r="AZ225" s="56"/>
      <c r="BA225" s="56"/>
      <c r="BB225" s="56"/>
      <c r="BC225" s="56"/>
      <c r="BD225" s="56"/>
    </row>
    <row r="226" spans="1:56" ht="18.75" customHeight="1">
      <c r="B226" s="56"/>
      <c r="C226" s="56" t="s">
        <v>429</v>
      </c>
      <c r="D226" s="56"/>
      <c r="E226" s="56"/>
      <c r="F226" s="56"/>
      <c r="G226" s="56"/>
      <c r="H226" s="56"/>
      <c r="I226" s="56"/>
      <c r="J226" s="56"/>
      <c r="K226" s="56"/>
      <c r="L226" s="56"/>
      <c r="M226" s="56"/>
      <c r="N226" s="56"/>
      <c r="O226" s="56"/>
      <c r="P226" s="56"/>
      <c r="Q226" s="56"/>
      <c r="R226" s="56"/>
      <c r="S226" s="56"/>
      <c r="T226" s="56"/>
      <c r="U226" s="56"/>
      <c r="V226" s="56"/>
      <c r="W226" s="56"/>
      <c r="X226" s="56"/>
      <c r="Y226" s="56"/>
      <c r="Z226" s="56"/>
      <c r="AA226" s="56"/>
      <c r="AB226" s="56"/>
      <c r="AC226" s="56"/>
      <c r="AD226" s="56"/>
      <c r="AE226" s="56"/>
      <c r="AF226" s="56"/>
      <c r="AG226" s="56"/>
      <c r="AH226" s="56"/>
      <c r="AI226" s="56"/>
      <c r="AJ226" s="56"/>
      <c r="AK226" s="56"/>
      <c r="AL226" s="56"/>
      <c r="AM226" s="56"/>
      <c r="AN226" s="56"/>
      <c r="AO226" s="56"/>
      <c r="AP226" s="56"/>
      <c r="AQ226" s="56"/>
      <c r="AR226" s="56"/>
      <c r="AS226" s="56"/>
      <c r="AT226" s="56"/>
      <c r="AU226" s="56"/>
      <c r="AV226" s="56"/>
      <c r="AW226" s="56"/>
      <c r="AX226" s="56"/>
      <c r="AY226" s="56"/>
      <c r="AZ226" s="56"/>
      <c r="BA226" s="56"/>
      <c r="BB226" s="56"/>
      <c r="BC226" s="56"/>
      <c r="BD226" s="56"/>
    </row>
    <row r="227" spans="1:56" ht="18.75" customHeight="1">
      <c r="A227" s="56"/>
      <c r="B227" s="56"/>
      <c r="C227" s="55" t="s">
        <v>107</v>
      </c>
      <c r="L227" s="58"/>
      <c r="M227" s="58"/>
      <c r="N227" s="58"/>
      <c r="AL227" s="56"/>
      <c r="AM227" s="56"/>
      <c r="AN227" s="56"/>
      <c r="AO227" s="56"/>
      <c r="AP227" s="56"/>
      <c r="AQ227" s="56"/>
      <c r="AR227" s="56"/>
      <c r="AS227" s="56"/>
      <c r="AT227" s="56"/>
      <c r="AU227" s="56"/>
      <c r="AV227" s="56"/>
      <c r="AW227" s="56"/>
      <c r="AX227" s="56"/>
      <c r="AY227" s="56"/>
      <c r="AZ227" s="56"/>
      <c r="BA227" s="56"/>
      <c r="BB227" s="56"/>
    </row>
    <row r="228" spans="1:56" ht="18.75" customHeight="1">
      <c r="A228" s="56"/>
      <c r="B228" s="56"/>
      <c r="L228" s="58"/>
      <c r="M228" s="58"/>
      <c r="N228" s="58"/>
      <c r="AL228" s="56"/>
      <c r="AM228" s="56"/>
      <c r="AN228" s="56"/>
      <c r="AO228" s="56"/>
      <c r="AP228" s="56"/>
      <c r="AQ228" s="56"/>
      <c r="AR228" s="56"/>
      <c r="AS228" s="56"/>
      <c r="AT228" s="56"/>
      <c r="AU228" s="56"/>
      <c r="AV228" s="56"/>
      <c r="AW228" s="56"/>
      <c r="AX228" s="56"/>
      <c r="AY228" s="56"/>
      <c r="AZ228" s="56"/>
      <c r="BA228" s="56"/>
      <c r="BB228" s="56"/>
    </row>
    <row r="229" spans="1:56" ht="18.75" customHeight="1">
      <c r="A229" s="56"/>
      <c r="B229" s="56"/>
      <c r="C229" s="56"/>
      <c r="D229" s="56"/>
      <c r="E229" s="59"/>
      <c r="F229" s="56"/>
      <c r="G229" s="56"/>
      <c r="H229" s="175" t="s">
        <v>430</v>
      </c>
      <c r="I229" s="368" t="e">
        <f ca="1">Calcu!E56</f>
        <v>#N/A</v>
      </c>
      <c r="J229" s="368"/>
      <c r="K229" s="368"/>
      <c r="L229" s="205" t="s">
        <v>99</v>
      </c>
      <c r="M229" s="365" t="e">
        <f>F209</f>
        <v>#N/A</v>
      </c>
      <c r="N229" s="365"/>
      <c r="O229" s="365"/>
      <c r="P229" s="365"/>
      <c r="Q229" s="365"/>
      <c r="R229" s="213" t="s">
        <v>302</v>
      </c>
      <c r="S229" s="366" t="e">
        <f ca="1">I229*M229</f>
        <v>#N/A</v>
      </c>
      <c r="T229" s="366"/>
      <c r="U229" s="366"/>
      <c r="V229" s="366"/>
      <c r="W229" s="56" t="s">
        <v>431</v>
      </c>
      <c r="X229" s="367" t="e">
        <f ca="1">S229</f>
        <v>#N/A</v>
      </c>
      <c r="Y229" s="367"/>
      <c r="Z229" s="367"/>
      <c r="AA229" s="367"/>
      <c r="AL229" s="56"/>
      <c r="AM229" s="56"/>
      <c r="AN229" s="56"/>
      <c r="AO229" s="56"/>
      <c r="AP229" s="56"/>
      <c r="AQ229" s="56"/>
      <c r="AR229" s="56"/>
      <c r="AS229" s="56"/>
      <c r="AT229" s="56"/>
    </row>
    <row r="231" spans="1:56" ht="31.5">
      <c r="A231" s="218" t="s">
        <v>432</v>
      </c>
      <c r="B231" s="218"/>
      <c r="C231" s="218"/>
      <c r="D231" s="218"/>
      <c r="E231" s="218"/>
      <c r="F231" s="218"/>
      <c r="G231" s="218"/>
      <c r="H231" s="218"/>
      <c r="I231" s="218"/>
      <c r="J231" s="218"/>
      <c r="K231" s="218"/>
      <c r="L231" s="218"/>
      <c r="M231" s="218"/>
      <c r="N231" s="218"/>
      <c r="O231" s="218"/>
      <c r="P231" s="218"/>
      <c r="Q231" s="218"/>
      <c r="R231" s="218"/>
      <c r="S231" s="218"/>
      <c r="T231" s="218"/>
      <c r="U231" s="218"/>
      <c r="V231" s="218"/>
      <c r="W231" s="218"/>
    </row>
    <row r="232" spans="1:56" s="68" customFormat="1" ht="18.75" customHeight="1">
      <c r="A232" s="176" t="s">
        <v>433</v>
      </c>
    </row>
    <row r="233" spans="1:56" s="68" customFormat="1" ht="18.75" customHeight="1">
      <c r="B233" s="422" t="s">
        <v>434</v>
      </c>
      <c r="C233" s="422"/>
      <c r="D233" s="422"/>
      <c r="E233" s="422"/>
      <c r="F233" s="422"/>
      <c r="G233" s="422"/>
      <c r="H233" s="422" t="s">
        <v>435</v>
      </c>
      <c r="I233" s="422"/>
      <c r="J233" s="422"/>
      <c r="K233" s="422"/>
      <c r="L233" s="422"/>
      <c r="M233" s="422"/>
      <c r="N233" s="422" t="s">
        <v>436</v>
      </c>
      <c r="O233" s="422"/>
      <c r="P233" s="422"/>
      <c r="Q233" s="422"/>
      <c r="R233" s="422"/>
      <c r="S233" s="422"/>
    </row>
    <row r="234" spans="1:56" s="68" customFormat="1" ht="18.75" customHeight="1">
      <c r="B234" s="423" t="s">
        <v>437</v>
      </c>
      <c r="C234" s="423"/>
      <c r="D234" s="423"/>
      <c r="E234" s="423"/>
      <c r="F234" s="423"/>
      <c r="G234" s="423"/>
      <c r="H234" s="423" t="s">
        <v>232</v>
      </c>
      <c r="I234" s="423"/>
      <c r="J234" s="423"/>
      <c r="K234" s="423"/>
      <c r="L234" s="423"/>
      <c r="M234" s="423"/>
      <c r="N234" s="423" t="s">
        <v>438</v>
      </c>
      <c r="O234" s="423"/>
      <c r="P234" s="423"/>
      <c r="Q234" s="423"/>
      <c r="R234" s="423"/>
      <c r="S234" s="423"/>
    </row>
    <row r="235" spans="1:56" s="68" customFormat="1" ht="18.75" customHeight="1">
      <c r="A235" s="67"/>
    </row>
    <row r="236" spans="1:56" ht="18.75" customHeight="1">
      <c r="A236" s="57" t="s">
        <v>439</v>
      </c>
      <c r="B236" s="215"/>
      <c r="C236" s="215"/>
      <c r="D236" s="215"/>
      <c r="E236" s="215"/>
      <c r="F236" s="215"/>
      <c r="G236" s="215"/>
      <c r="H236" s="215"/>
      <c r="I236" s="215"/>
      <c r="J236" s="215"/>
      <c r="K236" s="215"/>
      <c r="L236" s="215"/>
      <c r="M236" s="215"/>
      <c r="N236" s="215"/>
      <c r="O236" s="215"/>
      <c r="P236" s="215"/>
      <c r="Q236" s="215"/>
      <c r="R236" s="215"/>
      <c r="S236" s="215"/>
      <c r="T236" s="215"/>
      <c r="U236" s="215"/>
      <c r="V236" s="215"/>
      <c r="W236" s="215"/>
      <c r="X236" s="215"/>
      <c r="Y236" s="215"/>
      <c r="Z236" s="215"/>
      <c r="AA236" s="215"/>
      <c r="AB236" s="215"/>
      <c r="AC236" s="215"/>
      <c r="AD236" s="215"/>
      <c r="AE236" s="215"/>
      <c r="AF236" s="215"/>
      <c r="AG236" s="215"/>
      <c r="AH236" s="215"/>
      <c r="AI236" s="215"/>
      <c r="AJ236" s="215"/>
      <c r="AK236" s="215"/>
      <c r="AL236" s="215"/>
      <c r="AM236" s="215"/>
      <c r="AN236" s="215"/>
      <c r="AO236" s="215"/>
      <c r="AP236" s="215"/>
      <c r="AQ236" s="215"/>
      <c r="AR236" s="215"/>
    </row>
    <row r="237" spans="1:56" ht="18.75" customHeight="1">
      <c r="A237" s="57"/>
      <c r="B237" s="416" t="s">
        <v>250</v>
      </c>
      <c r="C237" s="417"/>
      <c r="D237" s="417"/>
      <c r="E237" s="417"/>
      <c r="F237" s="418"/>
      <c r="G237" s="424" t="s">
        <v>201</v>
      </c>
      <c r="H237" s="425"/>
      <c r="I237" s="425"/>
      <c r="J237" s="425"/>
      <c r="K237" s="425"/>
      <c r="L237" s="425"/>
      <c r="M237" s="425"/>
      <c r="N237" s="425"/>
      <c r="O237" s="425"/>
      <c r="P237" s="425"/>
      <c r="Q237" s="425"/>
      <c r="R237" s="425"/>
      <c r="S237" s="425"/>
      <c r="T237" s="425"/>
      <c r="U237" s="425"/>
      <c r="V237" s="425"/>
      <c r="W237" s="425"/>
      <c r="X237" s="425"/>
      <c r="Y237" s="425"/>
      <c r="Z237" s="425"/>
      <c r="AA237" s="425"/>
      <c r="AB237" s="425"/>
      <c r="AC237" s="425"/>
      <c r="AD237" s="425"/>
      <c r="AE237" s="426"/>
      <c r="AF237" s="416" t="s">
        <v>252</v>
      </c>
      <c r="AG237" s="417"/>
      <c r="AH237" s="417"/>
      <c r="AI237" s="417"/>
      <c r="AJ237" s="418"/>
      <c r="AK237" s="416" t="s">
        <v>253</v>
      </c>
      <c r="AL237" s="417"/>
      <c r="AM237" s="417"/>
      <c r="AN237" s="417"/>
      <c r="AO237" s="418"/>
      <c r="AP237" s="416" t="s">
        <v>239</v>
      </c>
      <c r="AQ237" s="417"/>
      <c r="AR237" s="417"/>
      <c r="AS237" s="417"/>
      <c r="AT237" s="418"/>
      <c r="AU237" s="416" t="s">
        <v>440</v>
      </c>
      <c r="AV237" s="417"/>
      <c r="AW237" s="417"/>
      <c r="AX237" s="417"/>
      <c r="AY237" s="418"/>
      <c r="AZ237" s="416" t="s">
        <v>242</v>
      </c>
      <c r="BA237" s="417"/>
      <c r="BB237" s="417"/>
      <c r="BC237" s="417"/>
      <c r="BD237" s="418"/>
    </row>
    <row r="238" spans="1:56" ht="18.75" customHeight="1">
      <c r="A238" s="57"/>
      <c r="B238" s="419"/>
      <c r="C238" s="420"/>
      <c r="D238" s="420"/>
      <c r="E238" s="420"/>
      <c r="F238" s="421"/>
      <c r="G238" s="424" t="s">
        <v>74</v>
      </c>
      <c r="H238" s="425"/>
      <c r="I238" s="425"/>
      <c r="J238" s="425"/>
      <c r="K238" s="426"/>
      <c r="L238" s="424" t="s">
        <v>441</v>
      </c>
      <c r="M238" s="425"/>
      <c r="N238" s="425"/>
      <c r="O238" s="425"/>
      <c r="P238" s="426"/>
      <c r="Q238" s="424" t="s">
        <v>442</v>
      </c>
      <c r="R238" s="425"/>
      <c r="S238" s="425"/>
      <c r="T238" s="425"/>
      <c r="U238" s="426"/>
      <c r="V238" s="424" t="s">
        <v>443</v>
      </c>
      <c r="W238" s="425"/>
      <c r="X238" s="425"/>
      <c r="Y238" s="425"/>
      <c r="Z238" s="426"/>
      <c r="AA238" s="424" t="s">
        <v>255</v>
      </c>
      <c r="AB238" s="425"/>
      <c r="AC238" s="425"/>
      <c r="AD238" s="425"/>
      <c r="AE238" s="426"/>
      <c r="AF238" s="419"/>
      <c r="AG238" s="420"/>
      <c r="AH238" s="420"/>
      <c r="AI238" s="420"/>
      <c r="AJ238" s="421"/>
      <c r="AK238" s="419"/>
      <c r="AL238" s="420"/>
      <c r="AM238" s="420"/>
      <c r="AN238" s="420"/>
      <c r="AO238" s="421"/>
      <c r="AP238" s="419"/>
      <c r="AQ238" s="420"/>
      <c r="AR238" s="420"/>
      <c r="AS238" s="420"/>
      <c r="AT238" s="421"/>
      <c r="AU238" s="419"/>
      <c r="AV238" s="420"/>
      <c r="AW238" s="420"/>
      <c r="AX238" s="420"/>
      <c r="AY238" s="421"/>
      <c r="AZ238" s="419"/>
      <c r="BA238" s="420"/>
      <c r="BB238" s="420"/>
      <c r="BC238" s="420"/>
      <c r="BD238" s="421"/>
    </row>
    <row r="239" spans="1:56" ht="18.75" customHeight="1">
      <c r="A239" s="57"/>
      <c r="B239" s="410" t="str">
        <f>Calcu!C64</f>
        <v/>
      </c>
      <c r="C239" s="411"/>
      <c r="D239" s="411"/>
      <c r="E239" s="411"/>
      <c r="F239" s="412"/>
      <c r="G239" s="404" t="str">
        <f>Calcu!E64</f>
        <v/>
      </c>
      <c r="H239" s="405"/>
      <c r="I239" s="405"/>
      <c r="J239" s="405"/>
      <c r="K239" s="406"/>
      <c r="L239" s="404" t="str">
        <f>Calcu!F64</f>
        <v/>
      </c>
      <c r="M239" s="405"/>
      <c r="N239" s="405"/>
      <c r="O239" s="405"/>
      <c r="P239" s="406"/>
      <c r="Q239" s="404" t="str">
        <f>Calcu!G64</f>
        <v/>
      </c>
      <c r="R239" s="405"/>
      <c r="S239" s="405"/>
      <c r="T239" s="405"/>
      <c r="U239" s="406"/>
      <c r="V239" s="404" t="str">
        <f>Calcu!H64</f>
        <v/>
      </c>
      <c r="W239" s="405"/>
      <c r="X239" s="405"/>
      <c r="Y239" s="405"/>
      <c r="Z239" s="406"/>
      <c r="AA239" s="404" t="str">
        <f>Calcu!I64</f>
        <v/>
      </c>
      <c r="AB239" s="405"/>
      <c r="AC239" s="405"/>
      <c r="AD239" s="405"/>
      <c r="AE239" s="406"/>
      <c r="AF239" s="404" t="str">
        <f>Calcu!J64</f>
        <v/>
      </c>
      <c r="AG239" s="405"/>
      <c r="AH239" s="405"/>
      <c r="AI239" s="405"/>
      <c r="AJ239" s="406"/>
      <c r="AK239" s="413" t="str">
        <f>Calcu!K64</f>
        <v/>
      </c>
      <c r="AL239" s="414"/>
      <c r="AM239" s="414"/>
      <c r="AN239" s="414"/>
      <c r="AO239" s="415"/>
      <c r="AP239" s="404" t="str">
        <f>Calcu!L64</f>
        <v/>
      </c>
      <c r="AQ239" s="405"/>
      <c r="AR239" s="405"/>
      <c r="AS239" s="405"/>
      <c r="AT239" s="406"/>
      <c r="AU239" s="404" t="str">
        <f>Calcu!T64</f>
        <v/>
      </c>
      <c r="AV239" s="405"/>
      <c r="AW239" s="405"/>
      <c r="AX239" s="405"/>
      <c r="AY239" s="406"/>
      <c r="AZ239" s="404" t="str">
        <f>Calcu!U64</f>
        <v/>
      </c>
      <c r="BA239" s="405"/>
      <c r="BB239" s="405"/>
      <c r="BC239" s="405"/>
      <c r="BD239" s="406"/>
    </row>
    <row r="240" spans="1:56" ht="18.75" customHeight="1">
      <c r="A240" s="57"/>
      <c r="B240" s="410" t="str">
        <f>Calcu!C65</f>
        <v/>
      </c>
      <c r="C240" s="411"/>
      <c r="D240" s="411"/>
      <c r="E240" s="411"/>
      <c r="F240" s="412"/>
      <c r="G240" s="404" t="str">
        <f>Calcu!E65</f>
        <v/>
      </c>
      <c r="H240" s="405"/>
      <c r="I240" s="405"/>
      <c r="J240" s="405"/>
      <c r="K240" s="406"/>
      <c r="L240" s="404" t="str">
        <f>Calcu!F65</f>
        <v/>
      </c>
      <c r="M240" s="405"/>
      <c r="N240" s="405"/>
      <c r="O240" s="405"/>
      <c r="P240" s="406"/>
      <c r="Q240" s="404" t="str">
        <f>Calcu!G65</f>
        <v/>
      </c>
      <c r="R240" s="405"/>
      <c r="S240" s="405"/>
      <c r="T240" s="405"/>
      <c r="U240" s="406"/>
      <c r="V240" s="404" t="str">
        <f>Calcu!H65</f>
        <v/>
      </c>
      <c r="W240" s="405"/>
      <c r="X240" s="405"/>
      <c r="Y240" s="405"/>
      <c r="Z240" s="406"/>
      <c r="AA240" s="404" t="str">
        <f>Calcu!I65</f>
        <v/>
      </c>
      <c r="AB240" s="405"/>
      <c r="AC240" s="405"/>
      <c r="AD240" s="405"/>
      <c r="AE240" s="406"/>
      <c r="AF240" s="404" t="str">
        <f>Calcu!J65</f>
        <v/>
      </c>
      <c r="AG240" s="405"/>
      <c r="AH240" s="405"/>
      <c r="AI240" s="405"/>
      <c r="AJ240" s="406"/>
      <c r="AK240" s="413" t="str">
        <f>Calcu!K65</f>
        <v/>
      </c>
      <c r="AL240" s="414"/>
      <c r="AM240" s="414"/>
      <c r="AN240" s="414"/>
      <c r="AO240" s="415"/>
      <c r="AP240" s="404" t="str">
        <f>Calcu!L65</f>
        <v/>
      </c>
      <c r="AQ240" s="405"/>
      <c r="AR240" s="405"/>
      <c r="AS240" s="405"/>
      <c r="AT240" s="406"/>
      <c r="AU240" s="404" t="str">
        <f>Calcu!T65</f>
        <v/>
      </c>
      <c r="AV240" s="405"/>
      <c r="AW240" s="405"/>
      <c r="AX240" s="405"/>
      <c r="AY240" s="406"/>
      <c r="AZ240" s="404" t="str">
        <f>Calcu!U65</f>
        <v/>
      </c>
      <c r="BA240" s="405"/>
      <c r="BB240" s="405"/>
      <c r="BC240" s="405"/>
      <c r="BD240" s="406"/>
    </row>
    <row r="241" spans="1:56" ht="18.75" customHeight="1">
      <c r="A241" s="57"/>
      <c r="B241" s="410" t="str">
        <f>Calcu!C66</f>
        <v/>
      </c>
      <c r="C241" s="411"/>
      <c r="D241" s="411"/>
      <c r="E241" s="411"/>
      <c r="F241" s="412"/>
      <c r="G241" s="404" t="str">
        <f>Calcu!E66</f>
        <v/>
      </c>
      <c r="H241" s="405"/>
      <c r="I241" s="405"/>
      <c r="J241" s="405"/>
      <c r="K241" s="406"/>
      <c r="L241" s="404" t="str">
        <f>Calcu!F66</f>
        <v/>
      </c>
      <c r="M241" s="405"/>
      <c r="N241" s="405"/>
      <c r="O241" s="405"/>
      <c r="P241" s="406"/>
      <c r="Q241" s="404" t="str">
        <f>Calcu!G66</f>
        <v/>
      </c>
      <c r="R241" s="405"/>
      <c r="S241" s="405"/>
      <c r="T241" s="405"/>
      <c r="U241" s="406"/>
      <c r="V241" s="404" t="str">
        <f>Calcu!H66</f>
        <v/>
      </c>
      <c r="W241" s="405"/>
      <c r="X241" s="405"/>
      <c r="Y241" s="405"/>
      <c r="Z241" s="406"/>
      <c r="AA241" s="404" t="str">
        <f>Calcu!I66</f>
        <v/>
      </c>
      <c r="AB241" s="405"/>
      <c r="AC241" s="405"/>
      <c r="AD241" s="405"/>
      <c r="AE241" s="406"/>
      <c r="AF241" s="404" t="str">
        <f>Calcu!J66</f>
        <v/>
      </c>
      <c r="AG241" s="405"/>
      <c r="AH241" s="405"/>
      <c r="AI241" s="405"/>
      <c r="AJ241" s="406"/>
      <c r="AK241" s="413" t="str">
        <f>Calcu!K66</f>
        <v/>
      </c>
      <c r="AL241" s="414"/>
      <c r="AM241" s="414"/>
      <c r="AN241" s="414"/>
      <c r="AO241" s="415"/>
      <c r="AP241" s="404" t="str">
        <f>Calcu!L66</f>
        <v/>
      </c>
      <c r="AQ241" s="405"/>
      <c r="AR241" s="405"/>
      <c r="AS241" s="405"/>
      <c r="AT241" s="406"/>
      <c r="AU241" s="404" t="str">
        <f>Calcu!T66</f>
        <v/>
      </c>
      <c r="AV241" s="405"/>
      <c r="AW241" s="405"/>
      <c r="AX241" s="405"/>
      <c r="AY241" s="406"/>
      <c r="AZ241" s="404" t="str">
        <f>Calcu!U66</f>
        <v/>
      </c>
      <c r="BA241" s="405"/>
      <c r="BB241" s="405"/>
      <c r="BC241" s="405"/>
      <c r="BD241" s="406"/>
    </row>
    <row r="242" spans="1:56" ht="18.75" customHeight="1">
      <c r="A242" s="57"/>
      <c r="B242" s="410" t="str">
        <f>Calcu!C67</f>
        <v/>
      </c>
      <c r="C242" s="411"/>
      <c r="D242" s="411"/>
      <c r="E242" s="411"/>
      <c r="F242" s="412"/>
      <c r="G242" s="404" t="str">
        <f>Calcu!E67</f>
        <v/>
      </c>
      <c r="H242" s="405"/>
      <c r="I242" s="405"/>
      <c r="J242" s="405"/>
      <c r="K242" s="406"/>
      <c r="L242" s="404" t="str">
        <f>Calcu!F67</f>
        <v/>
      </c>
      <c r="M242" s="405"/>
      <c r="N242" s="405"/>
      <c r="O242" s="405"/>
      <c r="P242" s="406"/>
      <c r="Q242" s="404" t="str">
        <f>Calcu!G67</f>
        <v/>
      </c>
      <c r="R242" s="405"/>
      <c r="S242" s="405"/>
      <c r="T242" s="405"/>
      <c r="U242" s="406"/>
      <c r="V242" s="404" t="str">
        <f>Calcu!H67</f>
        <v/>
      </c>
      <c r="W242" s="405"/>
      <c r="X242" s="405"/>
      <c r="Y242" s="405"/>
      <c r="Z242" s="406"/>
      <c r="AA242" s="404" t="str">
        <f>Calcu!I67</f>
        <v/>
      </c>
      <c r="AB242" s="405"/>
      <c r="AC242" s="405"/>
      <c r="AD242" s="405"/>
      <c r="AE242" s="406"/>
      <c r="AF242" s="404" t="str">
        <f>Calcu!J67</f>
        <v/>
      </c>
      <c r="AG242" s="405"/>
      <c r="AH242" s="405"/>
      <c r="AI242" s="405"/>
      <c r="AJ242" s="406"/>
      <c r="AK242" s="413" t="str">
        <f>Calcu!K67</f>
        <v/>
      </c>
      <c r="AL242" s="414"/>
      <c r="AM242" s="414"/>
      <c r="AN242" s="414"/>
      <c r="AO242" s="415"/>
      <c r="AP242" s="404" t="str">
        <f>Calcu!L67</f>
        <v/>
      </c>
      <c r="AQ242" s="405"/>
      <c r="AR242" s="405"/>
      <c r="AS242" s="405"/>
      <c r="AT242" s="406"/>
      <c r="AU242" s="404" t="str">
        <f>Calcu!T67</f>
        <v/>
      </c>
      <c r="AV242" s="405"/>
      <c r="AW242" s="405"/>
      <c r="AX242" s="405"/>
      <c r="AY242" s="406"/>
      <c r="AZ242" s="404" t="str">
        <f>Calcu!U67</f>
        <v/>
      </c>
      <c r="BA242" s="405"/>
      <c r="BB242" s="405"/>
      <c r="BC242" s="405"/>
      <c r="BD242" s="406"/>
    </row>
    <row r="243" spans="1:56" ht="18.75" customHeight="1">
      <c r="A243" s="57"/>
      <c r="B243" s="410" t="str">
        <f>Calcu!C68</f>
        <v/>
      </c>
      <c r="C243" s="411"/>
      <c r="D243" s="411"/>
      <c r="E243" s="411"/>
      <c r="F243" s="412"/>
      <c r="G243" s="404" t="str">
        <f>Calcu!E68</f>
        <v/>
      </c>
      <c r="H243" s="405"/>
      <c r="I243" s="405"/>
      <c r="J243" s="405"/>
      <c r="K243" s="406"/>
      <c r="L243" s="404" t="str">
        <f>Calcu!F68</f>
        <v/>
      </c>
      <c r="M243" s="405"/>
      <c r="N243" s="405"/>
      <c r="O243" s="405"/>
      <c r="P243" s="406"/>
      <c r="Q243" s="404" t="str">
        <f>Calcu!G68</f>
        <v/>
      </c>
      <c r="R243" s="405"/>
      <c r="S243" s="405"/>
      <c r="T243" s="405"/>
      <c r="U243" s="406"/>
      <c r="V243" s="404" t="str">
        <f>Calcu!H68</f>
        <v/>
      </c>
      <c r="W243" s="405"/>
      <c r="X243" s="405"/>
      <c r="Y243" s="405"/>
      <c r="Z243" s="406"/>
      <c r="AA243" s="404" t="str">
        <f>Calcu!I68</f>
        <v/>
      </c>
      <c r="AB243" s="405"/>
      <c r="AC243" s="405"/>
      <c r="AD243" s="405"/>
      <c r="AE243" s="406"/>
      <c r="AF243" s="404" t="str">
        <f>Calcu!J68</f>
        <v/>
      </c>
      <c r="AG243" s="405"/>
      <c r="AH243" s="405"/>
      <c r="AI243" s="405"/>
      <c r="AJ243" s="406"/>
      <c r="AK243" s="413" t="str">
        <f>Calcu!K68</f>
        <v/>
      </c>
      <c r="AL243" s="414"/>
      <c r="AM243" s="414"/>
      <c r="AN243" s="414"/>
      <c r="AO243" s="415"/>
      <c r="AP243" s="404" t="str">
        <f>Calcu!L68</f>
        <v/>
      </c>
      <c r="AQ243" s="405"/>
      <c r="AR243" s="405"/>
      <c r="AS243" s="405"/>
      <c r="AT243" s="406"/>
      <c r="AU243" s="404" t="str">
        <f>Calcu!T68</f>
        <v/>
      </c>
      <c r="AV243" s="405"/>
      <c r="AW243" s="405"/>
      <c r="AX243" s="405"/>
      <c r="AY243" s="406"/>
      <c r="AZ243" s="404" t="str">
        <f>Calcu!U68</f>
        <v/>
      </c>
      <c r="BA243" s="405"/>
      <c r="BB243" s="405"/>
      <c r="BC243" s="405"/>
      <c r="BD243" s="406"/>
    </row>
    <row r="244" spans="1:56" ht="18.75" customHeight="1">
      <c r="A244" s="57"/>
      <c r="B244" s="410" t="str">
        <f>Calcu!C69</f>
        <v/>
      </c>
      <c r="C244" s="411"/>
      <c r="D244" s="411"/>
      <c r="E244" s="411"/>
      <c r="F244" s="412"/>
      <c r="G244" s="404" t="str">
        <f>Calcu!E69</f>
        <v/>
      </c>
      <c r="H244" s="405"/>
      <c r="I244" s="405"/>
      <c r="J244" s="405"/>
      <c r="K244" s="406"/>
      <c r="L244" s="404" t="str">
        <f>Calcu!F69</f>
        <v/>
      </c>
      <c r="M244" s="405"/>
      <c r="N244" s="405"/>
      <c r="O244" s="405"/>
      <c r="P244" s="406"/>
      <c r="Q244" s="404" t="str">
        <f>Calcu!G69</f>
        <v/>
      </c>
      <c r="R244" s="405"/>
      <c r="S244" s="405"/>
      <c r="T244" s="405"/>
      <c r="U244" s="406"/>
      <c r="V244" s="404" t="str">
        <f>Calcu!H69</f>
        <v/>
      </c>
      <c r="W244" s="405"/>
      <c r="X244" s="405"/>
      <c r="Y244" s="405"/>
      <c r="Z244" s="406"/>
      <c r="AA244" s="404" t="str">
        <f>Calcu!I69</f>
        <v/>
      </c>
      <c r="AB244" s="405"/>
      <c r="AC244" s="405"/>
      <c r="AD244" s="405"/>
      <c r="AE244" s="406"/>
      <c r="AF244" s="404" t="str">
        <f>Calcu!J69</f>
        <v/>
      </c>
      <c r="AG244" s="405"/>
      <c r="AH244" s="405"/>
      <c r="AI244" s="405"/>
      <c r="AJ244" s="406"/>
      <c r="AK244" s="413" t="str">
        <f>Calcu!K69</f>
        <v/>
      </c>
      <c r="AL244" s="414"/>
      <c r="AM244" s="414"/>
      <c r="AN244" s="414"/>
      <c r="AO244" s="415"/>
      <c r="AP244" s="404" t="str">
        <f>Calcu!L69</f>
        <v/>
      </c>
      <c r="AQ244" s="405"/>
      <c r="AR244" s="405"/>
      <c r="AS244" s="405"/>
      <c r="AT244" s="406"/>
      <c r="AU244" s="404" t="str">
        <f>Calcu!T69</f>
        <v/>
      </c>
      <c r="AV244" s="405"/>
      <c r="AW244" s="405"/>
      <c r="AX244" s="405"/>
      <c r="AY244" s="406"/>
      <c r="AZ244" s="404" t="str">
        <f>Calcu!U69</f>
        <v/>
      </c>
      <c r="BA244" s="405"/>
      <c r="BB244" s="405"/>
      <c r="BC244" s="405"/>
      <c r="BD244" s="406"/>
    </row>
    <row r="245" spans="1:56" ht="18.75" customHeight="1">
      <c r="A245" s="57"/>
      <c r="B245" s="410" t="str">
        <f>Calcu!C70</f>
        <v/>
      </c>
      <c r="C245" s="411"/>
      <c r="D245" s="411"/>
      <c r="E245" s="411"/>
      <c r="F245" s="412"/>
      <c r="G245" s="404" t="str">
        <f>Calcu!E70</f>
        <v/>
      </c>
      <c r="H245" s="405"/>
      <c r="I245" s="405"/>
      <c r="J245" s="405"/>
      <c r="K245" s="406"/>
      <c r="L245" s="404" t="str">
        <f>Calcu!F70</f>
        <v/>
      </c>
      <c r="M245" s="405"/>
      <c r="N245" s="405"/>
      <c r="O245" s="405"/>
      <c r="P245" s="406"/>
      <c r="Q245" s="404" t="str">
        <f>Calcu!G70</f>
        <v/>
      </c>
      <c r="R245" s="405"/>
      <c r="S245" s="405"/>
      <c r="T245" s="405"/>
      <c r="U245" s="406"/>
      <c r="V245" s="404" t="str">
        <f>Calcu!H70</f>
        <v/>
      </c>
      <c r="W245" s="405"/>
      <c r="X245" s="405"/>
      <c r="Y245" s="405"/>
      <c r="Z245" s="406"/>
      <c r="AA245" s="404" t="str">
        <f>Calcu!I70</f>
        <v/>
      </c>
      <c r="AB245" s="405"/>
      <c r="AC245" s="405"/>
      <c r="AD245" s="405"/>
      <c r="AE245" s="406"/>
      <c r="AF245" s="404" t="str">
        <f>Calcu!J70</f>
        <v/>
      </c>
      <c r="AG245" s="405"/>
      <c r="AH245" s="405"/>
      <c r="AI245" s="405"/>
      <c r="AJ245" s="406"/>
      <c r="AK245" s="413" t="str">
        <f>Calcu!K70</f>
        <v/>
      </c>
      <c r="AL245" s="414"/>
      <c r="AM245" s="414"/>
      <c r="AN245" s="414"/>
      <c r="AO245" s="415"/>
      <c r="AP245" s="404" t="str">
        <f>Calcu!L70</f>
        <v/>
      </c>
      <c r="AQ245" s="405"/>
      <c r="AR245" s="405"/>
      <c r="AS245" s="405"/>
      <c r="AT245" s="406"/>
      <c r="AU245" s="404" t="str">
        <f>Calcu!T70</f>
        <v/>
      </c>
      <c r="AV245" s="405"/>
      <c r="AW245" s="405"/>
      <c r="AX245" s="405"/>
      <c r="AY245" s="406"/>
      <c r="AZ245" s="404" t="str">
        <f>Calcu!U70</f>
        <v/>
      </c>
      <c r="BA245" s="405"/>
      <c r="BB245" s="405"/>
      <c r="BC245" s="405"/>
      <c r="BD245" s="406"/>
    </row>
    <row r="246" spans="1:56" ht="18.75" customHeight="1">
      <c r="A246" s="57"/>
      <c r="B246" s="410" t="str">
        <f>Calcu!C71</f>
        <v/>
      </c>
      <c r="C246" s="411"/>
      <c r="D246" s="411"/>
      <c r="E246" s="411"/>
      <c r="F246" s="412"/>
      <c r="G246" s="404" t="str">
        <f>Calcu!E71</f>
        <v/>
      </c>
      <c r="H246" s="405"/>
      <c r="I246" s="405"/>
      <c r="J246" s="405"/>
      <c r="K246" s="406"/>
      <c r="L246" s="404" t="str">
        <f>Calcu!F71</f>
        <v/>
      </c>
      <c r="M246" s="405"/>
      <c r="N246" s="405"/>
      <c r="O246" s="405"/>
      <c r="P246" s="406"/>
      <c r="Q246" s="404" t="str">
        <f>Calcu!G71</f>
        <v/>
      </c>
      <c r="R246" s="405"/>
      <c r="S246" s="405"/>
      <c r="T246" s="405"/>
      <c r="U246" s="406"/>
      <c r="V246" s="404" t="str">
        <f>Calcu!H71</f>
        <v/>
      </c>
      <c r="W246" s="405"/>
      <c r="X246" s="405"/>
      <c r="Y246" s="405"/>
      <c r="Z246" s="406"/>
      <c r="AA246" s="404" t="str">
        <f>Calcu!I71</f>
        <v/>
      </c>
      <c r="AB246" s="405"/>
      <c r="AC246" s="405"/>
      <c r="AD246" s="405"/>
      <c r="AE246" s="406"/>
      <c r="AF246" s="404" t="str">
        <f>Calcu!J71</f>
        <v/>
      </c>
      <c r="AG246" s="405"/>
      <c r="AH246" s="405"/>
      <c r="AI246" s="405"/>
      <c r="AJ246" s="406"/>
      <c r="AK246" s="413" t="str">
        <f>Calcu!K71</f>
        <v/>
      </c>
      <c r="AL246" s="414"/>
      <c r="AM246" s="414"/>
      <c r="AN246" s="414"/>
      <c r="AO246" s="415"/>
      <c r="AP246" s="404" t="str">
        <f>Calcu!L71</f>
        <v/>
      </c>
      <c r="AQ246" s="405"/>
      <c r="AR246" s="405"/>
      <c r="AS246" s="405"/>
      <c r="AT246" s="406"/>
      <c r="AU246" s="404" t="str">
        <f>Calcu!T71</f>
        <v/>
      </c>
      <c r="AV246" s="405"/>
      <c r="AW246" s="405"/>
      <c r="AX246" s="405"/>
      <c r="AY246" s="406"/>
      <c r="AZ246" s="404" t="str">
        <f>Calcu!U71</f>
        <v/>
      </c>
      <c r="BA246" s="405"/>
      <c r="BB246" s="405"/>
      <c r="BC246" s="405"/>
      <c r="BD246" s="406"/>
    </row>
    <row r="247" spans="1:56" ht="18.75" customHeight="1">
      <c r="A247" s="57"/>
      <c r="B247" s="410" t="str">
        <f>Calcu!C72</f>
        <v/>
      </c>
      <c r="C247" s="411"/>
      <c r="D247" s="411"/>
      <c r="E247" s="411"/>
      <c r="F247" s="412"/>
      <c r="G247" s="404" t="str">
        <f>Calcu!E72</f>
        <v/>
      </c>
      <c r="H247" s="405"/>
      <c r="I247" s="405"/>
      <c r="J247" s="405"/>
      <c r="K247" s="406"/>
      <c r="L247" s="404" t="str">
        <f>Calcu!F72</f>
        <v/>
      </c>
      <c r="M247" s="405"/>
      <c r="N247" s="405"/>
      <c r="O247" s="405"/>
      <c r="P247" s="406"/>
      <c r="Q247" s="404" t="str">
        <f>Calcu!G72</f>
        <v/>
      </c>
      <c r="R247" s="405"/>
      <c r="S247" s="405"/>
      <c r="T247" s="405"/>
      <c r="U247" s="406"/>
      <c r="V247" s="404" t="str">
        <f>Calcu!H72</f>
        <v/>
      </c>
      <c r="W247" s="405"/>
      <c r="X247" s="405"/>
      <c r="Y247" s="405"/>
      <c r="Z247" s="406"/>
      <c r="AA247" s="404" t="str">
        <f>Calcu!I72</f>
        <v/>
      </c>
      <c r="AB247" s="405"/>
      <c r="AC247" s="405"/>
      <c r="AD247" s="405"/>
      <c r="AE247" s="406"/>
      <c r="AF247" s="404" t="str">
        <f>Calcu!J72</f>
        <v/>
      </c>
      <c r="AG247" s="405"/>
      <c r="AH247" s="405"/>
      <c r="AI247" s="405"/>
      <c r="AJ247" s="406"/>
      <c r="AK247" s="413" t="str">
        <f>Calcu!K72</f>
        <v/>
      </c>
      <c r="AL247" s="414"/>
      <c r="AM247" s="414"/>
      <c r="AN247" s="414"/>
      <c r="AO247" s="415"/>
      <c r="AP247" s="404" t="str">
        <f>Calcu!L72</f>
        <v/>
      </c>
      <c r="AQ247" s="405"/>
      <c r="AR247" s="405"/>
      <c r="AS247" s="405"/>
      <c r="AT247" s="406"/>
      <c r="AU247" s="404" t="str">
        <f>Calcu!T72</f>
        <v/>
      </c>
      <c r="AV247" s="405"/>
      <c r="AW247" s="405"/>
      <c r="AX247" s="405"/>
      <c r="AY247" s="406"/>
      <c r="AZ247" s="404" t="str">
        <f>Calcu!U72</f>
        <v/>
      </c>
      <c r="BA247" s="405"/>
      <c r="BB247" s="405"/>
      <c r="BC247" s="405"/>
      <c r="BD247" s="406"/>
    </row>
    <row r="248" spans="1:56" ht="18.75" customHeight="1">
      <c r="A248" s="57"/>
      <c r="B248" s="410" t="str">
        <f>Calcu!C73</f>
        <v/>
      </c>
      <c r="C248" s="411"/>
      <c r="D248" s="411"/>
      <c r="E248" s="411"/>
      <c r="F248" s="412"/>
      <c r="G248" s="404" t="str">
        <f>Calcu!E73</f>
        <v/>
      </c>
      <c r="H248" s="405"/>
      <c r="I248" s="405"/>
      <c r="J248" s="405"/>
      <c r="K248" s="406"/>
      <c r="L248" s="404" t="str">
        <f>Calcu!F73</f>
        <v/>
      </c>
      <c r="M248" s="405"/>
      <c r="N248" s="405"/>
      <c r="O248" s="405"/>
      <c r="P248" s="406"/>
      <c r="Q248" s="404" t="str">
        <f>Calcu!G73</f>
        <v/>
      </c>
      <c r="R248" s="405"/>
      <c r="S248" s="405"/>
      <c r="T248" s="405"/>
      <c r="U248" s="406"/>
      <c r="V248" s="404" t="str">
        <f>Calcu!H73</f>
        <v/>
      </c>
      <c r="W248" s="405"/>
      <c r="X248" s="405"/>
      <c r="Y248" s="405"/>
      <c r="Z248" s="406"/>
      <c r="AA248" s="404" t="str">
        <f>Calcu!I73</f>
        <v/>
      </c>
      <c r="AB248" s="405"/>
      <c r="AC248" s="405"/>
      <c r="AD248" s="405"/>
      <c r="AE248" s="406"/>
      <c r="AF248" s="404" t="str">
        <f>Calcu!J73</f>
        <v/>
      </c>
      <c r="AG248" s="405"/>
      <c r="AH248" s="405"/>
      <c r="AI248" s="405"/>
      <c r="AJ248" s="406"/>
      <c r="AK248" s="413" t="str">
        <f>Calcu!K73</f>
        <v/>
      </c>
      <c r="AL248" s="414"/>
      <c r="AM248" s="414"/>
      <c r="AN248" s="414"/>
      <c r="AO248" s="415"/>
      <c r="AP248" s="404" t="str">
        <f>Calcu!L73</f>
        <v/>
      </c>
      <c r="AQ248" s="405"/>
      <c r="AR248" s="405"/>
      <c r="AS248" s="405"/>
      <c r="AT248" s="406"/>
      <c r="AU248" s="404" t="str">
        <f>Calcu!T73</f>
        <v/>
      </c>
      <c r="AV248" s="405"/>
      <c r="AW248" s="405"/>
      <c r="AX248" s="405"/>
      <c r="AY248" s="406"/>
      <c r="AZ248" s="404" t="str">
        <f>Calcu!U73</f>
        <v/>
      </c>
      <c r="BA248" s="405"/>
      <c r="BB248" s="405"/>
      <c r="BC248" s="405"/>
      <c r="BD248" s="406"/>
    </row>
    <row r="249" spans="1:56" ht="18.75" customHeight="1">
      <c r="A249" s="57"/>
      <c r="B249" s="410" t="str">
        <f>Calcu!C74</f>
        <v/>
      </c>
      <c r="C249" s="411"/>
      <c r="D249" s="411"/>
      <c r="E249" s="411"/>
      <c r="F249" s="412"/>
      <c r="G249" s="404" t="str">
        <f>Calcu!E74</f>
        <v/>
      </c>
      <c r="H249" s="405"/>
      <c r="I249" s="405"/>
      <c r="J249" s="405"/>
      <c r="K249" s="406"/>
      <c r="L249" s="404" t="str">
        <f>Calcu!F74</f>
        <v/>
      </c>
      <c r="M249" s="405"/>
      <c r="N249" s="405"/>
      <c r="O249" s="405"/>
      <c r="P249" s="406"/>
      <c r="Q249" s="404" t="str">
        <f>Calcu!G74</f>
        <v/>
      </c>
      <c r="R249" s="405"/>
      <c r="S249" s="405"/>
      <c r="T249" s="405"/>
      <c r="U249" s="406"/>
      <c r="V249" s="404" t="str">
        <f>Calcu!H74</f>
        <v/>
      </c>
      <c r="W249" s="405"/>
      <c r="X249" s="405"/>
      <c r="Y249" s="405"/>
      <c r="Z249" s="406"/>
      <c r="AA249" s="404" t="str">
        <f>Calcu!I74</f>
        <v/>
      </c>
      <c r="AB249" s="405"/>
      <c r="AC249" s="405"/>
      <c r="AD249" s="405"/>
      <c r="AE249" s="406"/>
      <c r="AF249" s="404" t="str">
        <f>Calcu!J74</f>
        <v/>
      </c>
      <c r="AG249" s="405"/>
      <c r="AH249" s="405"/>
      <c r="AI249" s="405"/>
      <c r="AJ249" s="406"/>
      <c r="AK249" s="413" t="str">
        <f>Calcu!K74</f>
        <v/>
      </c>
      <c r="AL249" s="414"/>
      <c r="AM249" s="414"/>
      <c r="AN249" s="414"/>
      <c r="AO249" s="415"/>
      <c r="AP249" s="404" t="str">
        <f>Calcu!L74</f>
        <v/>
      </c>
      <c r="AQ249" s="405"/>
      <c r="AR249" s="405"/>
      <c r="AS249" s="405"/>
      <c r="AT249" s="406"/>
      <c r="AU249" s="404" t="str">
        <f>Calcu!T74</f>
        <v/>
      </c>
      <c r="AV249" s="405"/>
      <c r="AW249" s="405"/>
      <c r="AX249" s="405"/>
      <c r="AY249" s="406"/>
      <c r="AZ249" s="404" t="str">
        <f>Calcu!U74</f>
        <v/>
      </c>
      <c r="BA249" s="405"/>
      <c r="BB249" s="405"/>
      <c r="BC249" s="405"/>
      <c r="BD249" s="406"/>
    </row>
    <row r="250" spans="1:56" ht="18.75" customHeight="1">
      <c r="A250" s="57"/>
      <c r="B250" s="410" t="str">
        <f>Calcu!C75</f>
        <v/>
      </c>
      <c r="C250" s="411"/>
      <c r="D250" s="411"/>
      <c r="E250" s="411"/>
      <c r="F250" s="412"/>
      <c r="G250" s="404" t="str">
        <f>Calcu!E75</f>
        <v/>
      </c>
      <c r="H250" s="405"/>
      <c r="I250" s="405"/>
      <c r="J250" s="405"/>
      <c r="K250" s="406"/>
      <c r="L250" s="404" t="str">
        <f>Calcu!F75</f>
        <v/>
      </c>
      <c r="M250" s="405"/>
      <c r="N250" s="405"/>
      <c r="O250" s="405"/>
      <c r="P250" s="406"/>
      <c r="Q250" s="404" t="str">
        <f>Calcu!G75</f>
        <v/>
      </c>
      <c r="R250" s="405"/>
      <c r="S250" s="405"/>
      <c r="T250" s="405"/>
      <c r="U250" s="406"/>
      <c r="V250" s="404" t="str">
        <f>Calcu!H75</f>
        <v/>
      </c>
      <c r="W250" s="405"/>
      <c r="X250" s="405"/>
      <c r="Y250" s="405"/>
      <c r="Z250" s="406"/>
      <c r="AA250" s="404" t="str">
        <f>Calcu!I75</f>
        <v/>
      </c>
      <c r="AB250" s="405"/>
      <c r="AC250" s="405"/>
      <c r="AD250" s="405"/>
      <c r="AE250" s="406"/>
      <c r="AF250" s="404" t="str">
        <f>Calcu!J75</f>
        <v/>
      </c>
      <c r="AG250" s="405"/>
      <c r="AH250" s="405"/>
      <c r="AI250" s="405"/>
      <c r="AJ250" s="406"/>
      <c r="AK250" s="413" t="str">
        <f>Calcu!K75</f>
        <v/>
      </c>
      <c r="AL250" s="414"/>
      <c r="AM250" s="414"/>
      <c r="AN250" s="414"/>
      <c r="AO250" s="415"/>
      <c r="AP250" s="404" t="str">
        <f>Calcu!L75</f>
        <v/>
      </c>
      <c r="AQ250" s="405"/>
      <c r="AR250" s="405"/>
      <c r="AS250" s="405"/>
      <c r="AT250" s="406"/>
      <c r="AU250" s="404" t="str">
        <f>Calcu!T75</f>
        <v/>
      </c>
      <c r="AV250" s="405"/>
      <c r="AW250" s="405"/>
      <c r="AX250" s="405"/>
      <c r="AY250" s="406"/>
      <c r="AZ250" s="404" t="str">
        <f>Calcu!U75</f>
        <v/>
      </c>
      <c r="BA250" s="405"/>
      <c r="BB250" s="405"/>
      <c r="BC250" s="405"/>
      <c r="BD250" s="406"/>
    </row>
    <row r="251" spans="1:56" ht="18.75" customHeight="1">
      <c r="A251" s="57"/>
      <c r="B251" s="410" t="str">
        <f>Calcu!C76</f>
        <v/>
      </c>
      <c r="C251" s="411"/>
      <c r="D251" s="411"/>
      <c r="E251" s="411"/>
      <c r="F251" s="412"/>
      <c r="G251" s="404" t="str">
        <f>Calcu!E76</f>
        <v/>
      </c>
      <c r="H251" s="405"/>
      <c r="I251" s="405"/>
      <c r="J251" s="405"/>
      <c r="K251" s="406"/>
      <c r="L251" s="404" t="str">
        <f>Calcu!F76</f>
        <v/>
      </c>
      <c r="M251" s="405"/>
      <c r="N251" s="405"/>
      <c r="O251" s="405"/>
      <c r="P251" s="406"/>
      <c r="Q251" s="404" t="str">
        <f>Calcu!G76</f>
        <v/>
      </c>
      <c r="R251" s="405"/>
      <c r="S251" s="405"/>
      <c r="T251" s="405"/>
      <c r="U251" s="406"/>
      <c r="V251" s="404" t="str">
        <f>Calcu!H76</f>
        <v/>
      </c>
      <c r="W251" s="405"/>
      <c r="X251" s="405"/>
      <c r="Y251" s="405"/>
      <c r="Z251" s="406"/>
      <c r="AA251" s="404" t="str">
        <f>Calcu!I76</f>
        <v/>
      </c>
      <c r="AB251" s="405"/>
      <c r="AC251" s="405"/>
      <c r="AD251" s="405"/>
      <c r="AE251" s="406"/>
      <c r="AF251" s="404" t="str">
        <f>Calcu!J76</f>
        <v/>
      </c>
      <c r="AG251" s="405"/>
      <c r="AH251" s="405"/>
      <c r="AI251" s="405"/>
      <c r="AJ251" s="406"/>
      <c r="AK251" s="413" t="str">
        <f>Calcu!K76</f>
        <v/>
      </c>
      <c r="AL251" s="414"/>
      <c r="AM251" s="414"/>
      <c r="AN251" s="414"/>
      <c r="AO251" s="415"/>
      <c r="AP251" s="404" t="str">
        <f>Calcu!L76</f>
        <v/>
      </c>
      <c r="AQ251" s="405"/>
      <c r="AR251" s="405"/>
      <c r="AS251" s="405"/>
      <c r="AT251" s="406"/>
      <c r="AU251" s="404" t="str">
        <f>Calcu!T76</f>
        <v/>
      </c>
      <c r="AV251" s="405"/>
      <c r="AW251" s="405"/>
      <c r="AX251" s="405"/>
      <c r="AY251" s="406"/>
      <c r="AZ251" s="404" t="str">
        <f>Calcu!U76</f>
        <v/>
      </c>
      <c r="BA251" s="405"/>
      <c r="BB251" s="405"/>
      <c r="BC251" s="405"/>
      <c r="BD251" s="406"/>
    </row>
    <row r="252" spans="1:56" ht="18.75" customHeight="1">
      <c r="A252" s="57"/>
      <c r="B252" s="410" t="str">
        <f>Calcu!C77</f>
        <v/>
      </c>
      <c r="C252" s="411"/>
      <c r="D252" s="411"/>
      <c r="E252" s="411"/>
      <c r="F252" s="412"/>
      <c r="G252" s="404" t="str">
        <f>Calcu!E77</f>
        <v/>
      </c>
      <c r="H252" s="405"/>
      <c r="I252" s="405"/>
      <c r="J252" s="405"/>
      <c r="K252" s="406"/>
      <c r="L252" s="404" t="str">
        <f>Calcu!F77</f>
        <v/>
      </c>
      <c r="M252" s="405"/>
      <c r="N252" s="405"/>
      <c r="O252" s="405"/>
      <c r="P252" s="406"/>
      <c r="Q252" s="404" t="str">
        <f>Calcu!G77</f>
        <v/>
      </c>
      <c r="R252" s="405"/>
      <c r="S252" s="405"/>
      <c r="T252" s="405"/>
      <c r="U252" s="406"/>
      <c r="V252" s="404" t="str">
        <f>Calcu!H77</f>
        <v/>
      </c>
      <c r="W252" s="405"/>
      <c r="X252" s="405"/>
      <c r="Y252" s="405"/>
      <c r="Z252" s="406"/>
      <c r="AA252" s="404" t="str">
        <f>Calcu!I77</f>
        <v/>
      </c>
      <c r="AB252" s="405"/>
      <c r="AC252" s="405"/>
      <c r="AD252" s="405"/>
      <c r="AE252" s="406"/>
      <c r="AF252" s="404" t="str">
        <f>Calcu!J77</f>
        <v/>
      </c>
      <c r="AG252" s="405"/>
      <c r="AH252" s="405"/>
      <c r="AI252" s="405"/>
      <c r="AJ252" s="406"/>
      <c r="AK252" s="413" t="str">
        <f>Calcu!K77</f>
        <v/>
      </c>
      <c r="AL252" s="414"/>
      <c r="AM252" s="414"/>
      <c r="AN252" s="414"/>
      <c r="AO252" s="415"/>
      <c r="AP252" s="404" t="str">
        <f>Calcu!L77</f>
        <v/>
      </c>
      <c r="AQ252" s="405"/>
      <c r="AR252" s="405"/>
      <c r="AS252" s="405"/>
      <c r="AT252" s="406"/>
      <c r="AU252" s="404" t="str">
        <f>Calcu!T77</f>
        <v/>
      </c>
      <c r="AV252" s="405"/>
      <c r="AW252" s="405"/>
      <c r="AX252" s="405"/>
      <c r="AY252" s="406"/>
      <c r="AZ252" s="404" t="str">
        <f>Calcu!U77</f>
        <v/>
      </c>
      <c r="BA252" s="405"/>
      <c r="BB252" s="405"/>
      <c r="BC252" s="405"/>
      <c r="BD252" s="406"/>
    </row>
    <row r="253" spans="1:56" ht="18.75" customHeight="1">
      <c r="A253" s="57"/>
      <c r="B253" s="410" t="str">
        <f>Calcu!C78</f>
        <v/>
      </c>
      <c r="C253" s="411"/>
      <c r="D253" s="411"/>
      <c r="E253" s="411"/>
      <c r="F253" s="412"/>
      <c r="G253" s="404" t="str">
        <f>Calcu!E78</f>
        <v/>
      </c>
      <c r="H253" s="405"/>
      <c r="I253" s="405"/>
      <c r="J253" s="405"/>
      <c r="K253" s="406"/>
      <c r="L253" s="404" t="str">
        <f>Calcu!F78</f>
        <v/>
      </c>
      <c r="M253" s="405"/>
      <c r="N253" s="405"/>
      <c r="O253" s="405"/>
      <c r="P253" s="406"/>
      <c r="Q253" s="404" t="str">
        <f>Calcu!G78</f>
        <v/>
      </c>
      <c r="R253" s="405"/>
      <c r="S253" s="405"/>
      <c r="T253" s="405"/>
      <c r="U253" s="406"/>
      <c r="V253" s="404" t="str">
        <f>Calcu!H78</f>
        <v/>
      </c>
      <c r="W253" s="405"/>
      <c r="X253" s="405"/>
      <c r="Y253" s="405"/>
      <c r="Z253" s="406"/>
      <c r="AA253" s="404" t="str">
        <f>Calcu!I78</f>
        <v/>
      </c>
      <c r="AB253" s="405"/>
      <c r="AC253" s="405"/>
      <c r="AD253" s="405"/>
      <c r="AE253" s="406"/>
      <c r="AF253" s="404" t="str">
        <f>Calcu!J78</f>
        <v/>
      </c>
      <c r="AG253" s="405"/>
      <c r="AH253" s="405"/>
      <c r="AI253" s="405"/>
      <c r="AJ253" s="406"/>
      <c r="AK253" s="413" t="str">
        <f>Calcu!K78</f>
        <v/>
      </c>
      <c r="AL253" s="414"/>
      <c r="AM253" s="414"/>
      <c r="AN253" s="414"/>
      <c r="AO253" s="415"/>
      <c r="AP253" s="404" t="str">
        <f>Calcu!L78</f>
        <v/>
      </c>
      <c r="AQ253" s="405"/>
      <c r="AR253" s="405"/>
      <c r="AS253" s="405"/>
      <c r="AT253" s="406"/>
      <c r="AU253" s="404" t="str">
        <f>Calcu!T78</f>
        <v/>
      </c>
      <c r="AV253" s="405"/>
      <c r="AW253" s="405"/>
      <c r="AX253" s="405"/>
      <c r="AY253" s="406"/>
      <c r="AZ253" s="404" t="str">
        <f>Calcu!U78</f>
        <v/>
      </c>
      <c r="BA253" s="405"/>
      <c r="BB253" s="405"/>
      <c r="BC253" s="405"/>
      <c r="BD253" s="406"/>
    </row>
    <row r="254" spans="1:56" ht="18.75" customHeight="1">
      <c r="A254" s="57"/>
      <c r="B254" s="410" t="str">
        <f>Calcu!C79</f>
        <v/>
      </c>
      <c r="C254" s="411"/>
      <c r="D254" s="411"/>
      <c r="E254" s="411"/>
      <c r="F254" s="412"/>
      <c r="G254" s="404" t="str">
        <f>Calcu!E79</f>
        <v/>
      </c>
      <c r="H254" s="405"/>
      <c r="I254" s="405"/>
      <c r="J254" s="405"/>
      <c r="K254" s="406"/>
      <c r="L254" s="404" t="str">
        <f>Calcu!F79</f>
        <v/>
      </c>
      <c r="M254" s="405"/>
      <c r="N254" s="405"/>
      <c r="O254" s="405"/>
      <c r="P254" s="406"/>
      <c r="Q254" s="404" t="str">
        <f>Calcu!G79</f>
        <v/>
      </c>
      <c r="R254" s="405"/>
      <c r="S254" s="405"/>
      <c r="T254" s="405"/>
      <c r="U254" s="406"/>
      <c r="V254" s="404" t="str">
        <f>Calcu!H79</f>
        <v/>
      </c>
      <c r="W254" s="405"/>
      <c r="X254" s="405"/>
      <c r="Y254" s="405"/>
      <c r="Z254" s="406"/>
      <c r="AA254" s="404" t="str">
        <f>Calcu!I79</f>
        <v/>
      </c>
      <c r="AB254" s="405"/>
      <c r="AC254" s="405"/>
      <c r="AD254" s="405"/>
      <c r="AE254" s="406"/>
      <c r="AF254" s="404" t="str">
        <f>Calcu!J79</f>
        <v/>
      </c>
      <c r="AG254" s="405"/>
      <c r="AH254" s="405"/>
      <c r="AI254" s="405"/>
      <c r="AJ254" s="406"/>
      <c r="AK254" s="413" t="str">
        <f>Calcu!K79</f>
        <v/>
      </c>
      <c r="AL254" s="414"/>
      <c r="AM254" s="414"/>
      <c r="AN254" s="414"/>
      <c r="AO254" s="415"/>
      <c r="AP254" s="404" t="str">
        <f>Calcu!L79</f>
        <v/>
      </c>
      <c r="AQ254" s="405"/>
      <c r="AR254" s="405"/>
      <c r="AS254" s="405"/>
      <c r="AT254" s="406"/>
      <c r="AU254" s="404" t="str">
        <f>Calcu!T79</f>
        <v/>
      </c>
      <c r="AV254" s="405"/>
      <c r="AW254" s="405"/>
      <c r="AX254" s="405"/>
      <c r="AY254" s="406"/>
      <c r="AZ254" s="404" t="str">
        <f>Calcu!U79</f>
        <v/>
      </c>
      <c r="BA254" s="405"/>
      <c r="BB254" s="405"/>
      <c r="BC254" s="405"/>
      <c r="BD254" s="406"/>
    </row>
    <row r="255" spans="1:56" ht="18.75" customHeight="1">
      <c r="A255" s="57"/>
      <c r="B255" s="410" t="str">
        <f>Calcu!C80</f>
        <v/>
      </c>
      <c r="C255" s="411"/>
      <c r="D255" s="411"/>
      <c r="E255" s="411"/>
      <c r="F255" s="412"/>
      <c r="G255" s="404" t="str">
        <f>Calcu!E80</f>
        <v/>
      </c>
      <c r="H255" s="405"/>
      <c r="I255" s="405"/>
      <c r="J255" s="405"/>
      <c r="K255" s="406"/>
      <c r="L255" s="404" t="str">
        <f>Calcu!F80</f>
        <v/>
      </c>
      <c r="M255" s="405"/>
      <c r="N255" s="405"/>
      <c r="O255" s="405"/>
      <c r="P255" s="406"/>
      <c r="Q255" s="404" t="str">
        <f>Calcu!G80</f>
        <v/>
      </c>
      <c r="R255" s="405"/>
      <c r="S255" s="405"/>
      <c r="T255" s="405"/>
      <c r="U255" s="406"/>
      <c r="V255" s="404" t="str">
        <f>Calcu!H80</f>
        <v/>
      </c>
      <c r="W255" s="405"/>
      <c r="X255" s="405"/>
      <c r="Y255" s="405"/>
      <c r="Z255" s="406"/>
      <c r="AA255" s="404" t="str">
        <f>Calcu!I80</f>
        <v/>
      </c>
      <c r="AB255" s="405"/>
      <c r="AC255" s="405"/>
      <c r="AD255" s="405"/>
      <c r="AE255" s="406"/>
      <c r="AF255" s="404" t="str">
        <f>Calcu!J80</f>
        <v/>
      </c>
      <c r="AG255" s="405"/>
      <c r="AH255" s="405"/>
      <c r="AI255" s="405"/>
      <c r="AJ255" s="406"/>
      <c r="AK255" s="413" t="str">
        <f>Calcu!K80</f>
        <v/>
      </c>
      <c r="AL255" s="414"/>
      <c r="AM255" s="414"/>
      <c r="AN255" s="414"/>
      <c r="AO255" s="415"/>
      <c r="AP255" s="404" t="str">
        <f>Calcu!L80</f>
        <v/>
      </c>
      <c r="AQ255" s="405"/>
      <c r="AR255" s="405"/>
      <c r="AS255" s="405"/>
      <c r="AT255" s="406"/>
      <c r="AU255" s="404" t="str">
        <f>Calcu!T80</f>
        <v/>
      </c>
      <c r="AV255" s="405"/>
      <c r="AW255" s="405"/>
      <c r="AX255" s="405"/>
      <c r="AY255" s="406"/>
      <c r="AZ255" s="404" t="str">
        <f>Calcu!U80</f>
        <v/>
      </c>
      <c r="BA255" s="405"/>
      <c r="BB255" s="405"/>
      <c r="BC255" s="405"/>
      <c r="BD255" s="406"/>
    </row>
    <row r="256" spans="1:56" ht="18.75" customHeight="1">
      <c r="A256" s="57"/>
      <c r="B256" s="410" t="str">
        <f>Calcu!C81</f>
        <v/>
      </c>
      <c r="C256" s="411"/>
      <c r="D256" s="411"/>
      <c r="E256" s="411"/>
      <c r="F256" s="412"/>
      <c r="G256" s="404" t="str">
        <f>Calcu!E81</f>
        <v/>
      </c>
      <c r="H256" s="405"/>
      <c r="I256" s="405"/>
      <c r="J256" s="405"/>
      <c r="K256" s="406"/>
      <c r="L256" s="404" t="str">
        <f>Calcu!F81</f>
        <v/>
      </c>
      <c r="M256" s="405"/>
      <c r="N256" s="405"/>
      <c r="O256" s="405"/>
      <c r="P256" s="406"/>
      <c r="Q256" s="404" t="str">
        <f>Calcu!G81</f>
        <v/>
      </c>
      <c r="R256" s="405"/>
      <c r="S256" s="405"/>
      <c r="T256" s="405"/>
      <c r="U256" s="406"/>
      <c r="V256" s="404" t="str">
        <f>Calcu!H81</f>
        <v/>
      </c>
      <c r="W256" s="405"/>
      <c r="X256" s="405"/>
      <c r="Y256" s="405"/>
      <c r="Z256" s="406"/>
      <c r="AA256" s="404" t="str">
        <f>Calcu!I81</f>
        <v/>
      </c>
      <c r="AB256" s="405"/>
      <c r="AC256" s="405"/>
      <c r="AD256" s="405"/>
      <c r="AE256" s="406"/>
      <c r="AF256" s="404" t="str">
        <f>Calcu!J81</f>
        <v/>
      </c>
      <c r="AG256" s="405"/>
      <c r="AH256" s="405"/>
      <c r="AI256" s="405"/>
      <c r="AJ256" s="406"/>
      <c r="AK256" s="413" t="str">
        <f>Calcu!K81</f>
        <v/>
      </c>
      <c r="AL256" s="414"/>
      <c r="AM256" s="414"/>
      <c r="AN256" s="414"/>
      <c r="AO256" s="415"/>
      <c r="AP256" s="404" t="str">
        <f>Calcu!L81</f>
        <v/>
      </c>
      <c r="AQ256" s="405"/>
      <c r="AR256" s="405"/>
      <c r="AS256" s="405"/>
      <c r="AT256" s="406"/>
      <c r="AU256" s="404" t="str">
        <f>Calcu!T81</f>
        <v/>
      </c>
      <c r="AV256" s="405"/>
      <c r="AW256" s="405"/>
      <c r="AX256" s="405"/>
      <c r="AY256" s="406"/>
      <c r="AZ256" s="404" t="str">
        <f>Calcu!U81</f>
        <v/>
      </c>
      <c r="BA256" s="405"/>
      <c r="BB256" s="405"/>
      <c r="BC256" s="405"/>
      <c r="BD256" s="406"/>
    </row>
    <row r="257" spans="1:56" ht="18.75" customHeight="1">
      <c r="A257" s="57"/>
      <c r="B257" s="410" t="str">
        <f>Calcu!C82</f>
        <v/>
      </c>
      <c r="C257" s="411"/>
      <c r="D257" s="411"/>
      <c r="E257" s="411"/>
      <c r="F257" s="412"/>
      <c r="G257" s="404" t="str">
        <f>Calcu!E82</f>
        <v/>
      </c>
      <c r="H257" s="405"/>
      <c r="I257" s="405"/>
      <c r="J257" s="405"/>
      <c r="K257" s="406"/>
      <c r="L257" s="404" t="str">
        <f>Calcu!F82</f>
        <v/>
      </c>
      <c r="M257" s="405"/>
      <c r="N257" s="405"/>
      <c r="O257" s="405"/>
      <c r="P257" s="406"/>
      <c r="Q257" s="404" t="str">
        <f>Calcu!G82</f>
        <v/>
      </c>
      <c r="R257" s="405"/>
      <c r="S257" s="405"/>
      <c r="T257" s="405"/>
      <c r="U257" s="406"/>
      <c r="V257" s="404" t="str">
        <f>Calcu!H82</f>
        <v/>
      </c>
      <c r="W257" s="405"/>
      <c r="X257" s="405"/>
      <c r="Y257" s="405"/>
      <c r="Z257" s="406"/>
      <c r="AA257" s="404" t="str">
        <f>Calcu!I82</f>
        <v/>
      </c>
      <c r="AB257" s="405"/>
      <c r="AC257" s="405"/>
      <c r="AD257" s="405"/>
      <c r="AE257" s="406"/>
      <c r="AF257" s="404" t="str">
        <f>Calcu!J82</f>
        <v/>
      </c>
      <c r="AG257" s="405"/>
      <c r="AH257" s="405"/>
      <c r="AI257" s="405"/>
      <c r="AJ257" s="406"/>
      <c r="AK257" s="413" t="str">
        <f>Calcu!K82</f>
        <v/>
      </c>
      <c r="AL257" s="414"/>
      <c r="AM257" s="414"/>
      <c r="AN257" s="414"/>
      <c r="AO257" s="415"/>
      <c r="AP257" s="404" t="str">
        <f>Calcu!L82</f>
        <v/>
      </c>
      <c r="AQ257" s="405"/>
      <c r="AR257" s="405"/>
      <c r="AS257" s="405"/>
      <c r="AT257" s="406"/>
      <c r="AU257" s="404" t="str">
        <f>Calcu!T82</f>
        <v/>
      </c>
      <c r="AV257" s="405"/>
      <c r="AW257" s="405"/>
      <c r="AX257" s="405"/>
      <c r="AY257" s="406"/>
      <c r="AZ257" s="404" t="str">
        <f>Calcu!U82</f>
        <v/>
      </c>
      <c r="BA257" s="405"/>
      <c r="BB257" s="405"/>
      <c r="BC257" s="405"/>
      <c r="BD257" s="406"/>
    </row>
    <row r="258" spans="1:56" ht="18.75" customHeight="1">
      <c r="A258" s="57"/>
      <c r="B258" s="410" t="str">
        <f>Calcu!C83</f>
        <v/>
      </c>
      <c r="C258" s="411"/>
      <c r="D258" s="411"/>
      <c r="E258" s="411"/>
      <c r="F258" s="412"/>
      <c r="G258" s="404" t="str">
        <f>Calcu!E83</f>
        <v/>
      </c>
      <c r="H258" s="405"/>
      <c r="I258" s="405"/>
      <c r="J258" s="405"/>
      <c r="K258" s="406"/>
      <c r="L258" s="404" t="str">
        <f>Calcu!F83</f>
        <v/>
      </c>
      <c r="M258" s="405"/>
      <c r="N258" s="405"/>
      <c r="O258" s="405"/>
      <c r="P258" s="406"/>
      <c r="Q258" s="404" t="str">
        <f>Calcu!G83</f>
        <v/>
      </c>
      <c r="R258" s="405"/>
      <c r="S258" s="405"/>
      <c r="T258" s="405"/>
      <c r="U258" s="406"/>
      <c r="V258" s="404" t="str">
        <f>Calcu!H83</f>
        <v/>
      </c>
      <c r="W258" s="405"/>
      <c r="X258" s="405"/>
      <c r="Y258" s="405"/>
      <c r="Z258" s="406"/>
      <c r="AA258" s="404" t="str">
        <f>Calcu!I83</f>
        <v/>
      </c>
      <c r="AB258" s="405"/>
      <c r="AC258" s="405"/>
      <c r="AD258" s="405"/>
      <c r="AE258" s="406"/>
      <c r="AF258" s="404" t="str">
        <f>Calcu!J83</f>
        <v/>
      </c>
      <c r="AG258" s="405"/>
      <c r="AH258" s="405"/>
      <c r="AI258" s="405"/>
      <c r="AJ258" s="406"/>
      <c r="AK258" s="413" t="str">
        <f>Calcu!K83</f>
        <v/>
      </c>
      <c r="AL258" s="414"/>
      <c r="AM258" s="414"/>
      <c r="AN258" s="414"/>
      <c r="AO258" s="415"/>
      <c r="AP258" s="404" t="str">
        <f>Calcu!L83</f>
        <v/>
      </c>
      <c r="AQ258" s="405"/>
      <c r="AR258" s="405"/>
      <c r="AS258" s="405"/>
      <c r="AT258" s="406"/>
      <c r="AU258" s="404" t="str">
        <f>Calcu!T83</f>
        <v/>
      </c>
      <c r="AV258" s="405"/>
      <c r="AW258" s="405"/>
      <c r="AX258" s="405"/>
      <c r="AY258" s="406"/>
      <c r="AZ258" s="404" t="str">
        <f>Calcu!U83</f>
        <v/>
      </c>
      <c r="BA258" s="405"/>
      <c r="BB258" s="405"/>
      <c r="BC258" s="405"/>
      <c r="BD258" s="406"/>
    </row>
    <row r="259" spans="1:56" ht="18.75" customHeight="1">
      <c r="A259" s="57"/>
      <c r="B259" s="205"/>
      <c r="C259" s="205"/>
      <c r="D259" s="205"/>
      <c r="E259" s="205"/>
      <c r="F259" s="205"/>
      <c r="G259" s="165"/>
      <c r="H259" s="165"/>
      <c r="I259" s="165"/>
      <c r="J259" s="165"/>
      <c r="K259" s="165"/>
      <c r="AO259" s="215"/>
      <c r="AP259" s="215"/>
      <c r="AQ259" s="215"/>
      <c r="AR259" s="215"/>
      <c r="AS259" s="215"/>
      <c r="AT259" s="215"/>
    </row>
    <row r="260" spans="1:56" ht="18.75" customHeight="1">
      <c r="A260" s="57" t="s">
        <v>444</v>
      </c>
      <c r="B260" s="56"/>
      <c r="C260" s="56"/>
      <c r="D260" s="56"/>
      <c r="E260" s="56"/>
      <c r="F260" s="56"/>
      <c r="G260" s="56"/>
      <c r="H260" s="56"/>
      <c r="I260" s="56"/>
      <c r="J260" s="56"/>
      <c r="K260" s="56"/>
      <c r="L260" s="56"/>
      <c r="M260" s="56"/>
      <c r="N260" s="56"/>
      <c r="O260" s="56"/>
      <c r="P260" s="56"/>
      <c r="Q260" s="56"/>
      <c r="R260" s="56"/>
      <c r="S260" s="56"/>
      <c r="T260" s="56"/>
      <c r="U260" s="56"/>
      <c r="V260" s="56"/>
      <c r="W260" s="56"/>
      <c r="X260" s="56"/>
      <c r="Y260" s="56"/>
      <c r="Z260" s="56"/>
      <c r="AA260" s="56"/>
      <c r="AB260" s="56"/>
      <c r="AC260" s="56"/>
      <c r="AD260" s="56"/>
      <c r="AE260" s="56"/>
      <c r="AF260" s="56"/>
      <c r="AG260" s="56"/>
      <c r="AH260" s="56"/>
      <c r="AI260" s="56"/>
      <c r="AJ260" s="56"/>
      <c r="AK260" s="56"/>
      <c r="AL260" s="56"/>
      <c r="AM260" s="56"/>
      <c r="AN260" s="56"/>
      <c r="AO260" s="56"/>
      <c r="AP260" s="56"/>
      <c r="AQ260" s="56"/>
      <c r="AR260" s="56"/>
      <c r="AS260" s="56"/>
      <c r="AT260" s="56"/>
    </row>
    <row r="261" spans="1:56" ht="18.75" customHeight="1">
      <c r="A261" s="69"/>
      <c r="B261" s="56"/>
      <c r="C261" s="56"/>
      <c r="D261" s="56"/>
      <c r="E261" s="56"/>
      <c r="F261" s="56"/>
      <c r="G261" s="56"/>
      <c r="H261" s="56"/>
      <c r="I261" s="56"/>
      <c r="J261" s="56"/>
      <c r="K261" s="56"/>
      <c r="L261" s="56"/>
      <c r="M261" s="56"/>
      <c r="N261" s="56"/>
      <c r="O261" s="56"/>
      <c r="P261" s="56"/>
      <c r="Q261" s="56"/>
      <c r="R261" s="56"/>
      <c r="S261" s="56"/>
      <c r="T261" s="56"/>
      <c r="U261" s="56"/>
      <c r="V261" s="56"/>
      <c r="W261" s="56"/>
      <c r="X261" s="56"/>
      <c r="Y261" s="56"/>
      <c r="Z261" s="56"/>
      <c r="AA261" s="56"/>
      <c r="AB261" s="56"/>
      <c r="AC261" s="56"/>
      <c r="AD261" s="56"/>
      <c r="AE261" s="56"/>
      <c r="AF261" s="56"/>
      <c r="AG261" s="56"/>
      <c r="AH261" s="56"/>
      <c r="AI261" s="56"/>
      <c r="AJ261" s="56"/>
      <c r="AK261" s="56"/>
      <c r="AL261" s="56"/>
      <c r="AM261" s="56"/>
      <c r="AN261" s="56"/>
      <c r="AO261" s="56"/>
      <c r="AP261" s="56"/>
      <c r="AQ261" s="56"/>
      <c r="AR261" s="56"/>
      <c r="AS261" s="56"/>
      <c r="AT261" s="56"/>
    </row>
    <row r="262" spans="1:56" ht="18.75" customHeight="1">
      <c r="A262" s="69"/>
      <c r="B262" s="56"/>
      <c r="C262" s="56"/>
      <c r="D262" s="56"/>
      <c r="E262" s="56"/>
      <c r="F262" s="56"/>
      <c r="G262" s="56"/>
      <c r="H262" s="56"/>
      <c r="I262" s="56"/>
      <c r="J262" s="56"/>
      <c r="K262" s="56"/>
      <c r="L262" s="56"/>
      <c r="M262" s="56"/>
      <c r="N262" s="56"/>
      <c r="O262" s="56"/>
      <c r="P262" s="56"/>
      <c r="Q262" s="56"/>
      <c r="R262" s="56"/>
      <c r="S262" s="56"/>
      <c r="T262" s="56"/>
      <c r="U262" s="56"/>
      <c r="V262" s="56"/>
      <c r="W262" s="56"/>
      <c r="X262" s="56"/>
      <c r="Y262" s="56"/>
      <c r="Z262" s="56"/>
      <c r="AA262" s="56"/>
      <c r="AB262" s="56"/>
      <c r="AC262" s="56"/>
      <c r="AD262" s="56"/>
      <c r="AE262" s="56"/>
      <c r="AF262" s="56"/>
      <c r="AG262" s="56"/>
      <c r="AH262" s="56"/>
      <c r="AI262" s="56"/>
      <c r="AJ262" s="56"/>
      <c r="AK262" s="56"/>
      <c r="AL262" s="56"/>
      <c r="AM262" s="56"/>
      <c r="AN262" s="56"/>
      <c r="AO262" s="56"/>
      <c r="AP262" s="56"/>
      <c r="AQ262" s="56"/>
      <c r="AR262" s="56"/>
      <c r="AS262" s="56"/>
      <c r="AT262" s="56"/>
    </row>
    <row r="263" spans="1:56" ht="18.75" customHeight="1">
      <c r="A263" s="69"/>
      <c r="B263" s="56"/>
      <c r="C263" s="370" t="s">
        <v>257</v>
      </c>
      <c r="D263" s="370"/>
      <c r="E263" s="370"/>
      <c r="F263" s="215" t="s">
        <v>258</v>
      </c>
      <c r="G263" s="56" t="str">
        <f>"표준온도에서 "&amp;B234&amp;"의 교정값"</f>
        <v>표준온도에서 마이크로미터 헤드의 교정값</v>
      </c>
      <c r="H263" s="56"/>
      <c r="I263" s="56"/>
      <c r="J263" s="56"/>
      <c r="K263" s="56"/>
      <c r="L263" s="56"/>
      <c r="M263" s="56"/>
      <c r="N263" s="56"/>
      <c r="O263" s="56"/>
      <c r="P263" s="56"/>
      <c r="Q263" s="56"/>
      <c r="R263" s="56"/>
      <c r="S263" s="56"/>
      <c r="W263" s="59"/>
      <c r="X263" s="59"/>
      <c r="Y263" s="59"/>
      <c r="Z263" s="56"/>
      <c r="AA263" s="56"/>
      <c r="AB263" s="56"/>
      <c r="AC263" s="56"/>
      <c r="AD263" s="56"/>
      <c r="AE263" s="56"/>
      <c r="AF263" s="56"/>
      <c r="AG263" s="56"/>
      <c r="AH263" s="56"/>
      <c r="AI263" s="56"/>
      <c r="AJ263" s="56"/>
      <c r="AK263" s="56"/>
      <c r="AL263" s="56"/>
      <c r="AM263" s="56"/>
      <c r="AN263" s="56"/>
      <c r="AO263" s="56"/>
      <c r="AP263" s="56"/>
      <c r="AQ263" s="56"/>
      <c r="AR263" s="56"/>
      <c r="AS263" s="56"/>
      <c r="AT263" s="56"/>
    </row>
    <row r="264" spans="1:56" ht="18.75" customHeight="1">
      <c r="A264" s="69"/>
      <c r="B264" s="56"/>
      <c r="C264" s="370" t="s">
        <v>259</v>
      </c>
      <c r="D264" s="370"/>
      <c r="E264" s="370"/>
      <c r="F264" s="215" t="s">
        <v>258</v>
      </c>
      <c r="G264" s="56" t="str">
        <f>H234&amp;"의 교정값"</f>
        <v>게이지 블록의 교정값</v>
      </c>
      <c r="H264" s="56"/>
      <c r="I264" s="56"/>
      <c r="J264" s="56"/>
      <c r="K264" s="56"/>
      <c r="L264" s="56"/>
      <c r="M264" s="56"/>
      <c r="N264" s="56"/>
      <c r="O264" s="56"/>
      <c r="P264" s="56"/>
      <c r="Q264" s="56"/>
      <c r="R264" s="56"/>
      <c r="S264" s="56"/>
      <c r="W264" s="59"/>
      <c r="X264" s="59"/>
      <c r="Y264" s="59"/>
      <c r="Z264" s="56"/>
      <c r="AA264" s="56"/>
      <c r="AB264" s="56"/>
      <c r="AC264" s="56"/>
      <c r="AD264" s="56"/>
      <c r="AE264" s="56"/>
      <c r="AF264" s="56"/>
      <c r="AG264" s="56"/>
      <c r="AH264" s="56"/>
      <c r="AI264" s="56"/>
      <c r="AJ264" s="56"/>
      <c r="AK264" s="56"/>
      <c r="AL264" s="56"/>
      <c r="AM264" s="56"/>
      <c r="AN264" s="56"/>
      <c r="AO264" s="56"/>
      <c r="AP264" s="56"/>
      <c r="AQ264" s="56"/>
      <c r="AR264" s="56"/>
      <c r="AS264" s="56"/>
      <c r="AT264" s="56"/>
    </row>
    <row r="265" spans="1:56" ht="18.75" customHeight="1">
      <c r="A265" s="69"/>
      <c r="B265" s="56"/>
      <c r="C265" s="370" t="s">
        <v>182</v>
      </c>
      <c r="D265" s="370"/>
      <c r="E265" s="370"/>
      <c r="F265" s="215" t="s">
        <v>258</v>
      </c>
      <c r="G265" s="56" t="str">
        <f>N234&amp;"의 지시값"</f>
        <v>전기 마이크로미터의 지시값</v>
      </c>
      <c r="H265" s="56"/>
      <c r="I265" s="56"/>
      <c r="J265" s="56"/>
      <c r="K265" s="56"/>
      <c r="L265" s="56"/>
      <c r="M265" s="56"/>
      <c r="N265" s="56"/>
      <c r="O265" s="56"/>
      <c r="P265" s="56"/>
      <c r="Q265" s="56"/>
      <c r="R265" s="56"/>
      <c r="S265" s="56"/>
      <c r="T265" s="56"/>
      <c r="U265" s="56"/>
      <c r="V265" s="56"/>
      <c r="W265" s="56"/>
      <c r="X265" s="56"/>
      <c r="Y265" s="56"/>
      <c r="Z265" s="56"/>
      <c r="AA265" s="56"/>
      <c r="AB265" s="56"/>
      <c r="AC265" s="56"/>
      <c r="AD265" s="56"/>
      <c r="AE265" s="56"/>
      <c r="AF265" s="56"/>
      <c r="AG265" s="56"/>
      <c r="AH265" s="56"/>
      <c r="AI265" s="56"/>
      <c r="AJ265" s="56"/>
      <c r="AK265" s="56"/>
      <c r="AL265" s="56"/>
      <c r="AM265" s="56"/>
      <c r="AN265" s="56"/>
      <c r="AO265" s="56"/>
      <c r="AP265" s="56"/>
      <c r="AQ265" s="56"/>
      <c r="AR265" s="56"/>
      <c r="AS265" s="56"/>
      <c r="AT265" s="56"/>
      <c r="AU265" s="56"/>
      <c r="AV265" s="56"/>
      <c r="AW265" s="56"/>
      <c r="AX265" s="56"/>
      <c r="AY265" s="56"/>
      <c r="AZ265" s="56"/>
      <c r="BA265" s="56"/>
      <c r="BB265" s="56"/>
    </row>
    <row r="266" spans="1:56" ht="18.75" customHeight="1">
      <c r="A266" s="69"/>
      <c r="B266" s="56"/>
      <c r="C266" s="370" t="s">
        <v>445</v>
      </c>
      <c r="D266" s="370"/>
      <c r="E266" s="370"/>
      <c r="F266" s="215" t="s">
        <v>258</v>
      </c>
      <c r="G266" s="56" t="str">
        <f>H234&amp;"의 명목값"</f>
        <v>게이지 블록의 명목값</v>
      </c>
      <c r="H266" s="56"/>
      <c r="I266" s="56"/>
      <c r="J266" s="56"/>
      <c r="K266" s="56"/>
      <c r="L266" s="56"/>
      <c r="M266" s="56"/>
      <c r="N266" s="56"/>
      <c r="O266" s="56"/>
      <c r="P266" s="56"/>
      <c r="Q266" s="56"/>
      <c r="R266" s="56"/>
      <c r="S266" s="56"/>
      <c r="T266" s="56"/>
      <c r="U266" s="56"/>
      <c r="V266" s="56"/>
      <c r="W266" s="56"/>
      <c r="X266" s="56"/>
      <c r="Y266" s="56"/>
      <c r="Z266" s="56"/>
      <c r="AA266" s="56"/>
      <c r="AB266" s="56"/>
      <c r="AC266" s="56"/>
      <c r="AD266" s="56"/>
      <c r="AE266" s="56"/>
      <c r="AF266" s="56"/>
      <c r="AG266" s="56"/>
      <c r="AH266" s="56"/>
      <c r="AI266" s="56"/>
      <c r="AJ266" s="56"/>
      <c r="AK266" s="56"/>
      <c r="AL266" s="56"/>
      <c r="AM266" s="56"/>
      <c r="AN266" s="56"/>
      <c r="AO266" s="56"/>
      <c r="AP266" s="56"/>
      <c r="AQ266" s="56"/>
      <c r="AR266" s="56"/>
      <c r="AS266" s="56"/>
      <c r="AT266" s="56"/>
      <c r="AU266" s="56"/>
      <c r="AV266" s="56"/>
      <c r="AW266" s="56"/>
      <c r="AX266" s="56"/>
      <c r="AY266" s="56"/>
      <c r="AZ266" s="56"/>
      <c r="BA266" s="56"/>
      <c r="BB266" s="56"/>
    </row>
    <row r="267" spans="1:56" ht="18.75" customHeight="1">
      <c r="A267" s="69"/>
      <c r="B267" s="56"/>
      <c r="C267" s="370"/>
      <c r="D267" s="370"/>
      <c r="E267" s="370"/>
      <c r="F267" s="215" t="s">
        <v>258</v>
      </c>
      <c r="G267" s="56" t="str">
        <f>B234&amp;"와 "&amp;H234&amp;"의 평균열팽창계수"</f>
        <v>마이크로미터 헤드와 게이지 블록의 평균열팽창계수</v>
      </c>
      <c r="H267" s="56"/>
      <c r="I267" s="56"/>
      <c r="J267" s="56"/>
      <c r="K267" s="56"/>
      <c r="L267" s="56"/>
      <c r="M267" s="56"/>
      <c r="N267" s="56"/>
      <c r="O267" s="56"/>
      <c r="P267" s="56"/>
      <c r="Q267" s="56"/>
      <c r="U267" s="56"/>
      <c r="V267" s="56"/>
      <c r="W267" s="56"/>
      <c r="X267" s="56"/>
      <c r="Y267" s="56"/>
      <c r="Z267" s="56"/>
      <c r="AA267" s="56"/>
      <c r="AB267" s="56"/>
      <c r="AC267" s="56"/>
      <c r="AD267" s="56"/>
      <c r="AE267" s="56"/>
      <c r="AF267" s="56"/>
      <c r="AG267" s="56"/>
      <c r="AH267" s="56"/>
      <c r="AI267" s="56"/>
      <c r="AJ267" s="56"/>
      <c r="AK267" s="56"/>
      <c r="AL267" s="56"/>
      <c r="AM267" s="56"/>
      <c r="AN267" s="56"/>
      <c r="AO267" s="56"/>
      <c r="AP267" s="56"/>
      <c r="AQ267" s="56"/>
      <c r="AR267" s="56"/>
      <c r="AS267" s="56"/>
      <c r="AT267" s="56"/>
      <c r="AU267" s="56"/>
      <c r="AV267" s="56"/>
      <c r="AW267" s="56"/>
      <c r="AX267" s="56"/>
      <c r="AY267" s="56"/>
      <c r="AZ267" s="56"/>
      <c r="BA267" s="56"/>
      <c r="BB267" s="56"/>
    </row>
    <row r="268" spans="1:56" ht="18.75" customHeight="1">
      <c r="A268" s="69"/>
      <c r="B268" s="56"/>
      <c r="C268" s="370" t="s">
        <v>446</v>
      </c>
      <c r="D268" s="370"/>
      <c r="E268" s="370"/>
      <c r="F268" s="215"/>
      <c r="G268" s="56" t="str">
        <f>B234&amp;"와 "&amp;H234&amp;"의 온도차이"</f>
        <v>마이크로미터 헤드와 게이지 블록의 온도차이</v>
      </c>
      <c r="H268" s="56"/>
      <c r="I268" s="56"/>
      <c r="J268" s="56"/>
      <c r="K268" s="56"/>
      <c r="L268" s="56"/>
      <c r="M268" s="56"/>
      <c r="N268" s="56"/>
      <c r="O268" s="56"/>
      <c r="P268" s="56"/>
      <c r="Q268" s="56"/>
      <c r="U268" s="56"/>
      <c r="V268" s="56"/>
      <c r="W268" s="56"/>
      <c r="X268" s="56"/>
      <c r="Y268" s="56"/>
      <c r="Z268" s="56"/>
      <c r="AA268" s="56"/>
      <c r="AB268" s="56"/>
      <c r="AC268" s="56"/>
      <c r="AD268" s="56"/>
      <c r="AE268" s="56"/>
      <c r="AF268" s="56"/>
      <c r="AG268" s="56"/>
      <c r="AH268" s="56"/>
      <c r="AI268" s="56"/>
      <c r="AJ268" s="56"/>
      <c r="AK268" s="56"/>
      <c r="AL268" s="56"/>
      <c r="AM268" s="56"/>
      <c r="AN268" s="56"/>
      <c r="AO268" s="56"/>
      <c r="AP268" s="56"/>
      <c r="AQ268" s="56"/>
      <c r="AR268" s="56"/>
      <c r="AS268" s="56"/>
      <c r="AT268" s="56"/>
      <c r="AU268" s="56"/>
      <c r="AV268" s="56"/>
      <c r="AW268" s="56"/>
      <c r="AX268" s="56"/>
      <c r="AY268" s="56"/>
      <c r="AZ268" s="56"/>
      <c r="BA268" s="56"/>
      <c r="BB268" s="56"/>
    </row>
    <row r="269" spans="1:56" ht="18.75" customHeight="1">
      <c r="A269" s="69"/>
      <c r="B269" s="56"/>
      <c r="C269" s="370" t="s">
        <v>447</v>
      </c>
      <c r="D269" s="370"/>
      <c r="E269" s="370"/>
      <c r="F269" s="215"/>
      <c r="G269" s="56" t="str">
        <f>B234&amp;"와 "&amp;H234&amp;"의 열팽창계수 차이"</f>
        <v>마이크로미터 헤드와 게이지 블록의 열팽창계수 차이</v>
      </c>
      <c r="H269" s="56"/>
      <c r="I269" s="56"/>
      <c r="J269" s="56"/>
      <c r="K269" s="56"/>
      <c r="L269" s="56"/>
      <c r="M269" s="56"/>
      <c r="N269" s="56"/>
      <c r="O269" s="56"/>
      <c r="P269" s="56"/>
      <c r="Q269" s="56"/>
      <c r="U269" s="56"/>
      <c r="V269" s="56"/>
      <c r="W269" s="56"/>
      <c r="X269" s="56"/>
      <c r="Y269" s="56"/>
      <c r="Z269" s="56"/>
      <c r="AA269" s="56"/>
      <c r="AB269" s="56"/>
      <c r="AC269" s="56"/>
      <c r="AD269" s="56"/>
      <c r="AE269" s="56"/>
      <c r="AF269" s="56"/>
      <c r="AG269" s="56"/>
      <c r="AH269" s="56"/>
      <c r="AI269" s="56"/>
      <c r="AJ269" s="56"/>
      <c r="AK269" s="56"/>
      <c r="AL269" s="56"/>
      <c r="AM269" s="56"/>
      <c r="AN269" s="56"/>
      <c r="AO269" s="56"/>
      <c r="AP269" s="56"/>
      <c r="AQ269" s="56"/>
      <c r="AR269" s="56"/>
      <c r="AS269" s="56"/>
      <c r="AT269" s="56"/>
      <c r="AU269" s="56"/>
      <c r="AV269" s="56"/>
      <c r="AW269" s="56"/>
      <c r="AX269" s="56"/>
      <c r="AY269" s="56"/>
      <c r="AZ269" s="56"/>
      <c r="BA269" s="56"/>
      <c r="BB269" s="56"/>
    </row>
    <row r="270" spans="1:56" ht="18.75" customHeight="1">
      <c r="A270" s="69"/>
      <c r="B270" s="56"/>
      <c r="C270" s="370" t="s">
        <v>165</v>
      </c>
      <c r="D270" s="370"/>
      <c r="E270" s="370"/>
      <c r="F270" s="215"/>
      <c r="G270" s="56" t="str">
        <f>B234&amp;"와 "&amp;H234&amp;"의 평균 온도값과 기준온도와의 차"</f>
        <v>마이크로미터 헤드와 게이지 블록의 평균 온도값과 기준온도와의 차</v>
      </c>
      <c r="H270" s="56"/>
      <c r="I270" s="56"/>
      <c r="J270" s="56"/>
      <c r="K270" s="56"/>
      <c r="L270" s="56"/>
      <c r="M270" s="56"/>
      <c r="N270" s="56"/>
      <c r="O270" s="56"/>
      <c r="P270" s="56"/>
      <c r="Q270" s="56"/>
      <c r="U270" s="56"/>
      <c r="V270" s="56"/>
      <c r="W270" s="56"/>
      <c r="X270" s="56"/>
      <c r="Y270" s="56"/>
      <c r="Z270" s="56"/>
      <c r="AA270" s="56"/>
      <c r="AB270" s="56"/>
      <c r="AC270" s="56"/>
      <c r="AD270" s="56"/>
      <c r="AE270" s="56"/>
      <c r="AF270" s="56"/>
      <c r="AG270" s="56"/>
      <c r="AH270" s="56"/>
      <c r="AI270" s="56"/>
      <c r="AJ270" s="56"/>
      <c r="AK270" s="56"/>
      <c r="AL270" s="56"/>
      <c r="AM270" s="56"/>
      <c r="AN270" s="56"/>
      <c r="AO270" s="56"/>
      <c r="AP270" s="56"/>
      <c r="AQ270" s="56"/>
      <c r="AR270" s="56"/>
      <c r="AS270" s="56"/>
      <c r="AT270" s="56"/>
      <c r="AU270" s="56"/>
      <c r="AV270" s="56"/>
      <c r="AW270" s="56"/>
      <c r="AX270" s="56"/>
      <c r="AY270" s="56"/>
      <c r="AZ270" s="56"/>
      <c r="BA270" s="56"/>
      <c r="BB270" s="56"/>
    </row>
    <row r="271" spans="1:56" ht="18.75" customHeight="1">
      <c r="A271" s="69"/>
      <c r="B271" s="56"/>
      <c r="C271" s="370" t="s">
        <v>448</v>
      </c>
      <c r="D271" s="370"/>
      <c r="E271" s="370"/>
      <c r="F271" s="215" t="s">
        <v>258</v>
      </c>
      <c r="G271" s="56" t="str">
        <f>B234&amp;"의 분해능 한계에 의한 보정값"</f>
        <v>마이크로미터 헤드의 분해능 한계에 의한 보정값</v>
      </c>
      <c r="H271" s="56"/>
      <c r="I271" s="56"/>
      <c r="J271" s="56"/>
      <c r="K271" s="56"/>
      <c r="L271" s="56"/>
      <c r="M271" s="56"/>
      <c r="N271" s="56"/>
      <c r="O271" s="56"/>
      <c r="P271" s="56"/>
      <c r="Q271" s="56"/>
      <c r="U271" s="56"/>
      <c r="V271" s="56"/>
      <c r="W271" s="56"/>
      <c r="X271" s="56"/>
      <c r="Y271" s="56"/>
      <c r="Z271" s="56"/>
      <c r="AA271" s="56"/>
      <c r="AB271" s="56"/>
      <c r="AC271" s="56"/>
      <c r="AD271" s="56"/>
      <c r="AE271" s="56"/>
      <c r="AF271" s="56"/>
      <c r="AG271" s="56"/>
      <c r="AH271" s="56"/>
      <c r="AI271" s="56"/>
      <c r="AJ271" s="56"/>
      <c r="AK271" s="56"/>
      <c r="AL271" s="56"/>
      <c r="AM271" s="56"/>
      <c r="AN271" s="56"/>
      <c r="AO271" s="56"/>
      <c r="AP271" s="56"/>
      <c r="AQ271" s="56"/>
      <c r="AR271" s="56"/>
      <c r="AS271" s="56"/>
      <c r="AT271" s="56"/>
      <c r="AU271" s="56"/>
      <c r="AV271" s="56"/>
      <c r="AW271" s="56"/>
      <c r="AX271" s="56"/>
      <c r="AY271" s="56"/>
      <c r="AZ271" s="56"/>
      <c r="BA271" s="56"/>
      <c r="BB271" s="56"/>
    </row>
    <row r="272" spans="1:56" ht="18.75" customHeight="1">
      <c r="A272" s="69"/>
      <c r="B272" s="56"/>
      <c r="C272" s="370" t="s">
        <v>292</v>
      </c>
      <c r="D272" s="370"/>
      <c r="E272" s="370"/>
      <c r="F272" s="215" t="s">
        <v>267</v>
      </c>
      <c r="G272" s="56" t="str">
        <f>N234&amp;"의 증폭비, 비선형성 및 분해능 한계 등에 의한 보정값"</f>
        <v>전기 마이크로미터의 증폭비, 비선형성 및 분해능 한계 등에 의한 보정값</v>
      </c>
      <c r="H272" s="56"/>
      <c r="I272" s="56"/>
      <c r="J272" s="56"/>
      <c r="K272" s="56"/>
      <c r="L272" s="56"/>
      <c r="M272" s="56"/>
      <c r="N272" s="56"/>
      <c r="O272" s="56"/>
      <c r="P272" s="56"/>
      <c r="Q272" s="56"/>
      <c r="U272" s="56"/>
      <c r="V272" s="56"/>
      <c r="W272" s="56"/>
      <c r="X272" s="56"/>
      <c r="Y272" s="56"/>
      <c r="Z272" s="56"/>
      <c r="AA272" s="56"/>
      <c r="AB272" s="56"/>
      <c r="AC272" s="56"/>
      <c r="AD272" s="56"/>
      <c r="AE272" s="56"/>
      <c r="AF272" s="56"/>
      <c r="AG272" s="56"/>
      <c r="AH272" s="56"/>
      <c r="AI272" s="56"/>
      <c r="AJ272" s="56"/>
      <c r="AK272" s="56"/>
      <c r="AL272" s="56"/>
      <c r="AM272" s="56"/>
      <c r="AN272" s="56"/>
      <c r="AO272" s="56"/>
      <c r="AP272" s="56"/>
      <c r="AQ272" s="56"/>
      <c r="AR272" s="56"/>
      <c r="AS272" s="56"/>
      <c r="AT272" s="56"/>
      <c r="AU272" s="56"/>
      <c r="AV272" s="56"/>
      <c r="AW272" s="56"/>
      <c r="AX272" s="56"/>
      <c r="AY272" s="56"/>
      <c r="AZ272" s="56"/>
      <c r="BA272" s="56"/>
      <c r="BB272" s="56"/>
    </row>
    <row r="273" spans="1:69" ht="18.75" customHeight="1">
      <c r="A273" s="69"/>
      <c r="B273" s="56"/>
      <c r="C273" s="370" t="s">
        <v>449</v>
      </c>
      <c r="D273" s="370"/>
      <c r="E273" s="370"/>
      <c r="F273" s="215" t="s">
        <v>258</v>
      </c>
      <c r="G273" s="56" t="s">
        <v>269</v>
      </c>
      <c r="H273" s="56"/>
      <c r="I273" s="56"/>
      <c r="J273" s="56"/>
      <c r="K273" s="56"/>
      <c r="L273" s="56"/>
      <c r="M273" s="56"/>
      <c r="N273" s="56"/>
      <c r="O273" s="56"/>
      <c r="P273" s="56"/>
      <c r="Q273" s="56"/>
      <c r="U273" s="56"/>
      <c r="V273" s="56"/>
      <c r="W273" s="56"/>
      <c r="X273" s="56"/>
      <c r="Y273" s="56"/>
      <c r="Z273" s="56"/>
      <c r="AA273" s="56"/>
      <c r="AB273" s="56"/>
      <c r="AC273" s="56"/>
      <c r="AD273" s="56"/>
      <c r="AE273" s="56"/>
      <c r="AF273" s="56"/>
      <c r="AG273" s="56"/>
      <c r="AH273" s="56"/>
      <c r="AI273" s="56"/>
      <c r="AJ273" s="56"/>
      <c r="AK273" s="56"/>
      <c r="AL273" s="56"/>
      <c r="AM273" s="56"/>
      <c r="AN273" s="56"/>
      <c r="AO273" s="56"/>
      <c r="AP273" s="56"/>
      <c r="AQ273" s="56"/>
      <c r="AR273" s="56"/>
      <c r="AS273" s="56"/>
      <c r="AT273" s="56"/>
      <c r="AU273" s="56"/>
      <c r="AV273" s="56"/>
      <c r="AW273" s="56"/>
      <c r="AX273" s="56"/>
      <c r="AY273" s="56"/>
      <c r="AZ273" s="56"/>
      <c r="BA273" s="56"/>
      <c r="BB273" s="56"/>
    </row>
    <row r="274" spans="1:69" ht="18.75" customHeight="1">
      <c r="A274" s="69"/>
      <c r="B274" s="56"/>
      <c r="C274" s="370"/>
      <c r="D274" s="370"/>
      <c r="E274" s="370"/>
      <c r="G274" s="56"/>
      <c r="H274" s="56"/>
      <c r="I274" s="56"/>
      <c r="J274" s="56"/>
      <c r="K274" s="56"/>
      <c r="L274" s="56"/>
      <c r="M274" s="56"/>
      <c r="N274" s="56"/>
      <c r="O274" s="56"/>
      <c r="P274" s="56"/>
      <c r="Q274" s="56"/>
      <c r="R274" s="56"/>
      <c r="S274" s="56"/>
      <c r="T274" s="56"/>
      <c r="U274" s="56"/>
      <c r="V274" s="56"/>
      <c r="W274" s="56"/>
      <c r="X274" s="56"/>
      <c r="Y274" s="56"/>
      <c r="Z274" s="56"/>
      <c r="AA274" s="56"/>
      <c r="AB274" s="56"/>
      <c r="AC274" s="56"/>
      <c r="AD274" s="56"/>
      <c r="AE274" s="56"/>
      <c r="AF274" s="56"/>
      <c r="AG274" s="56"/>
      <c r="AH274" s="56"/>
      <c r="AI274" s="56"/>
      <c r="AJ274" s="56"/>
      <c r="AK274" s="56"/>
      <c r="AL274" s="56"/>
      <c r="AM274" s="56"/>
      <c r="AN274" s="56"/>
      <c r="AO274" s="56"/>
      <c r="AP274" s="56"/>
      <c r="AQ274" s="56"/>
      <c r="AR274" s="56"/>
      <c r="AS274" s="56"/>
      <c r="AT274" s="56"/>
      <c r="AU274" s="56"/>
      <c r="AV274" s="56"/>
      <c r="AW274" s="56"/>
      <c r="AX274" s="56"/>
      <c r="AY274" s="56"/>
      <c r="AZ274" s="56"/>
      <c r="BA274" s="56"/>
      <c r="BB274" s="56"/>
      <c r="BD274" s="58"/>
      <c r="BE274" s="58"/>
      <c r="BF274" s="58"/>
      <c r="BG274" s="58"/>
      <c r="BH274" s="58"/>
      <c r="BI274" s="58"/>
      <c r="BJ274" s="58"/>
      <c r="BK274" s="58"/>
      <c r="BL274" s="58"/>
      <c r="BM274" s="58"/>
      <c r="BN274" s="58"/>
      <c r="BO274" s="58"/>
      <c r="BP274" s="58"/>
      <c r="BQ274" s="58"/>
    </row>
    <row r="275" spans="1:69" ht="18.75" customHeight="1">
      <c r="A275" s="57" t="s">
        <v>450</v>
      </c>
      <c r="B275" s="56"/>
      <c r="C275" s="56"/>
      <c r="D275" s="56"/>
      <c r="E275" s="56"/>
      <c r="F275" s="56"/>
      <c r="G275" s="56"/>
      <c r="H275" s="56"/>
      <c r="I275" s="56"/>
      <c r="J275" s="56"/>
      <c r="K275" s="56"/>
      <c r="L275" s="56"/>
      <c r="M275" s="56"/>
      <c r="N275" s="56"/>
      <c r="O275" s="56"/>
      <c r="P275" s="56"/>
      <c r="Q275" s="56"/>
      <c r="R275" s="56"/>
      <c r="S275" s="56"/>
      <c r="T275" s="56"/>
      <c r="U275" s="56"/>
      <c r="V275" s="56"/>
      <c r="W275" s="56"/>
      <c r="X275" s="56"/>
      <c r="Y275" s="56"/>
      <c r="Z275" s="56"/>
      <c r="AA275" s="56"/>
      <c r="AB275" s="56"/>
      <c r="AC275" s="56"/>
      <c r="AD275" s="56"/>
      <c r="AE275" s="56"/>
      <c r="AF275" s="56"/>
      <c r="AG275" s="56"/>
      <c r="AH275" s="56"/>
      <c r="AI275" s="56"/>
      <c r="AJ275" s="56"/>
      <c r="AK275" s="56"/>
      <c r="AL275" s="56"/>
      <c r="AM275" s="56"/>
      <c r="AN275" s="56"/>
      <c r="AO275" s="56"/>
      <c r="AP275" s="56"/>
      <c r="AQ275" s="56"/>
      <c r="AR275" s="56"/>
      <c r="AS275" s="56"/>
      <c r="AT275" s="56"/>
    </row>
    <row r="276" spans="1:69" ht="18.75" customHeight="1">
      <c r="A276" s="56"/>
      <c r="B276" s="56"/>
      <c r="C276" s="56"/>
      <c r="D276" s="56"/>
      <c r="E276" s="56"/>
      <c r="F276" s="56"/>
      <c r="G276" s="56"/>
      <c r="H276" s="56"/>
      <c r="I276" s="56"/>
      <c r="J276" s="56"/>
      <c r="K276" s="56"/>
      <c r="L276" s="56"/>
      <c r="M276" s="56"/>
      <c r="N276" s="56"/>
      <c r="O276" s="56"/>
      <c r="P276" s="56"/>
      <c r="Q276" s="56"/>
      <c r="R276" s="56"/>
      <c r="S276" s="56"/>
      <c r="T276" s="56"/>
      <c r="U276" s="56"/>
      <c r="V276" s="56"/>
      <c r="W276" s="56"/>
      <c r="X276" s="56"/>
      <c r="Y276" s="56"/>
      <c r="Z276" s="56"/>
      <c r="AA276" s="56"/>
      <c r="AB276" s="56"/>
      <c r="AC276" s="56"/>
      <c r="AD276" s="56"/>
      <c r="AE276" s="56"/>
      <c r="AF276" s="56"/>
      <c r="AG276" s="56"/>
      <c r="AH276" s="56"/>
      <c r="AI276" s="56"/>
      <c r="AJ276" s="56"/>
      <c r="AK276" s="56"/>
      <c r="AL276" s="56"/>
      <c r="AM276" s="56"/>
      <c r="AN276" s="56"/>
      <c r="AO276" s="56"/>
      <c r="AP276" s="56"/>
      <c r="AQ276" s="56"/>
      <c r="AR276" s="56"/>
      <c r="AS276" s="56"/>
      <c r="AT276" s="56"/>
    </row>
    <row r="277" spans="1:69" ht="18.75" customHeight="1">
      <c r="A277" s="56"/>
      <c r="B277" s="56"/>
      <c r="C277" s="56" t="s">
        <v>271</v>
      </c>
      <c r="D277" s="56"/>
      <c r="E277" s="56"/>
      <c r="F277" s="56"/>
      <c r="G277" s="56"/>
      <c r="H277" s="56"/>
      <c r="I277" s="56"/>
      <c r="J277" s="56"/>
      <c r="K277" s="56"/>
      <c r="L277" s="56"/>
      <c r="M277" s="56"/>
      <c r="N277" s="56"/>
      <c r="O277" s="56"/>
      <c r="P277" s="56"/>
      <c r="Q277" s="56"/>
      <c r="R277" s="56"/>
      <c r="S277" s="56"/>
      <c r="T277" s="56"/>
      <c r="U277" s="56"/>
      <c r="V277" s="56"/>
      <c r="W277" s="56"/>
      <c r="X277" s="56"/>
      <c r="Y277" s="56"/>
      <c r="Z277" s="56"/>
      <c r="AA277" s="56"/>
      <c r="AB277" s="56"/>
      <c r="AC277" s="56"/>
      <c r="AD277" s="56"/>
      <c r="AE277" s="56"/>
      <c r="AF277" s="56"/>
      <c r="AG277" s="56"/>
      <c r="AH277" s="56"/>
      <c r="AI277" s="56"/>
      <c r="AJ277" s="56"/>
      <c r="AK277" s="56"/>
      <c r="AL277" s="56"/>
      <c r="AM277" s="56"/>
      <c r="AN277" s="56"/>
      <c r="AO277" s="56"/>
      <c r="AP277" s="56"/>
      <c r="AQ277" s="56"/>
      <c r="AR277" s="56"/>
      <c r="AS277" s="56"/>
      <c r="AT277" s="56"/>
    </row>
    <row r="278" spans="1:69" ht="18.75" customHeight="1">
      <c r="A278" s="56"/>
      <c r="B278" s="56"/>
      <c r="C278" s="56"/>
      <c r="D278" s="56"/>
      <c r="E278" s="56"/>
      <c r="F278" s="56"/>
      <c r="G278" s="56"/>
      <c r="H278" s="56"/>
      <c r="I278" s="56"/>
      <c r="J278" s="56"/>
      <c r="K278" s="56"/>
      <c r="L278" s="56"/>
      <c r="M278" s="56"/>
      <c r="N278" s="56"/>
      <c r="O278" s="56"/>
      <c r="P278" s="56"/>
      <c r="Q278" s="56"/>
      <c r="R278" s="56"/>
      <c r="S278" s="56"/>
      <c r="T278" s="56"/>
      <c r="U278" s="56"/>
      <c r="V278" s="56"/>
      <c r="W278" s="56"/>
      <c r="X278" s="56"/>
      <c r="Y278" s="56"/>
      <c r="Z278" s="56"/>
      <c r="AA278" s="56"/>
      <c r="AB278" s="56"/>
      <c r="AC278" s="56"/>
      <c r="AD278" s="56"/>
      <c r="AE278" s="56"/>
      <c r="AF278" s="56"/>
      <c r="AG278" s="56"/>
      <c r="AH278" s="56"/>
      <c r="AI278" s="56"/>
      <c r="AJ278" s="56"/>
      <c r="AK278" s="56"/>
      <c r="AL278" s="56"/>
      <c r="AM278" s="56"/>
      <c r="AN278" s="56"/>
      <c r="AO278" s="56"/>
      <c r="AP278" s="56"/>
      <c r="AQ278" s="56"/>
      <c r="AR278" s="56"/>
      <c r="AS278" s="56"/>
      <c r="AT278" s="56"/>
    </row>
    <row r="279" spans="1:69" ht="18.75" customHeight="1">
      <c r="A279" s="56"/>
      <c r="B279" s="56"/>
      <c r="C279" s="56"/>
      <c r="D279" s="56"/>
      <c r="E279" s="56"/>
      <c r="F279" s="56"/>
      <c r="G279" s="56"/>
      <c r="H279" s="56"/>
      <c r="I279" s="56"/>
      <c r="J279" s="56"/>
      <c r="K279" s="56"/>
      <c r="L279" s="56"/>
      <c r="M279" s="56"/>
      <c r="N279" s="56"/>
      <c r="O279" s="56"/>
      <c r="P279" s="56"/>
      <c r="Q279" s="56"/>
      <c r="R279" s="56"/>
      <c r="S279" s="56"/>
      <c r="T279" s="56"/>
      <c r="U279" s="56"/>
      <c r="V279" s="56"/>
      <c r="W279" s="56"/>
      <c r="X279" s="56"/>
      <c r="Y279" s="56"/>
      <c r="Z279" s="56"/>
      <c r="AA279" s="56"/>
      <c r="AB279" s="56"/>
      <c r="AC279" s="56"/>
      <c r="AD279" s="56"/>
      <c r="AE279" s="56"/>
      <c r="AF279" s="56"/>
      <c r="AG279" s="56"/>
      <c r="AH279" s="56"/>
      <c r="AI279" s="56"/>
      <c r="AJ279" s="56"/>
      <c r="AK279" s="56"/>
      <c r="AL279" s="56"/>
      <c r="AM279" s="56"/>
      <c r="AN279" s="56"/>
      <c r="AO279" s="56"/>
      <c r="AP279" s="56"/>
      <c r="AQ279" s="56"/>
      <c r="AR279" s="56"/>
      <c r="AS279" s="56"/>
      <c r="AT279" s="56"/>
    </row>
    <row r="280" spans="1:69" ht="18.75" customHeight="1">
      <c r="A280" s="56"/>
      <c r="B280" s="56"/>
      <c r="C280" s="56"/>
      <c r="D280" s="56"/>
      <c r="E280" s="56"/>
      <c r="F280" s="56"/>
      <c r="G280" s="56"/>
      <c r="H280" s="56"/>
      <c r="I280" s="56"/>
      <c r="J280" s="56"/>
      <c r="K280" s="56"/>
      <c r="L280" s="56"/>
      <c r="M280" s="56"/>
      <c r="N280" s="56"/>
      <c r="O280" s="56"/>
      <c r="P280" s="56"/>
      <c r="Q280" s="56"/>
      <c r="R280" s="56"/>
      <c r="S280" s="56"/>
      <c r="T280" s="56"/>
      <c r="U280" s="56"/>
      <c r="V280" s="56"/>
      <c r="W280" s="56"/>
      <c r="X280" s="56"/>
      <c r="Y280" s="56"/>
      <c r="Z280" s="56"/>
      <c r="AA280" s="56"/>
      <c r="AB280" s="56"/>
      <c r="AC280" s="56"/>
      <c r="AD280" s="56"/>
      <c r="AE280" s="56"/>
      <c r="AF280" s="56"/>
      <c r="AG280" s="56"/>
      <c r="AH280" s="56"/>
      <c r="AI280" s="56"/>
      <c r="AJ280" s="56"/>
      <c r="AK280" s="56"/>
      <c r="AL280" s="56"/>
      <c r="AM280" s="56"/>
      <c r="AN280" s="56"/>
      <c r="AO280" s="56"/>
      <c r="AP280" s="56"/>
      <c r="AQ280" s="56"/>
      <c r="AR280" s="56"/>
      <c r="AS280" s="56"/>
      <c r="AT280" s="56"/>
    </row>
    <row r="281" spans="1:69" ht="18.75" customHeight="1">
      <c r="A281" s="56"/>
      <c r="B281" s="56"/>
      <c r="C281" s="56"/>
      <c r="D281" s="56"/>
      <c r="E281" s="56"/>
      <c r="F281" s="56"/>
      <c r="G281" s="56"/>
      <c r="H281" s="56"/>
      <c r="I281" s="56"/>
      <c r="J281" s="56"/>
      <c r="K281" s="56"/>
      <c r="L281" s="56"/>
      <c r="M281" s="56"/>
      <c r="N281" s="56"/>
      <c r="O281" s="56"/>
      <c r="P281" s="56"/>
      <c r="Q281" s="56"/>
      <c r="R281" s="56"/>
      <c r="S281" s="56"/>
      <c r="T281" s="56"/>
      <c r="U281" s="56"/>
      <c r="V281" s="56"/>
      <c r="W281" s="56"/>
      <c r="X281" s="56"/>
      <c r="Y281" s="56"/>
      <c r="Z281" s="56"/>
      <c r="AA281" s="56"/>
      <c r="AB281" s="56"/>
      <c r="AC281" s="56"/>
      <c r="AD281" s="56"/>
      <c r="AE281" s="56"/>
      <c r="AF281" s="56"/>
      <c r="AG281" s="56"/>
      <c r="AH281" s="56"/>
      <c r="AI281" s="56"/>
      <c r="AJ281" s="56"/>
      <c r="AK281" s="56"/>
      <c r="AL281" s="56"/>
      <c r="AM281" s="56"/>
      <c r="AN281" s="56"/>
      <c r="AO281" s="56"/>
      <c r="AP281" s="56"/>
      <c r="AQ281" s="56"/>
      <c r="AR281" s="56"/>
      <c r="AS281" s="56"/>
      <c r="AT281" s="56"/>
    </row>
    <row r="282" spans="1:69" ht="18.75" customHeight="1">
      <c r="A282" s="60" t="s">
        <v>272</v>
      </c>
      <c r="B282" s="56"/>
      <c r="C282" s="56"/>
      <c r="D282" s="56"/>
      <c r="E282" s="56"/>
      <c r="F282" s="56"/>
      <c r="G282" s="56"/>
      <c r="H282" s="56"/>
      <c r="I282" s="56"/>
      <c r="J282" s="56"/>
      <c r="K282" s="56"/>
      <c r="L282" s="56"/>
      <c r="M282" s="56"/>
      <c r="N282" s="56"/>
      <c r="O282" s="56"/>
      <c r="P282" s="56"/>
      <c r="Q282" s="56"/>
      <c r="R282" s="56"/>
      <c r="S282" s="56"/>
      <c r="T282" s="56"/>
      <c r="U282" s="56"/>
      <c r="V282" s="56"/>
      <c r="W282" s="56"/>
      <c r="X282" s="56"/>
      <c r="Y282" s="56"/>
      <c r="Z282" s="56"/>
      <c r="AA282" s="56"/>
      <c r="AB282" s="56"/>
      <c r="AC282" s="56"/>
      <c r="AD282" s="56"/>
      <c r="AE282" s="56"/>
      <c r="AF282" s="56"/>
      <c r="AG282" s="56"/>
      <c r="AH282" s="56"/>
      <c r="AI282" s="56"/>
      <c r="AJ282" s="56"/>
      <c r="AK282" s="56"/>
      <c r="AL282" s="56"/>
      <c r="AM282" s="56"/>
      <c r="AN282" s="56"/>
      <c r="AO282" s="56"/>
      <c r="AP282" s="56"/>
      <c r="AQ282" s="56"/>
      <c r="AR282" s="56"/>
      <c r="AS282" s="56"/>
      <c r="AT282" s="56"/>
    </row>
    <row r="283" spans="1:69" ht="18.75" customHeight="1">
      <c r="A283" s="56"/>
      <c r="B283" s="427"/>
      <c r="C283" s="428"/>
      <c r="D283" s="397"/>
      <c r="E283" s="398"/>
      <c r="F283" s="398"/>
      <c r="G283" s="399"/>
      <c r="H283" s="389">
        <v>1</v>
      </c>
      <c r="I283" s="389"/>
      <c r="J283" s="389"/>
      <c r="K283" s="389"/>
      <c r="L283" s="389"/>
      <c r="M283" s="389"/>
      <c r="N283" s="389"/>
      <c r="O283" s="389">
        <v>2</v>
      </c>
      <c r="P283" s="389"/>
      <c r="Q283" s="389"/>
      <c r="R283" s="389"/>
      <c r="S283" s="389"/>
      <c r="T283" s="389"/>
      <c r="U283" s="389"/>
      <c r="V283" s="389">
        <v>3</v>
      </c>
      <c r="W283" s="389"/>
      <c r="X283" s="389"/>
      <c r="Y283" s="389"/>
      <c r="Z283" s="389"/>
      <c r="AA283" s="397">
        <v>4</v>
      </c>
      <c r="AB283" s="398"/>
      <c r="AC283" s="398"/>
      <c r="AD283" s="398"/>
      <c r="AE283" s="398"/>
      <c r="AF283" s="398"/>
      <c r="AG283" s="399"/>
      <c r="AH283" s="389">
        <v>5</v>
      </c>
      <c r="AI283" s="389"/>
      <c r="AJ283" s="389"/>
      <c r="AK283" s="389"/>
      <c r="AL283" s="389"/>
      <c r="AM283" s="389"/>
      <c r="AN283" s="389"/>
      <c r="AO283" s="389"/>
      <c r="AP283" s="389">
        <v>6</v>
      </c>
      <c r="AQ283" s="389"/>
      <c r="AR283" s="389"/>
      <c r="AS283" s="389"/>
      <c r="AT283" s="56"/>
    </row>
    <row r="284" spans="1:69" ht="18.75" customHeight="1">
      <c r="A284" s="56"/>
      <c r="B284" s="429"/>
      <c r="C284" s="430"/>
      <c r="D284" s="427" t="s">
        <v>273</v>
      </c>
      <c r="E284" s="378"/>
      <c r="F284" s="378"/>
      <c r="G284" s="428"/>
      <c r="H284" s="433" t="s">
        <v>274</v>
      </c>
      <c r="I284" s="433"/>
      <c r="J284" s="433"/>
      <c r="K284" s="433"/>
      <c r="L284" s="433"/>
      <c r="M284" s="433"/>
      <c r="N284" s="433"/>
      <c r="O284" s="433" t="s">
        <v>451</v>
      </c>
      <c r="P284" s="433"/>
      <c r="Q284" s="433"/>
      <c r="R284" s="433"/>
      <c r="S284" s="433"/>
      <c r="T284" s="433"/>
      <c r="U284" s="433"/>
      <c r="V284" s="433" t="s">
        <v>167</v>
      </c>
      <c r="W284" s="433"/>
      <c r="X284" s="433"/>
      <c r="Y284" s="433"/>
      <c r="Z284" s="433"/>
      <c r="AA284" s="427" t="s">
        <v>179</v>
      </c>
      <c r="AB284" s="378"/>
      <c r="AC284" s="378"/>
      <c r="AD284" s="378"/>
      <c r="AE284" s="378"/>
      <c r="AF284" s="378"/>
      <c r="AG284" s="428"/>
      <c r="AH284" s="433" t="s">
        <v>452</v>
      </c>
      <c r="AI284" s="433"/>
      <c r="AJ284" s="433"/>
      <c r="AK284" s="433"/>
      <c r="AL284" s="433"/>
      <c r="AM284" s="433"/>
      <c r="AN284" s="433"/>
      <c r="AO284" s="433"/>
      <c r="AP284" s="433" t="s">
        <v>279</v>
      </c>
      <c r="AQ284" s="433"/>
      <c r="AR284" s="433"/>
      <c r="AS284" s="433"/>
      <c r="AT284" s="56"/>
    </row>
    <row r="285" spans="1:69" ht="18.75" customHeight="1">
      <c r="A285" s="56"/>
      <c r="B285" s="431"/>
      <c r="C285" s="432"/>
      <c r="D285" s="434" t="s">
        <v>453</v>
      </c>
      <c r="E285" s="435"/>
      <c r="F285" s="435"/>
      <c r="G285" s="436"/>
      <c r="H285" s="437" t="s">
        <v>454</v>
      </c>
      <c r="I285" s="437"/>
      <c r="J285" s="437"/>
      <c r="K285" s="437"/>
      <c r="L285" s="437"/>
      <c r="M285" s="437"/>
      <c r="N285" s="437"/>
      <c r="O285" s="437" t="s">
        <v>455</v>
      </c>
      <c r="P285" s="437"/>
      <c r="Q285" s="437"/>
      <c r="R285" s="437"/>
      <c r="S285" s="437"/>
      <c r="T285" s="437"/>
      <c r="U285" s="437"/>
      <c r="V285" s="437"/>
      <c r="W285" s="437"/>
      <c r="X285" s="437"/>
      <c r="Y285" s="437"/>
      <c r="Z285" s="437"/>
      <c r="AA285" s="438" t="s">
        <v>456</v>
      </c>
      <c r="AB285" s="439"/>
      <c r="AC285" s="439"/>
      <c r="AD285" s="439"/>
      <c r="AE285" s="439"/>
      <c r="AF285" s="439"/>
      <c r="AG285" s="440"/>
      <c r="AH285" s="437" t="s">
        <v>284</v>
      </c>
      <c r="AI285" s="437"/>
      <c r="AJ285" s="437"/>
      <c r="AK285" s="437"/>
      <c r="AL285" s="437"/>
      <c r="AM285" s="437"/>
      <c r="AN285" s="437"/>
      <c r="AO285" s="437"/>
      <c r="AP285" s="437"/>
      <c r="AQ285" s="437"/>
      <c r="AR285" s="437"/>
      <c r="AS285" s="437"/>
      <c r="AT285" s="56"/>
    </row>
    <row r="286" spans="1:69" ht="18.75" customHeight="1">
      <c r="A286" s="56"/>
      <c r="B286" s="389" t="s">
        <v>180</v>
      </c>
      <c r="C286" s="389"/>
      <c r="D286" s="390" t="s">
        <v>259</v>
      </c>
      <c r="E286" s="391"/>
      <c r="F286" s="391"/>
      <c r="G286" s="392"/>
      <c r="H286" s="393" t="e">
        <f>Calcu!E88</f>
        <v>#N/A</v>
      </c>
      <c r="I286" s="394"/>
      <c r="J286" s="394"/>
      <c r="K286" s="394"/>
      <c r="L286" s="394"/>
      <c r="M286" s="395" t="str">
        <f>Calcu!F88</f>
        <v>mm</v>
      </c>
      <c r="N286" s="396"/>
      <c r="O286" s="400" t="e">
        <f ca="1">Calcu!J88</f>
        <v>#N/A</v>
      </c>
      <c r="P286" s="401"/>
      <c r="Q286" s="401"/>
      <c r="R286" s="401"/>
      <c r="S286" s="402" t="str">
        <f>Calcu!K88</f>
        <v>μm</v>
      </c>
      <c r="T286" s="395"/>
      <c r="U286" s="396"/>
      <c r="V286" s="389" t="str">
        <f>Calcu!L88</f>
        <v>정규</v>
      </c>
      <c r="W286" s="389"/>
      <c r="X286" s="389"/>
      <c r="Y286" s="389"/>
      <c r="Z286" s="389"/>
      <c r="AA286" s="404">
        <f>Calcu!O88</f>
        <v>1</v>
      </c>
      <c r="AB286" s="405"/>
      <c r="AC286" s="405"/>
      <c r="AD286" s="405"/>
      <c r="AE286" s="405"/>
      <c r="AF286" s="405"/>
      <c r="AG286" s="406"/>
      <c r="AH286" s="400" t="e">
        <f ca="1">Calcu!Q88</f>
        <v>#N/A</v>
      </c>
      <c r="AI286" s="401"/>
      <c r="AJ286" s="401"/>
      <c r="AK286" s="401"/>
      <c r="AL286" s="401"/>
      <c r="AM286" s="402" t="str">
        <f>Calcu!R88</f>
        <v>μm</v>
      </c>
      <c r="AN286" s="402"/>
      <c r="AO286" s="403"/>
      <c r="AP286" s="389" t="str">
        <f>Calcu!S88</f>
        <v>∞</v>
      </c>
      <c r="AQ286" s="389"/>
      <c r="AR286" s="389"/>
      <c r="AS286" s="389"/>
      <c r="AT286" s="56"/>
    </row>
    <row r="287" spans="1:69" ht="18.75" customHeight="1">
      <c r="A287" s="56"/>
      <c r="B287" s="389" t="s">
        <v>181</v>
      </c>
      <c r="C287" s="389"/>
      <c r="D287" s="390" t="s">
        <v>182</v>
      </c>
      <c r="E287" s="391"/>
      <c r="F287" s="391"/>
      <c r="G287" s="392"/>
      <c r="H287" s="393" t="e">
        <f>Calcu!E89</f>
        <v>#N/A</v>
      </c>
      <c r="I287" s="394"/>
      <c r="J287" s="394"/>
      <c r="K287" s="394"/>
      <c r="L287" s="394"/>
      <c r="M287" s="395" t="str">
        <f>Calcu!F89</f>
        <v>mm</v>
      </c>
      <c r="N287" s="396"/>
      <c r="O287" s="400">
        <f>Calcu!J89</f>
        <v>0</v>
      </c>
      <c r="P287" s="401"/>
      <c r="Q287" s="401"/>
      <c r="R287" s="401"/>
      <c r="S287" s="402" t="str">
        <f>Calcu!K89</f>
        <v>μm</v>
      </c>
      <c r="T287" s="395"/>
      <c r="U287" s="396"/>
      <c r="V287" s="389" t="str">
        <f>Calcu!L89</f>
        <v>t</v>
      </c>
      <c r="W287" s="389"/>
      <c r="X287" s="389"/>
      <c r="Y287" s="389"/>
      <c r="Z287" s="389"/>
      <c r="AA287" s="404">
        <f>Calcu!O89</f>
        <v>1</v>
      </c>
      <c r="AB287" s="405"/>
      <c r="AC287" s="405"/>
      <c r="AD287" s="405"/>
      <c r="AE287" s="405"/>
      <c r="AF287" s="405"/>
      <c r="AG287" s="406"/>
      <c r="AH287" s="400">
        <f>Calcu!Q89</f>
        <v>0</v>
      </c>
      <c r="AI287" s="401"/>
      <c r="AJ287" s="401"/>
      <c r="AK287" s="401"/>
      <c r="AL287" s="401"/>
      <c r="AM287" s="402" t="str">
        <f>Calcu!R89</f>
        <v>μm</v>
      </c>
      <c r="AN287" s="402"/>
      <c r="AO287" s="403"/>
      <c r="AP287" s="389">
        <f>Calcu!S89</f>
        <v>4</v>
      </c>
      <c r="AQ287" s="389"/>
      <c r="AR287" s="389"/>
      <c r="AS287" s="389"/>
      <c r="AT287" s="56"/>
    </row>
    <row r="288" spans="1:69" ht="18.75" customHeight="1">
      <c r="A288" s="56"/>
      <c r="B288" s="389" t="s">
        <v>289</v>
      </c>
      <c r="C288" s="389"/>
      <c r="D288" s="390"/>
      <c r="E288" s="391"/>
      <c r="F288" s="391"/>
      <c r="G288" s="392"/>
      <c r="H288" s="393" t="e">
        <f ca="1">Calcu!E90</f>
        <v>#N/A</v>
      </c>
      <c r="I288" s="394"/>
      <c r="J288" s="394"/>
      <c r="K288" s="394"/>
      <c r="L288" s="394"/>
      <c r="M288" s="395" t="str">
        <f>Calcu!F90</f>
        <v>/℃</v>
      </c>
      <c r="N288" s="396"/>
      <c r="O288" s="400">
        <f>Calcu!J90</f>
        <v>4.0824829046386305E-7</v>
      </c>
      <c r="P288" s="401"/>
      <c r="Q288" s="401"/>
      <c r="R288" s="401"/>
      <c r="S288" s="402" t="str">
        <f>Calcu!K90</f>
        <v>/℃</v>
      </c>
      <c r="T288" s="395"/>
      <c r="U288" s="396"/>
      <c r="V288" s="389" t="str">
        <f>Calcu!L90</f>
        <v>삼각형</v>
      </c>
      <c r="W288" s="389"/>
      <c r="X288" s="389"/>
      <c r="Y288" s="389"/>
      <c r="Z288" s="389"/>
      <c r="AA288" s="407" t="e">
        <f>Calcu!O90</f>
        <v>#VALUE!</v>
      </c>
      <c r="AB288" s="395"/>
      <c r="AC288" s="395"/>
      <c r="AD288" s="395"/>
      <c r="AE288" s="408" t="str">
        <f>Calcu!P90</f>
        <v>℃·μm</v>
      </c>
      <c r="AF288" s="408"/>
      <c r="AG288" s="409"/>
      <c r="AH288" s="400" t="e">
        <f>Calcu!Q90</f>
        <v>#VALUE!</v>
      </c>
      <c r="AI288" s="401"/>
      <c r="AJ288" s="401"/>
      <c r="AK288" s="401"/>
      <c r="AL288" s="401"/>
      <c r="AM288" s="402" t="str">
        <f>Calcu!R90</f>
        <v>μm</v>
      </c>
      <c r="AN288" s="402"/>
      <c r="AO288" s="403"/>
      <c r="AP288" s="389">
        <f>Calcu!S90</f>
        <v>100</v>
      </c>
      <c r="AQ288" s="389"/>
      <c r="AR288" s="389"/>
      <c r="AS288" s="389"/>
      <c r="AT288" s="56"/>
    </row>
    <row r="289" spans="1:61" ht="18.75" customHeight="1">
      <c r="A289" s="56"/>
      <c r="B289" s="389" t="s">
        <v>457</v>
      </c>
      <c r="C289" s="389"/>
      <c r="D289" s="390" t="s">
        <v>263</v>
      </c>
      <c r="E289" s="391"/>
      <c r="F289" s="391"/>
      <c r="G289" s="392"/>
      <c r="H289" s="393" t="str">
        <f>Calcu!E91</f>
        <v/>
      </c>
      <c r="I289" s="394"/>
      <c r="J289" s="394"/>
      <c r="K289" s="394"/>
      <c r="L289" s="394"/>
      <c r="M289" s="395" t="str">
        <f>Calcu!F91</f>
        <v>℃</v>
      </c>
      <c r="N289" s="396"/>
      <c r="O289" s="400" t="e">
        <f>Calcu!J91</f>
        <v>#VALUE!</v>
      </c>
      <c r="P289" s="401"/>
      <c r="Q289" s="401"/>
      <c r="R289" s="401"/>
      <c r="S289" s="402" t="str">
        <f>Calcu!K91</f>
        <v>℃</v>
      </c>
      <c r="T289" s="395"/>
      <c r="U289" s="396"/>
      <c r="V289" s="389" t="str">
        <f>Calcu!L91</f>
        <v>직사각형</v>
      </c>
      <c r="W289" s="389"/>
      <c r="X289" s="389"/>
      <c r="Y289" s="389"/>
      <c r="Z289" s="389"/>
      <c r="AA289" s="407" t="e">
        <f ca="1">Calcu!O91</f>
        <v>#N/A</v>
      </c>
      <c r="AB289" s="395"/>
      <c r="AC289" s="395"/>
      <c r="AD289" s="395"/>
      <c r="AE289" s="408" t="str">
        <f>Calcu!P91</f>
        <v>/℃·μm</v>
      </c>
      <c r="AF289" s="408"/>
      <c r="AG289" s="409"/>
      <c r="AH289" s="400" t="e">
        <f ca="1">Calcu!Q91</f>
        <v>#VALUE!</v>
      </c>
      <c r="AI289" s="401"/>
      <c r="AJ289" s="401"/>
      <c r="AK289" s="401"/>
      <c r="AL289" s="401"/>
      <c r="AM289" s="402" t="str">
        <f>Calcu!R91</f>
        <v>μm</v>
      </c>
      <c r="AN289" s="402"/>
      <c r="AO289" s="403"/>
      <c r="AP289" s="389">
        <f>Calcu!S91</f>
        <v>12</v>
      </c>
      <c r="AQ289" s="389"/>
      <c r="AR289" s="389"/>
      <c r="AS289" s="389"/>
      <c r="AT289" s="56"/>
    </row>
    <row r="290" spans="1:61" ht="18.75" customHeight="1">
      <c r="A290" s="56"/>
      <c r="B290" s="389" t="s">
        <v>170</v>
      </c>
      <c r="C290" s="389"/>
      <c r="D290" s="390" t="s">
        <v>447</v>
      </c>
      <c r="E290" s="391"/>
      <c r="F290" s="391"/>
      <c r="G290" s="392"/>
      <c r="H290" s="393" t="e">
        <f ca="1">Calcu!E92</f>
        <v>#N/A</v>
      </c>
      <c r="I290" s="394"/>
      <c r="J290" s="394"/>
      <c r="K290" s="394"/>
      <c r="L290" s="394"/>
      <c r="M290" s="395" t="str">
        <f>Calcu!F92</f>
        <v>/℃</v>
      </c>
      <c r="N290" s="396"/>
      <c r="O290" s="400">
        <f>Calcu!J92</f>
        <v>8.1649658092772609E-7</v>
      </c>
      <c r="P290" s="401"/>
      <c r="Q290" s="401"/>
      <c r="R290" s="401"/>
      <c r="S290" s="402" t="str">
        <f>Calcu!K92</f>
        <v>/℃</v>
      </c>
      <c r="T290" s="395"/>
      <c r="U290" s="396"/>
      <c r="V290" s="389" t="str">
        <f>Calcu!L92</f>
        <v>삼각형</v>
      </c>
      <c r="W290" s="389"/>
      <c r="X290" s="389"/>
      <c r="Y290" s="389"/>
      <c r="Z290" s="389"/>
      <c r="AA290" s="407" t="e">
        <f>Calcu!O92</f>
        <v>#VALUE!</v>
      </c>
      <c r="AB290" s="395"/>
      <c r="AC290" s="395"/>
      <c r="AD290" s="395"/>
      <c r="AE290" s="408" t="str">
        <f>Calcu!P92</f>
        <v>℃·μm</v>
      </c>
      <c r="AF290" s="408"/>
      <c r="AG290" s="409"/>
      <c r="AH290" s="400" t="e">
        <f>Calcu!Q92</f>
        <v>#VALUE!</v>
      </c>
      <c r="AI290" s="401"/>
      <c r="AJ290" s="401"/>
      <c r="AK290" s="401"/>
      <c r="AL290" s="401"/>
      <c r="AM290" s="402" t="str">
        <f>Calcu!R92</f>
        <v>μm</v>
      </c>
      <c r="AN290" s="402"/>
      <c r="AO290" s="403"/>
      <c r="AP290" s="389">
        <f>Calcu!S92</f>
        <v>100</v>
      </c>
      <c r="AQ290" s="389"/>
      <c r="AR290" s="389"/>
      <c r="AS290" s="389"/>
      <c r="AT290" s="56"/>
    </row>
    <row r="291" spans="1:61" ht="18.75" customHeight="1">
      <c r="A291" s="56"/>
      <c r="B291" s="389" t="s">
        <v>291</v>
      </c>
      <c r="C291" s="389"/>
      <c r="D291" s="390" t="s">
        <v>165</v>
      </c>
      <c r="E291" s="391"/>
      <c r="F291" s="391"/>
      <c r="G291" s="392"/>
      <c r="H291" s="393" t="str">
        <f>Calcu!E93</f>
        <v/>
      </c>
      <c r="I291" s="394"/>
      <c r="J291" s="394"/>
      <c r="K291" s="394"/>
      <c r="L291" s="394"/>
      <c r="M291" s="395" t="str">
        <f>Calcu!F93</f>
        <v>℃</v>
      </c>
      <c r="N291" s="396"/>
      <c r="O291" s="400">
        <f>Calcu!J93</f>
        <v>0.57735026918962584</v>
      </c>
      <c r="P291" s="401"/>
      <c r="Q291" s="401"/>
      <c r="R291" s="401"/>
      <c r="S291" s="402" t="str">
        <f>Calcu!K93</f>
        <v>℃</v>
      </c>
      <c r="T291" s="395"/>
      <c r="U291" s="396"/>
      <c r="V291" s="389" t="str">
        <f>Calcu!L93</f>
        <v>직사각형</v>
      </c>
      <c r="W291" s="389"/>
      <c r="X291" s="389"/>
      <c r="Y291" s="389"/>
      <c r="Z291" s="389"/>
      <c r="AA291" s="407" t="e">
        <f ca="1">Calcu!O93</f>
        <v>#N/A</v>
      </c>
      <c r="AB291" s="395"/>
      <c r="AC291" s="395"/>
      <c r="AD291" s="395"/>
      <c r="AE291" s="408" t="str">
        <f>Calcu!P93</f>
        <v>/℃·μm</v>
      </c>
      <c r="AF291" s="408"/>
      <c r="AG291" s="409"/>
      <c r="AH291" s="400" t="e">
        <f ca="1">Calcu!Q93</f>
        <v>#N/A</v>
      </c>
      <c r="AI291" s="401"/>
      <c r="AJ291" s="401"/>
      <c r="AK291" s="401"/>
      <c r="AL291" s="401"/>
      <c r="AM291" s="402" t="str">
        <f>Calcu!R93</f>
        <v>μm</v>
      </c>
      <c r="AN291" s="402"/>
      <c r="AO291" s="403"/>
      <c r="AP291" s="389">
        <f>Calcu!S93</f>
        <v>12</v>
      </c>
      <c r="AQ291" s="389"/>
      <c r="AR291" s="389"/>
      <c r="AS291" s="389"/>
      <c r="AT291" s="56"/>
    </row>
    <row r="292" spans="1:61" ht="18.75" customHeight="1">
      <c r="A292" s="56"/>
      <c r="B292" s="389" t="s">
        <v>173</v>
      </c>
      <c r="C292" s="389"/>
      <c r="D292" s="390" t="s">
        <v>448</v>
      </c>
      <c r="E292" s="391"/>
      <c r="F292" s="391"/>
      <c r="G292" s="392"/>
      <c r="H292" s="393">
        <f>Calcu!E94</f>
        <v>0</v>
      </c>
      <c r="I292" s="394"/>
      <c r="J292" s="394"/>
      <c r="K292" s="394"/>
      <c r="L292" s="394"/>
      <c r="M292" s="395" t="str">
        <f>Calcu!F94</f>
        <v>mm</v>
      </c>
      <c r="N292" s="396"/>
      <c r="O292" s="400">
        <f>Calcu!J94</f>
        <v>0</v>
      </c>
      <c r="P292" s="401"/>
      <c r="Q292" s="401"/>
      <c r="R292" s="401"/>
      <c r="S292" s="402" t="str">
        <f>Calcu!K94</f>
        <v>μm</v>
      </c>
      <c r="T292" s="395"/>
      <c r="U292" s="396"/>
      <c r="V292" s="389" t="str">
        <f>Calcu!L94</f>
        <v>직사각형</v>
      </c>
      <c r="W292" s="389"/>
      <c r="X292" s="389"/>
      <c r="Y292" s="389"/>
      <c r="Z292" s="389"/>
      <c r="AA292" s="404">
        <f>Calcu!O94</f>
        <v>1</v>
      </c>
      <c r="AB292" s="405"/>
      <c r="AC292" s="405"/>
      <c r="AD292" s="405"/>
      <c r="AE292" s="405"/>
      <c r="AF292" s="405"/>
      <c r="AG292" s="406"/>
      <c r="AH292" s="400">
        <f>Calcu!Q94</f>
        <v>0</v>
      </c>
      <c r="AI292" s="401"/>
      <c r="AJ292" s="401"/>
      <c r="AK292" s="401"/>
      <c r="AL292" s="401"/>
      <c r="AM292" s="402" t="str">
        <f>Calcu!R94</f>
        <v>μm</v>
      </c>
      <c r="AN292" s="402"/>
      <c r="AO292" s="403"/>
      <c r="AP292" s="389">
        <f>Calcu!S94</f>
        <v>12</v>
      </c>
      <c r="AQ292" s="389"/>
      <c r="AR292" s="389"/>
      <c r="AS292" s="389"/>
      <c r="AT292" s="56"/>
    </row>
    <row r="293" spans="1:61" ht="18.75" customHeight="1">
      <c r="A293" s="56"/>
      <c r="B293" s="389" t="s">
        <v>172</v>
      </c>
      <c r="C293" s="389"/>
      <c r="D293" s="390" t="s">
        <v>292</v>
      </c>
      <c r="E293" s="391"/>
      <c r="F293" s="391"/>
      <c r="G293" s="392"/>
      <c r="H293" s="393">
        <f>Calcu!E96</f>
        <v>0</v>
      </c>
      <c r="I293" s="394"/>
      <c r="J293" s="394"/>
      <c r="K293" s="394"/>
      <c r="L293" s="394"/>
      <c r="M293" s="395" t="str">
        <f>Calcu!F96</f>
        <v>mm</v>
      </c>
      <c r="N293" s="396"/>
      <c r="O293" s="400" t="e">
        <f>Calcu!J96</f>
        <v>#DIV/0!</v>
      </c>
      <c r="P293" s="401"/>
      <c r="Q293" s="401"/>
      <c r="R293" s="401"/>
      <c r="S293" s="402" t="str">
        <f>Calcu!K96</f>
        <v>μm</v>
      </c>
      <c r="T293" s="395"/>
      <c r="U293" s="396"/>
      <c r="V293" s="389" t="str">
        <f>Calcu!L96</f>
        <v>정규</v>
      </c>
      <c r="W293" s="389"/>
      <c r="X293" s="389"/>
      <c r="Y293" s="389"/>
      <c r="Z293" s="389"/>
      <c r="AA293" s="404">
        <f>Calcu!O96</f>
        <v>1</v>
      </c>
      <c r="AB293" s="405"/>
      <c r="AC293" s="405"/>
      <c r="AD293" s="405"/>
      <c r="AE293" s="405"/>
      <c r="AF293" s="405"/>
      <c r="AG293" s="406"/>
      <c r="AH293" s="400" t="e">
        <f>Calcu!Q96</f>
        <v>#DIV/0!</v>
      </c>
      <c r="AI293" s="401"/>
      <c r="AJ293" s="401"/>
      <c r="AK293" s="401"/>
      <c r="AL293" s="401"/>
      <c r="AM293" s="402" t="str">
        <f>Calcu!R96</f>
        <v>μm</v>
      </c>
      <c r="AN293" s="402"/>
      <c r="AO293" s="403"/>
      <c r="AP293" s="389" t="str">
        <f>Calcu!S96</f>
        <v>∞</v>
      </c>
      <c r="AQ293" s="389"/>
      <c r="AR293" s="389"/>
      <c r="AS293" s="389"/>
      <c r="AT293" s="56"/>
    </row>
    <row r="294" spans="1:61" ht="18.75" customHeight="1">
      <c r="A294" s="56"/>
      <c r="B294" s="389" t="s">
        <v>458</v>
      </c>
      <c r="C294" s="389"/>
      <c r="D294" s="390" t="s">
        <v>268</v>
      </c>
      <c r="E294" s="391"/>
      <c r="F294" s="391"/>
      <c r="G294" s="392"/>
      <c r="H294" s="393">
        <f>Calcu!E95</f>
        <v>0</v>
      </c>
      <c r="I294" s="394"/>
      <c r="J294" s="394"/>
      <c r="K294" s="394"/>
      <c r="L294" s="394"/>
      <c r="M294" s="395" t="str">
        <f>Calcu!F95</f>
        <v>mm</v>
      </c>
      <c r="N294" s="396"/>
      <c r="O294" s="400">
        <f>Calcu!J95</f>
        <v>0</v>
      </c>
      <c r="P294" s="401"/>
      <c r="Q294" s="401"/>
      <c r="R294" s="401"/>
      <c r="S294" s="402" t="str">
        <f>Calcu!K95</f>
        <v>μm</v>
      </c>
      <c r="T294" s="395"/>
      <c r="U294" s="396"/>
      <c r="V294" s="389" t="str">
        <f>Calcu!L95</f>
        <v>직사각형</v>
      </c>
      <c r="W294" s="389"/>
      <c r="X294" s="389"/>
      <c r="Y294" s="389"/>
      <c r="Z294" s="389"/>
      <c r="AA294" s="404">
        <f>Calcu!O95</f>
        <v>1</v>
      </c>
      <c r="AB294" s="405"/>
      <c r="AC294" s="405"/>
      <c r="AD294" s="405"/>
      <c r="AE294" s="405"/>
      <c r="AF294" s="405"/>
      <c r="AG294" s="406"/>
      <c r="AH294" s="400">
        <f>Calcu!Q95</f>
        <v>0</v>
      </c>
      <c r="AI294" s="401"/>
      <c r="AJ294" s="401"/>
      <c r="AK294" s="401"/>
      <c r="AL294" s="401"/>
      <c r="AM294" s="402" t="str">
        <f>Calcu!R95</f>
        <v>μm</v>
      </c>
      <c r="AN294" s="402"/>
      <c r="AO294" s="403"/>
      <c r="AP294" s="389">
        <f>Calcu!S95</f>
        <v>12</v>
      </c>
      <c r="AQ294" s="389"/>
      <c r="AR294" s="389"/>
      <c r="AS294" s="389"/>
      <c r="AT294" s="56"/>
    </row>
    <row r="295" spans="1:61" ht="18.75" customHeight="1">
      <c r="A295" s="56"/>
      <c r="B295" s="389" t="s">
        <v>183</v>
      </c>
      <c r="C295" s="389"/>
      <c r="D295" s="390" t="s">
        <v>295</v>
      </c>
      <c r="E295" s="391"/>
      <c r="F295" s="391"/>
      <c r="G295" s="392"/>
      <c r="H295" s="393" t="e">
        <f ca="1">Calcu!E97</f>
        <v>#N/A</v>
      </c>
      <c r="I295" s="394"/>
      <c r="J295" s="394"/>
      <c r="K295" s="394"/>
      <c r="L295" s="394"/>
      <c r="M295" s="395" t="str">
        <f>Calcu!F97</f>
        <v>mm</v>
      </c>
      <c r="N295" s="396"/>
      <c r="O295" s="397" t="s">
        <v>296</v>
      </c>
      <c r="P295" s="398"/>
      <c r="Q295" s="398"/>
      <c r="R295" s="398"/>
      <c r="S295" s="398"/>
      <c r="T295" s="398"/>
      <c r="U295" s="399"/>
      <c r="V295" s="389" t="s">
        <v>296</v>
      </c>
      <c r="W295" s="389"/>
      <c r="X295" s="389"/>
      <c r="Y295" s="389"/>
      <c r="Z295" s="389"/>
      <c r="AA295" s="397" t="s">
        <v>296</v>
      </c>
      <c r="AB295" s="398"/>
      <c r="AC295" s="398"/>
      <c r="AD295" s="398"/>
      <c r="AE295" s="398"/>
      <c r="AF295" s="398"/>
      <c r="AG295" s="399"/>
      <c r="AH295" s="400" t="e">
        <f ca="1">Calcu!Q97</f>
        <v>#N/A</v>
      </c>
      <c r="AI295" s="401"/>
      <c r="AJ295" s="401"/>
      <c r="AK295" s="401"/>
      <c r="AL295" s="401"/>
      <c r="AM295" s="402" t="str">
        <f>Calcu!R97</f>
        <v>μm</v>
      </c>
      <c r="AN295" s="402"/>
      <c r="AO295" s="403"/>
      <c r="AP295" s="389" t="e">
        <f>Calcu!S97</f>
        <v>#VALUE!</v>
      </c>
      <c r="AQ295" s="389"/>
      <c r="AR295" s="389"/>
      <c r="AS295" s="389"/>
      <c r="AT295" s="56"/>
    </row>
    <row r="296" spans="1:61" ht="18.75" customHeight="1">
      <c r="A296" s="56"/>
      <c r="B296" s="56"/>
      <c r="C296" s="56"/>
      <c r="D296" s="56"/>
      <c r="E296" s="56"/>
      <c r="F296" s="56"/>
      <c r="G296" s="56"/>
      <c r="H296" s="56"/>
      <c r="I296" s="56"/>
      <c r="J296" s="56"/>
      <c r="K296" s="56"/>
      <c r="L296" s="56"/>
      <c r="M296" s="56"/>
      <c r="N296" s="56"/>
      <c r="O296" s="56"/>
      <c r="P296" s="56"/>
      <c r="Q296" s="56"/>
      <c r="R296" s="56"/>
      <c r="S296" s="56"/>
      <c r="T296" s="56"/>
      <c r="U296" s="56"/>
      <c r="V296" s="56"/>
      <c r="W296" s="56"/>
      <c r="X296" s="56"/>
      <c r="Y296" s="56"/>
      <c r="Z296" s="56"/>
      <c r="AA296" s="56"/>
      <c r="AB296" s="56"/>
      <c r="AC296" s="56"/>
      <c r="AD296" s="56"/>
      <c r="AE296" s="56"/>
      <c r="AF296" s="56"/>
      <c r="AG296" s="56"/>
      <c r="AH296" s="56"/>
      <c r="AI296" s="56"/>
      <c r="AJ296" s="56"/>
      <c r="AK296" s="56"/>
      <c r="AL296" s="56"/>
      <c r="AM296" s="56"/>
      <c r="AN296" s="56"/>
      <c r="AO296" s="56"/>
      <c r="AP296" s="56"/>
      <c r="AQ296" s="56"/>
      <c r="AR296" s="56"/>
      <c r="AS296" s="56"/>
      <c r="AT296" s="56"/>
    </row>
    <row r="297" spans="1:61" ht="18.75" customHeight="1">
      <c r="A297" s="57" t="s">
        <v>459</v>
      </c>
      <c r="B297" s="56"/>
      <c r="C297" s="56"/>
      <c r="D297" s="56"/>
      <c r="E297" s="56"/>
      <c r="F297" s="56"/>
      <c r="G297" s="56"/>
      <c r="H297" s="56"/>
      <c r="I297" s="56"/>
      <c r="J297" s="56"/>
      <c r="K297" s="56"/>
      <c r="L297" s="56"/>
      <c r="M297" s="56"/>
      <c r="N297" s="56"/>
      <c r="O297" s="56"/>
      <c r="P297" s="56"/>
      <c r="Q297" s="56"/>
      <c r="R297" s="56"/>
      <c r="S297" s="56"/>
      <c r="T297" s="56"/>
      <c r="U297" s="56"/>
      <c r="V297" s="56"/>
      <c r="W297" s="56"/>
      <c r="X297" s="56"/>
      <c r="Y297" s="56"/>
      <c r="Z297" s="56"/>
      <c r="AA297" s="56"/>
      <c r="AB297" s="56"/>
      <c r="AC297" s="56"/>
      <c r="AD297" s="56"/>
      <c r="AE297" s="56"/>
      <c r="AF297" s="56"/>
      <c r="AG297" s="56"/>
      <c r="AH297" s="56"/>
      <c r="AI297" s="56"/>
      <c r="AJ297" s="56"/>
      <c r="AK297" s="56"/>
      <c r="AL297" s="56"/>
      <c r="AM297" s="56"/>
      <c r="AN297" s="56"/>
      <c r="AO297" s="56"/>
      <c r="AP297" s="56"/>
      <c r="AQ297" s="56"/>
      <c r="AR297" s="56"/>
      <c r="AS297" s="56"/>
      <c r="AT297" s="56"/>
    </row>
    <row r="298" spans="1:61" ht="18.75" customHeight="1">
      <c r="A298" s="56"/>
      <c r="B298" s="60" t="str">
        <f>"1. "&amp;H234&amp;"의 표준불확도,"</f>
        <v>1. 게이지 블록의 표준불확도,</v>
      </c>
      <c r="C298" s="56"/>
      <c r="D298" s="56"/>
      <c r="E298" s="56"/>
      <c r="F298" s="56"/>
      <c r="G298" s="56"/>
      <c r="H298" s="56"/>
      <c r="I298" s="56"/>
      <c r="J298" s="56"/>
      <c r="K298" s="56"/>
      <c r="L298" s="56"/>
      <c r="M298" s="56"/>
      <c r="N298" s="177" t="s">
        <v>460</v>
      </c>
      <c r="O298" s="56"/>
      <c r="P298" s="56"/>
      <c r="Q298" s="56"/>
      <c r="R298" s="56"/>
      <c r="S298" s="56"/>
      <c r="T298" s="56"/>
      <c r="U298" s="56"/>
      <c r="V298" s="56"/>
      <c r="W298" s="56"/>
      <c r="X298" s="56"/>
      <c r="Y298" s="56"/>
      <c r="Z298" s="56"/>
      <c r="AA298" s="56"/>
      <c r="AB298" s="56"/>
      <c r="AC298" s="56"/>
      <c r="AD298" s="56"/>
      <c r="AE298" s="56"/>
      <c r="AF298" s="56"/>
      <c r="AG298" s="56"/>
      <c r="AH298" s="56"/>
      <c r="AI298" s="56"/>
      <c r="AJ298" s="56"/>
      <c r="AK298" s="56"/>
      <c r="AL298" s="56"/>
      <c r="AM298" s="56"/>
      <c r="AN298" s="56"/>
      <c r="AO298" s="56"/>
      <c r="AP298" s="56"/>
      <c r="AQ298" s="56"/>
      <c r="AR298" s="56"/>
      <c r="AS298" s="56"/>
      <c r="AT298" s="56"/>
    </row>
    <row r="299" spans="1:61" ht="18.75" customHeight="1">
      <c r="A299" s="56"/>
      <c r="B299" s="60"/>
      <c r="C299" s="208" t="str">
        <f>"※ "&amp;H234&amp;"의 교정성적서에 주어진 측정불확도가"</f>
        <v>※ 게이지 블록의 교정성적서에 주어진 측정불확도가</v>
      </c>
      <c r="D299" s="208"/>
      <c r="E299" s="208"/>
      <c r="F299" s="208"/>
      <c r="G299" s="208"/>
      <c r="H299" s="208"/>
      <c r="I299" s="208"/>
      <c r="J299" s="208"/>
      <c r="K299" s="208"/>
      <c r="L299" s="208"/>
      <c r="M299" s="208"/>
      <c r="N299" s="208"/>
      <c r="O299" s="208"/>
      <c r="P299" s="208"/>
      <c r="Q299" s="208"/>
      <c r="R299" s="208"/>
      <c r="S299" s="208"/>
      <c r="T299" s="215"/>
      <c r="U299" s="215"/>
      <c r="V299" s="215"/>
      <c r="X299" s="384" t="e">
        <f>Calcu!G88</f>
        <v>#N/A</v>
      </c>
      <c r="Y299" s="384"/>
      <c r="Z299" s="204"/>
      <c r="AA299" s="384" t="e">
        <f>Calcu!H88</f>
        <v>#N/A</v>
      </c>
      <c r="AB299" s="384"/>
      <c r="AC299" s="384"/>
      <c r="AD299" s="204"/>
      <c r="AE299" s="166"/>
      <c r="AF299" s="166"/>
      <c r="AG299" s="166"/>
      <c r="AH299" s="166"/>
      <c r="AI299" s="208" t="s">
        <v>104</v>
      </c>
      <c r="AJ299" s="56"/>
      <c r="AK299" s="56"/>
      <c r="AL299" s="56"/>
      <c r="AM299" s="56"/>
      <c r="AN299" s="56"/>
      <c r="AO299" s="56"/>
      <c r="AP299" s="56"/>
      <c r="AQ299" s="56"/>
      <c r="AR299" s="56"/>
      <c r="AS299" s="56"/>
      <c r="AT299" s="56"/>
      <c r="AU299" s="56"/>
      <c r="AV299" s="56"/>
      <c r="AW299" s="56"/>
      <c r="AX299" s="56"/>
      <c r="AY299" s="56"/>
      <c r="AZ299" s="56"/>
      <c r="BA299" s="56"/>
      <c r="BB299" s="56"/>
      <c r="BC299" s="56"/>
      <c r="BD299" s="56"/>
    </row>
    <row r="300" spans="1:61" ht="18.75" customHeight="1">
      <c r="A300" s="56"/>
      <c r="B300" s="56"/>
      <c r="C300" s="56" t="s">
        <v>461</v>
      </c>
      <c r="D300" s="56"/>
      <c r="E300" s="56"/>
      <c r="F300" s="56"/>
      <c r="G300" s="56"/>
      <c r="H300" s="385" t="e">
        <f>H286</f>
        <v>#N/A</v>
      </c>
      <c r="I300" s="385"/>
      <c r="J300" s="385"/>
      <c r="K300" s="385"/>
      <c r="L300" s="385"/>
      <c r="M300" s="385" t="str">
        <f>M286</f>
        <v>mm</v>
      </c>
      <c r="N300" s="385"/>
      <c r="O300" s="56"/>
      <c r="P300" s="204"/>
      <c r="Q300" s="56"/>
      <c r="R300" s="56"/>
      <c r="S300" s="56"/>
      <c r="T300" s="56"/>
      <c r="U300" s="56"/>
      <c r="V300" s="56"/>
      <c r="W300" s="56"/>
      <c r="X300" s="56"/>
      <c r="Y300" s="56"/>
      <c r="Z300" s="56"/>
      <c r="AA300" s="56"/>
      <c r="AB300" s="56"/>
      <c r="AC300" s="56"/>
      <c r="AD300" s="56"/>
      <c r="AE300" s="56"/>
      <c r="AF300" s="56"/>
      <c r="AG300" s="56"/>
      <c r="AH300" s="56"/>
      <c r="AI300" s="56"/>
      <c r="AJ300" s="56"/>
      <c r="AK300" s="56"/>
      <c r="AL300" s="56"/>
      <c r="AM300" s="56"/>
      <c r="AN300" s="56"/>
      <c r="AO300" s="56"/>
      <c r="AP300" s="56"/>
      <c r="AQ300" s="56"/>
      <c r="AR300" s="56"/>
      <c r="AS300" s="56"/>
      <c r="AT300" s="56"/>
    </row>
    <row r="301" spans="1:61" ht="18.75" customHeight="1">
      <c r="A301" s="56"/>
      <c r="B301" s="56"/>
      <c r="C301" s="56" t="s">
        <v>462</v>
      </c>
      <c r="D301" s="56"/>
      <c r="E301" s="56"/>
      <c r="F301" s="56"/>
      <c r="G301" s="56"/>
      <c r="H301" s="56"/>
      <c r="I301" s="56"/>
      <c r="J301" s="370" t="s">
        <v>301</v>
      </c>
      <c r="K301" s="370"/>
      <c r="L301" s="370"/>
      <c r="M301" s="370" t="s">
        <v>302</v>
      </c>
      <c r="N301" s="435" t="s">
        <v>303</v>
      </c>
      <c r="O301" s="435"/>
      <c r="P301" s="370" t="s">
        <v>302</v>
      </c>
      <c r="R301" s="442" t="e">
        <f>X299</f>
        <v>#N/A</v>
      </c>
      <c r="S301" s="442"/>
      <c r="T301" s="212"/>
      <c r="U301" s="442" t="e">
        <f>AA299</f>
        <v>#N/A</v>
      </c>
      <c r="V301" s="442"/>
      <c r="W301" s="442"/>
      <c r="X301" s="212"/>
      <c r="Y301" s="372">
        <f>Calcu!H3</f>
        <v>0</v>
      </c>
      <c r="Z301" s="372"/>
      <c r="AA301" s="372"/>
      <c r="AB301" s="167" t="s">
        <v>166</v>
      </c>
      <c r="AC301" s="167"/>
      <c r="AD301" s="167"/>
      <c r="AE301" s="167"/>
      <c r="AF301" s="167"/>
      <c r="AG301" s="370" t="s">
        <v>302</v>
      </c>
      <c r="AH301" s="372" t="e">
        <f>SQRT(SUMSQ(R301,U301*Y301))</f>
        <v>#N/A</v>
      </c>
      <c r="AI301" s="372"/>
      <c r="AJ301" s="372"/>
      <c r="AK301" s="168" t="s">
        <v>305</v>
      </c>
      <c r="AM301" s="370" t="s">
        <v>302</v>
      </c>
      <c r="AN301" s="385" t="e">
        <f>AH301/2</f>
        <v>#N/A</v>
      </c>
      <c r="AO301" s="385"/>
      <c r="AP301" s="385"/>
      <c r="AQ301" s="386" t="s">
        <v>304</v>
      </c>
      <c r="AR301" s="386"/>
      <c r="AS301" s="370" t="s">
        <v>302</v>
      </c>
      <c r="AT301" s="373" t="e">
        <f>AN301/1000</f>
        <v>#N/A</v>
      </c>
      <c r="AU301" s="373"/>
      <c r="AV301" s="373"/>
      <c r="AW301" s="386" t="s">
        <v>94</v>
      </c>
      <c r="AX301" s="386"/>
      <c r="AY301" s="56"/>
      <c r="AZ301" s="56"/>
      <c r="BA301" s="56"/>
      <c r="BB301" s="56"/>
      <c r="BC301" s="56"/>
      <c r="BD301" s="56"/>
      <c r="BE301" s="56"/>
      <c r="BF301" s="56"/>
      <c r="BG301" s="56"/>
      <c r="BH301" s="56"/>
      <c r="BI301" s="56"/>
    </row>
    <row r="302" spans="1:61" ht="18.75" customHeight="1">
      <c r="A302" s="56"/>
      <c r="B302" s="56"/>
      <c r="C302" s="56"/>
      <c r="D302" s="56"/>
      <c r="E302" s="56"/>
      <c r="F302" s="56"/>
      <c r="G302" s="56"/>
      <c r="H302" s="56"/>
      <c r="I302" s="56"/>
      <c r="J302" s="370"/>
      <c r="K302" s="370"/>
      <c r="L302" s="370"/>
      <c r="M302" s="370"/>
      <c r="N302" s="388" t="s">
        <v>178</v>
      </c>
      <c r="O302" s="388"/>
      <c r="P302" s="370"/>
      <c r="Q302" s="441" t="e">
        <f>Calcu!I88</f>
        <v>#N/A</v>
      </c>
      <c r="R302" s="441"/>
      <c r="S302" s="441"/>
      <c r="T302" s="441"/>
      <c r="U302" s="441"/>
      <c r="V302" s="441"/>
      <c r="W302" s="441"/>
      <c r="X302" s="441"/>
      <c r="Y302" s="441"/>
      <c r="Z302" s="441"/>
      <c r="AA302" s="441"/>
      <c r="AB302" s="441"/>
      <c r="AC302" s="441"/>
      <c r="AD302" s="441"/>
      <c r="AE302" s="441"/>
      <c r="AF302" s="441"/>
      <c r="AG302" s="370"/>
      <c r="AH302" s="378" t="e">
        <f>Q302</f>
        <v>#N/A</v>
      </c>
      <c r="AI302" s="378"/>
      <c r="AJ302" s="378"/>
      <c r="AK302" s="378"/>
      <c r="AL302" s="378"/>
      <c r="AM302" s="370"/>
      <c r="AN302" s="385"/>
      <c r="AO302" s="385"/>
      <c r="AP302" s="385"/>
      <c r="AQ302" s="386"/>
      <c r="AR302" s="386"/>
      <c r="AS302" s="370"/>
      <c r="AT302" s="373"/>
      <c r="AU302" s="373"/>
      <c r="AV302" s="373"/>
      <c r="AW302" s="386"/>
      <c r="AX302" s="386"/>
      <c r="AY302" s="56"/>
      <c r="AZ302" s="56"/>
      <c r="BA302" s="56"/>
      <c r="BB302" s="56"/>
      <c r="BC302" s="56"/>
      <c r="BD302" s="56"/>
      <c r="BE302" s="56"/>
      <c r="BF302" s="56"/>
      <c r="BG302" s="56"/>
      <c r="BH302" s="56"/>
      <c r="BI302" s="56"/>
    </row>
    <row r="303" spans="1:61" ht="18.75" customHeight="1">
      <c r="A303" s="56"/>
      <c r="B303" s="56"/>
      <c r="C303" s="56" t="s">
        <v>309</v>
      </c>
      <c r="D303" s="56"/>
      <c r="E303" s="56"/>
      <c r="F303" s="56"/>
      <c r="G303" s="56"/>
      <c r="H303" s="56"/>
      <c r="I303" s="379" t="str">
        <f>V286</f>
        <v>정규</v>
      </c>
      <c r="J303" s="379"/>
      <c r="K303" s="379"/>
      <c r="L303" s="379"/>
      <c r="M303" s="379"/>
      <c r="N303" s="379"/>
      <c r="O303" s="379"/>
      <c r="P303" s="379"/>
      <c r="Q303" s="56"/>
      <c r="R303" s="56"/>
      <c r="S303" s="56"/>
      <c r="T303" s="56"/>
      <c r="U303" s="56"/>
      <c r="V303" s="56"/>
      <c r="W303" s="56"/>
      <c r="X303" s="56"/>
      <c r="Y303" s="56"/>
      <c r="Z303" s="56"/>
      <c r="AA303" s="56"/>
      <c r="AB303" s="56"/>
      <c r="AC303" s="56"/>
      <c r="AD303" s="56"/>
      <c r="AE303" s="56"/>
      <c r="AF303" s="56"/>
      <c r="AG303" s="56"/>
      <c r="AH303" s="56"/>
      <c r="AI303" s="56"/>
      <c r="AJ303" s="56"/>
      <c r="AK303" s="56"/>
      <c r="AL303" s="56"/>
      <c r="AM303" s="56"/>
      <c r="AN303" s="56"/>
      <c r="AO303" s="56"/>
      <c r="AP303" s="56"/>
      <c r="AQ303" s="56"/>
      <c r="AR303" s="56"/>
      <c r="AS303" s="56"/>
      <c r="AT303" s="56"/>
    </row>
    <row r="304" spans="1:61" ht="18.75" customHeight="1">
      <c r="A304" s="56"/>
      <c r="B304" s="56"/>
      <c r="C304" s="369" t="s">
        <v>310</v>
      </c>
      <c r="D304" s="369"/>
      <c r="E304" s="369"/>
      <c r="F304" s="369"/>
      <c r="G304" s="369"/>
      <c r="H304" s="369"/>
      <c r="I304" s="208"/>
      <c r="J304" s="208"/>
      <c r="K304" s="56"/>
      <c r="L304" s="56"/>
      <c r="M304" s="383">
        <f>AA286</f>
        <v>1</v>
      </c>
      <c r="N304" s="383"/>
      <c r="O304" s="56"/>
      <c r="P304" s="56"/>
      <c r="Q304" s="56"/>
      <c r="R304" s="56"/>
      <c r="S304" s="56"/>
      <c r="X304" s="56"/>
      <c r="Y304" s="56"/>
      <c r="Z304" s="56"/>
      <c r="AA304" s="56"/>
      <c r="AB304" s="56"/>
      <c r="AC304" s="56"/>
      <c r="AD304" s="56"/>
      <c r="AE304" s="56"/>
      <c r="AF304" s="56"/>
      <c r="AG304" s="56"/>
      <c r="AH304" s="56"/>
      <c r="AI304" s="56"/>
      <c r="AJ304" s="56"/>
      <c r="AK304" s="56"/>
      <c r="AL304" s="56"/>
    </row>
    <row r="305" spans="1:47" ht="18.75" customHeight="1">
      <c r="A305" s="56"/>
      <c r="B305" s="56"/>
      <c r="C305" s="369"/>
      <c r="D305" s="369"/>
      <c r="E305" s="369"/>
      <c r="F305" s="369"/>
      <c r="G305" s="369"/>
      <c r="H305" s="369"/>
      <c r="I305" s="207"/>
      <c r="J305" s="207"/>
      <c r="K305" s="56"/>
      <c r="L305" s="56"/>
      <c r="M305" s="383"/>
      <c r="N305" s="383"/>
      <c r="O305" s="56"/>
      <c r="P305" s="56"/>
      <c r="Q305" s="56"/>
      <c r="R305" s="56"/>
      <c r="S305" s="56"/>
      <c r="X305" s="56"/>
      <c r="Y305" s="56"/>
      <c r="Z305" s="56"/>
      <c r="AA305" s="56"/>
      <c r="AB305" s="56"/>
      <c r="AC305" s="56"/>
      <c r="AD305" s="56"/>
      <c r="AE305" s="56"/>
      <c r="AF305" s="56"/>
      <c r="AG305" s="56"/>
      <c r="AH305" s="56"/>
      <c r="AI305" s="56"/>
      <c r="AJ305" s="56"/>
      <c r="AK305" s="56"/>
      <c r="AL305" s="56"/>
    </row>
    <row r="306" spans="1:47" s="56" customFormat="1" ht="18.75" customHeight="1">
      <c r="C306" s="56" t="s">
        <v>311</v>
      </c>
      <c r="K306" s="205" t="s">
        <v>72</v>
      </c>
      <c r="L306" s="384">
        <f>M304</f>
        <v>1</v>
      </c>
      <c r="M306" s="384"/>
      <c r="N306" s="215" t="s">
        <v>73</v>
      </c>
      <c r="O306" s="373" t="e">
        <f>AT301</f>
        <v>#N/A</v>
      </c>
      <c r="P306" s="385"/>
      <c r="Q306" s="385"/>
      <c r="R306" s="386" t="str">
        <f>AQ301</f>
        <v>nm</v>
      </c>
      <c r="S306" s="385"/>
      <c r="T306" s="205" t="s">
        <v>72</v>
      </c>
      <c r="U306" s="71" t="s">
        <v>302</v>
      </c>
      <c r="V306" s="373" t="e">
        <f>L306*O306</f>
        <v>#N/A</v>
      </c>
      <c r="W306" s="373"/>
      <c r="X306" s="373"/>
      <c r="Y306" s="209" t="str">
        <f>R306</f>
        <v>nm</v>
      </c>
      <c r="Z306" s="55"/>
      <c r="AA306" s="204"/>
      <c r="AB306" s="208"/>
      <c r="AC306" s="208"/>
      <c r="AD306" s="208"/>
      <c r="AE306" s="204"/>
    </row>
    <row r="307" spans="1:47" ht="18.75" customHeight="1">
      <c r="A307" s="56"/>
      <c r="B307" s="56"/>
      <c r="C307" s="208" t="s">
        <v>463</v>
      </c>
      <c r="D307" s="208"/>
      <c r="E307" s="208"/>
      <c r="F307" s="208"/>
      <c r="G307" s="208"/>
      <c r="I307" s="102" t="s">
        <v>464</v>
      </c>
      <c r="J307" s="56"/>
      <c r="K307" s="56"/>
      <c r="L307" s="56"/>
      <c r="M307" s="56"/>
      <c r="N307" s="56"/>
      <c r="O307" s="56"/>
      <c r="P307" s="56"/>
      <c r="Q307" s="56"/>
      <c r="R307" s="56"/>
      <c r="S307" s="159"/>
      <c r="T307" s="159"/>
      <c r="U307" s="56"/>
      <c r="V307" s="56"/>
      <c r="W307" s="56"/>
      <c r="X307" s="56"/>
      <c r="Y307" s="56"/>
      <c r="Z307" s="56"/>
      <c r="AA307" s="56"/>
      <c r="AB307" s="56"/>
      <c r="AC307" s="56"/>
      <c r="AD307" s="56"/>
      <c r="AG307" s="56"/>
      <c r="AH307" s="56"/>
      <c r="AI307" s="56"/>
      <c r="AJ307" s="56"/>
      <c r="AK307" s="56"/>
      <c r="AL307" s="56"/>
      <c r="AM307" s="56"/>
      <c r="AN307" s="56"/>
      <c r="AO307" s="56"/>
      <c r="AP307" s="56"/>
      <c r="AQ307" s="56"/>
      <c r="AR307" s="56"/>
      <c r="AS307" s="56"/>
      <c r="AT307" s="56"/>
    </row>
    <row r="308" spans="1:47" s="56" customFormat="1" ht="18.75" customHeight="1"/>
    <row r="309" spans="1:47" ht="18.75" customHeight="1">
      <c r="A309" s="56"/>
      <c r="B309" s="178" t="str">
        <f>"2. "&amp;N234&amp;" 지시값의 표준불확도,"</f>
        <v>2. 전기 마이크로미터 지시값의 표준불확도,</v>
      </c>
      <c r="C309" s="56"/>
      <c r="D309" s="56"/>
      <c r="E309" s="56"/>
      <c r="F309" s="56"/>
      <c r="G309" s="56"/>
      <c r="H309" s="56"/>
      <c r="I309" s="56"/>
      <c r="J309" s="56"/>
      <c r="K309" s="56"/>
      <c r="L309" s="56"/>
      <c r="M309" s="56"/>
      <c r="N309" s="56"/>
      <c r="O309" s="56"/>
      <c r="P309" s="56"/>
      <c r="R309" s="56"/>
      <c r="S309" s="56"/>
      <c r="T309" s="179" t="s">
        <v>316</v>
      </c>
      <c r="U309" s="56"/>
      <c r="V309" s="56"/>
      <c r="W309" s="56"/>
      <c r="X309" s="56"/>
      <c r="Y309" s="56"/>
      <c r="Z309" s="56"/>
      <c r="AA309" s="56"/>
      <c r="AB309" s="56"/>
      <c r="AC309" s="56"/>
      <c r="AD309" s="56"/>
      <c r="AE309" s="56"/>
      <c r="AF309" s="56"/>
      <c r="AG309" s="56"/>
      <c r="AH309" s="56"/>
      <c r="AI309" s="56"/>
      <c r="AJ309" s="56"/>
      <c r="AK309" s="56"/>
      <c r="AL309" s="56"/>
      <c r="AM309" s="56"/>
      <c r="AN309" s="56"/>
      <c r="AO309" s="56"/>
      <c r="AP309" s="56"/>
      <c r="AQ309" s="56"/>
      <c r="AR309" s="56"/>
      <c r="AS309" s="56"/>
      <c r="AT309" s="56"/>
    </row>
    <row r="310" spans="1:47" ht="18.75" customHeight="1">
      <c r="A310" s="56"/>
      <c r="C310" s="56" t="s">
        <v>317</v>
      </c>
      <c r="D310" s="56"/>
      <c r="E310" s="56"/>
      <c r="F310" s="56"/>
      <c r="G310" s="56"/>
      <c r="H310" s="56"/>
      <c r="I310" s="56"/>
      <c r="J310" s="56"/>
      <c r="K310" s="56"/>
      <c r="L310" s="56"/>
      <c r="M310" s="56"/>
      <c r="N310" s="56"/>
      <c r="O310" s="56"/>
      <c r="P310" s="56"/>
      <c r="Q310" s="56"/>
      <c r="R310" s="56"/>
      <c r="S310" s="56"/>
      <c r="T310" s="56"/>
      <c r="U310" s="56"/>
      <c r="V310" s="56"/>
      <c r="W310" s="56"/>
      <c r="X310" s="56"/>
      <c r="Y310" s="56"/>
      <c r="Z310" s="56"/>
      <c r="AA310" s="56"/>
      <c r="AB310" s="56"/>
      <c r="AC310" s="56"/>
      <c r="AD310" s="56"/>
      <c r="AE310" s="56"/>
      <c r="AF310" s="56"/>
      <c r="AG310" s="56"/>
      <c r="AH310" s="56"/>
      <c r="AI310" s="56"/>
      <c r="AJ310" s="56"/>
      <c r="AK310" s="56"/>
      <c r="AL310" s="56"/>
      <c r="AM310" s="56"/>
      <c r="AN310" s="56"/>
      <c r="AO310" s="56"/>
      <c r="AP310" s="56"/>
      <c r="AQ310" s="56"/>
      <c r="AR310" s="56"/>
      <c r="AS310" s="56"/>
      <c r="AT310" s="56"/>
    </row>
    <row r="311" spans="1:47" ht="18.75" customHeight="1">
      <c r="A311" s="56"/>
      <c r="C311" s="60"/>
      <c r="D311" s="56" t="s">
        <v>465</v>
      </c>
      <c r="E311" s="56"/>
      <c r="F311" s="56"/>
      <c r="G311" s="56"/>
      <c r="H311" s="56"/>
      <c r="I311" s="56"/>
      <c r="J311" s="56"/>
      <c r="K311" s="56"/>
      <c r="L311" s="56"/>
      <c r="M311" s="56"/>
      <c r="N311" s="56"/>
      <c r="O311" s="56"/>
      <c r="P311" s="56"/>
      <c r="Q311" s="56"/>
      <c r="R311" s="56"/>
      <c r="S311" s="56"/>
      <c r="T311" s="56"/>
      <c r="U311" s="56"/>
      <c r="V311" s="56"/>
      <c r="W311" s="56"/>
      <c r="X311" s="56"/>
      <c r="Y311" s="56"/>
      <c r="Z311" s="56"/>
      <c r="AA311" s="56"/>
      <c r="AB311" s="56"/>
      <c r="AC311" s="56"/>
      <c r="AD311" s="56"/>
      <c r="AE311" s="56"/>
      <c r="AF311" s="56"/>
      <c r="AG311" s="56"/>
      <c r="AH311" s="56"/>
      <c r="AI311" s="56"/>
      <c r="AJ311" s="56"/>
      <c r="AK311" s="56"/>
      <c r="AL311" s="56"/>
      <c r="AM311" s="56"/>
      <c r="AN311" s="56"/>
      <c r="AO311" s="56"/>
      <c r="AP311" s="56"/>
      <c r="AQ311" s="56"/>
      <c r="AR311" s="56"/>
      <c r="AS311" s="56"/>
      <c r="AT311" s="56"/>
    </row>
    <row r="312" spans="1:47" ht="18.75" customHeight="1">
      <c r="A312" s="56"/>
      <c r="C312" s="56" t="s">
        <v>319</v>
      </c>
      <c r="D312" s="56"/>
      <c r="E312" s="56"/>
      <c r="F312" s="56"/>
      <c r="G312" s="56"/>
      <c r="H312" s="385" t="e">
        <f>H287</f>
        <v>#N/A</v>
      </c>
      <c r="I312" s="385"/>
      <c r="J312" s="385"/>
      <c r="K312" s="385"/>
      <c r="L312" s="385" t="str">
        <f>M287</f>
        <v>mm</v>
      </c>
      <c r="M312" s="385"/>
      <c r="N312" s="56"/>
      <c r="O312" s="56"/>
      <c r="P312" s="56"/>
      <c r="Q312" s="56"/>
      <c r="R312" s="56"/>
      <c r="S312" s="56"/>
      <c r="T312" s="56"/>
      <c r="U312" s="56"/>
      <c r="V312" s="56"/>
      <c r="W312" s="56"/>
      <c r="X312" s="56"/>
      <c r="Y312" s="56"/>
      <c r="Z312" s="56"/>
      <c r="AA312" s="56"/>
      <c r="AB312" s="56"/>
      <c r="AC312" s="56"/>
      <c r="AD312" s="56"/>
      <c r="AE312" s="56"/>
      <c r="AF312" s="56"/>
      <c r="AG312" s="56"/>
      <c r="AH312" s="56"/>
      <c r="AI312" s="56"/>
      <c r="AJ312" s="56"/>
      <c r="AK312" s="56"/>
      <c r="AL312" s="56"/>
      <c r="AM312" s="56"/>
      <c r="AN312" s="56"/>
      <c r="AO312" s="56"/>
      <c r="AP312" s="56"/>
      <c r="AQ312" s="56"/>
      <c r="AR312" s="56"/>
      <c r="AS312" s="56"/>
      <c r="AT312" s="56"/>
    </row>
    <row r="313" spans="1:47" ht="18.75" customHeight="1">
      <c r="B313" s="56"/>
      <c r="C313" s="56" t="s">
        <v>466</v>
      </c>
      <c r="D313" s="56"/>
      <c r="E313" s="56"/>
      <c r="F313" s="56"/>
      <c r="G313" s="56"/>
      <c r="H313" s="56"/>
      <c r="I313" s="56"/>
      <c r="J313" s="61" t="s">
        <v>467</v>
      </c>
      <c r="K313" s="56"/>
      <c r="L313" s="56"/>
      <c r="M313" s="56"/>
      <c r="N313" s="56"/>
      <c r="O313" s="56"/>
      <c r="P313" s="56"/>
      <c r="Q313" s="443">
        <f>Calcu!G89</f>
        <v>0</v>
      </c>
      <c r="R313" s="443"/>
      <c r="S313" s="443"/>
      <c r="T313" s="385" t="s">
        <v>108</v>
      </c>
      <c r="U313" s="385"/>
      <c r="V313" s="56"/>
      <c r="W313" s="56"/>
      <c r="X313" s="56"/>
      <c r="Y313" s="56"/>
      <c r="Z313" s="56"/>
      <c r="AA313" s="56"/>
      <c r="AB313" s="56"/>
      <c r="AC313" s="56"/>
      <c r="AD313" s="56"/>
      <c r="AE313" s="56"/>
      <c r="AF313" s="56"/>
      <c r="AG313" s="56"/>
      <c r="AH313" s="56"/>
      <c r="AI313" s="56"/>
      <c r="AJ313" s="56"/>
      <c r="AK313" s="56"/>
      <c r="AL313" s="56"/>
      <c r="AM313" s="56"/>
      <c r="AN313" s="56"/>
      <c r="AO313" s="56"/>
      <c r="AP313" s="56"/>
      <c r="AQ313" s="56"/>
      <c r="AR313" s="56"/>
      <c r="AS313" s="56"/>
      <c r="AT313" s="56"/>
      <c r="AU313" s="56"/>
    </row>
    <row r="314" spans="1:47" ht="18.75" customHeight="1">
      <c r="B314" s="56"/>
      <c r="C314" s="56"/>
      <c r="D314" s="56"/>
      <c r="E314" s="56"/>
      <c r="F314" s="56"/>
      <c r="G314" s="56"/>
      <c r="H314" s="209"/>
      <c r="I314" s="209"/>
      <c r="J314" s="209"/>
      <c r="K314" s="370" t="s">
        <v>468</v>
      </c>
      <c r="L314" s="370"/>
      <c r="M314" s="370"/>
      <c r="N314" s="370" t="s">
        <v>302</v>
      </c>
      <c r="O314" s="435" t="s">
        <v>323</v>
      </c>
      <c r="P314" s="435"/>
      <c r="Q314" s="370" t="s">
        <v>302</v>
      </c>
      <c r="R314" s="377">
        <f>Q313</f>
        <v>0</v>
      </c>
      <c r="S314" s="377"/>
      <c r="T314" s="377"/>
      <c r="U314" s="372" t="s">
        <v>108</v>
      </c>
      <c r="V314" s="372"/>
      <c r="W314" s="370" t="s">
        <v>376</v>
      </c>
      <c r="X314" s="443">
        <f>R314/SQRT(5)</f>
        <v>0</v>
      </c>
      <c r="Y314" s="443"/>
      <c r="Z314" s="443"/>
      <c r="AA314" s="385" t="s">
        <v>108</v>
      </c>
      <c r="AB314" s="385"/>
      <c r="AC314" s="56"/>
      <c r="AD314" s="56"/>
      <c r="AE314" s="56"/>
      <c r="AF314" s="56"/>
      <c r="AG314" s="56"/>
      <c r="AH314" s="56"/>
      <c r="AI314" s="56"/>
      <c r="AJ314" s="56"/>
      <c r="AK314" s="56"/>
      <c r="AL314" s="56"/>
      <c r="AM314" s="56"/>
      <c r="AN314" s="56"/>
      <c r="AO314" s="56"/>
      <c r="AP314" s="56"/>
      <c r="AQ314" s="56"/>
      <c r="AR314" s="56"/>
      <c r="AS314" s="56"/>
      <c r="AT314" s="56"/>
    </row>
    <row r="315" spans="1:47" ht="18.75" customHeight="1">
      <c r="B315" s="56"/>
      <c r="C315" s="56"/>
      <c r="D315" s="56"/>
      <c r="E315" s="56"/>
      <c r="F315" s="56"/>
      <c r="G315" s="56"/>
      <c r="H315" s="209"/>
      <c r="I315" s="209"/>
      <c r="J315" s="209"/>
      <c r="K315" s="370"/>
      <c r="L315" s="370"/>
      <c r="M315" s="370"/>
      <c r="N315" s="370"/>
      <c r="O315" s="388"/>
      <c r="P315" s="388"/>
      <c r="Q315" s="370"/>
      <c r="R315" s="378"/>
      <c r="S315" s="378"/>
      <c r="T315" s="378"/>
      <c r="U315" s="209"/>
      <c r="V315" s="59"/>
      <c r="W315" s="370"/>
      <c r="X315" s="443"/>
      <c r="Y315" s="443"/>
      <c r="Z315" s="443"/>
      <c r="AA315" s="385"/>
      <c r="AB315" s="385"/>
      <c r="AC315" s="56"/>
      <c r="AD315" s="56"/>
      <c r="AE315" s="56"/>
      <c r="AF315" s="56"/>
      <c r="AG315" s="56"/>
      <c r="AH315" s="56"/>
      <c r="AI315" s="56"/>
      <c r="AJ315" s="56"/>
      <c r="AK315" s="56"/>
      <c r="AL315" s="56"/>
      <c r="AM315" s="56"/>
      <c r="AN315" s="56"/>
      <c r="AO315" s="56"/>
      <c r="AP315" s="56"/>
      <c r="AQ315" s="56"/>
      <c r="AR315" s="56"/>
      <c r="AS315" s="56"/>
      <c r="AT315" s="56"/>
    </row>
    <row r="316" spans="1:47" ht="18.75" customHeight="1">
      <c r="B316" s="56"/>
      <c r="C316" s="56" t="s">
        <v>469</v>
      </c>
      <c r="D316" s="56"/>
      <c r="E316" s="56"/>
      <c r="F316" s="56"/>
      <c r="G316" s="56"/>
      <c r="H316" s="56"/>
      <c r="I316" s="379" t="str">
        <f>V287</f>
        <v>t</v>
      </c>
      <c r="J316" s="379"/>
      <c r="K316" s="379"/>
      <c r="L316" s="379"/>
      <c r="M316" s="379"/>
      <c r="N316" s="379"/>
      <c r="O316" s="379"/>
      <c r="P316" s="379"/>
      <c r="Q316" s="56"/>
      <c r="R316" s="56"/>
      <c r="S316" s="56"/>
      <c r="T316" s="56"/>
      <c r="U316" s="56"/>
      <c r="V316" s="56"/>
      <c r="W316" s="56"/>
      <c r="X316" s="56"/>
      <c r="Y316" s="56"/>
      <c r="Z316" s="56"/>
      <c r="AA316" s="56"/>
      <c r="AB316" s="56"/>
      <c r="AC316" s="56"/>
      <c r="AD316" s="56"/>
      <c r="AE316" s="56"/>
      <c r="AF316" s="56"/>
      <c r="AG316" s="56"/>
      <c r="AH316" s="56"/>
      <c r="AI316" s="56"/>
      <c r="AJ316" s="56"/>
      <c r="AK316" s="56"/>
      <c r="AL316" s="56"/>
      <c r="AM316" s="56"/>
      <c r="AN316" s="56"/>
      <c r="AO316" s="56"/>
      <c r="AP316" s="56"/>
      <c r="AQ316" s="56"/>
      <c r="AR316" s="56"/>
      <c r="AS316" s="56"/>
      <c r="AT316" s="56"/>
      <c r="AU316" s="56"/>
    </row>
    <row r="317" spans="1:47" ht="18.75" customHeight="1">
      <c r="B317" s="56"/>
      <c r="C317" s="369" t="s">
        <v>470</v>
      </c>
      <c r="D317" s="369"/>
      <c r="E317" s="369"/>
      <c r="F317" s="369"/>
      <c r="G317" s="369"/>
      <c r="H317" s="369"/>
      <c r="I317" s="208"/>
      <c r="J317" s="208"/>
      <c r="K317" s="56"/>
      <c r="L317" s="56"/>
      <c r="M317" s="383">
        <f>AA287</f>
        <v>1</v>
      </c>
      <c r="N317" s="383"/>
      <c r="O317" s="56"/>
      <c r="P317" s="56"/>
      <c r="Q317" s="56"/>
      <c r="R317" s="56"/>
      <c r="S317" s="56"/>
      <c r="W317" s="56"/>
      <c r="X317" s="56"/>
      <c r="Y317" s="56"/>
      <c r="Z317" s="56"/>
      <c r="AA317" s="56"/>
      <c r="AB317" s="56"/>
      <c r="AC317" s="56"/>
      <c r="AD317" s="56"/>
      <c r="AE317" s="56"/>
      <c r="AF317" s="56"/>
      <c r="AG317" s="56"/>
      <c r="AH317" s="56"/>
      <c r="AI317" s="56"/>
      <c r="AJ317" s="56"/>
      <c r="AK317" s="56"/>
      <c r="AL317" s="56"/>
      <c r="AM317" s="56"/>
    </row>
    <row r="318" spans="1:47" ht="18.75" customHeight="1">
      <c r="B318" s="56"/>
      <c r="C318" s="369"/>
      <c r="D318" s="369"/>
      <c r="E318" s="369"/>
      <c r="F318" s="369"/>
      <c r="G318" s="369"/>
      <c r="H318" s="369"/>
      <c r="I318" s="207"/>
      <c r="J318" s="207"/>
      <c r="K318" s="56"/>
      <c r="L318" s="56"/>
      <c r="M318" s="383"/>
      <c r="N318" s="383"/>
      <c r="O318" s="56"/>
      <c r="P318" s="56"/>
      <c r="Q318" s="56"/>
      <c r="R318" s="56"/>
      <c r="S318" s="56"/>
      <c r="W318" s="56"/>
      <c r="X318" s="56"/>
      <c r="Y318" s="56"/>
      <c r="Z318" s="56"/>
      <c r="AA318" s="56"/>
      <c r="AB318" s="56"/>
      <c r="AC318" s="56"/>
      <c r="AD318" s="56"/>
      <c r="AE318" s="56"/>
      <c r="AF318" s="56"/>
      <c r="AG318" s="56"/>
      <c r="AH318" s="56"/>
      <c r="AI318" s="56"/>
      <c r="AJ318" s="56"/>
      <c r="AK318" s="56"/>
      <c r="AL318" s="56"/>
      <c r="AM318" s="56"/>
    </row>
    <row r="319" spans="1:47" ht="18.75" customHeight="1">
      <c r="B319" s="56"/>
      <c r="C319" s="56" t="s">
        <v>327</v>
      </c>
      <c r="D319" s="56"/>
      <c r="E319" s="56"/>
      <c r="F319" s="56"/>
      <c r="G319" s="56"/>
      <c r="H319" s="56"/>
      <c r="I319" s="56"/>
      <c r="J319" s="56"/>
      <c r="K319" s="205" t="s">
        <v>72</v>
      </c>
      <c r="L319" s="384">
        <f>M317</f>
        <v>1</v>
      </c>
      <c r="M319" s="384"/>
      <c r="N319" s="215" t="s">
        <v>73</v>
      </c>
      <c r="O319" s="373">
        <f>X314</f>
        <v>0</v>
      </c>
      <c r="P319" s="385"/>
      <c r="Q319" s="385"/>
      <c r="R319" s="386" t="str">
        <f>AA314</f>
        <v>μm</v>
      </c>
      <c r="S319" s="385"/>
      <c r="T319" s="205" t="s">
        <v>471</v>
      </c>
      <c r="U319" s="71" t="s">
        <v>302</v>
      </c>
      <c r="V319" s="373">
        <f>L319*O319</f>
        <v>0</v>
      </c>
      <c r="W319" s="373"/>
      <c r="X319" s="373"/>
      <c r="Y319" s="209" t="str">
        <f>R319</f>
        <v>μm</v>
      </c>
      <c r="AA319" s="204"/>
      <c r="AB319" s="208"/>
      <c r="AC319" s="208"/>
      <c r="AD319" s="56"/>
      <c r="AE319" s="56"/>
      <c r="AF319" s="56"/>
      <c r="AG319" s="204"/>
      <c r="AH319" s="56"/>
      <c r="AI319" s="56"/>
      <c r="AJ319" s="56"/>
      <c r="AK319" s="56"/>
      <c r="AL319" s="56"/>
      <c r="AM319" s="56"/>
      <c r="AN319" s="56"/>
      <c r="AO319" s="56"/>
      <c r="AP319" s="56"/>
      <c r="AQ319" s="56"/>
      <c r="AR319" s="56"/>
      <c r="AS319" s="56"/>
      <c r="AT319" s="56"/>
      <c r="AU319" s="56"/>
    </row>
    <row r="320" spans="1:47" ht="18.75" customHeight="1">
      <c r="B320" s="56"/>
      <c r="C320" s="56" t="s">
        <v>328</v>
      </c>
      <c r="D320" s="56"/>
      <c r="E320" s="56"/>
      <c r="F320" s="56"/>
      <c r="G320" s="56"/>
      <c r="H320" s="56"/>
      <c r="I320" s="102" t="s">
        <v>472</v>
      </c>
      <c r="J320" s="102"/>
      <c r="K320" s="102"/>
      <c r="L320" s="103"/>
      <c r="M320" s="103"/>
      <c r="N320" s="103"/>
      <c r="O320" s="103"/>
      <c r="P320" s="103"/>
      <c r="Q320" s="103"/>
      <c r="R320" s="103"/>
      <c r="S320" s="103"/>
      <c r="T320" s="103"/>
      <c r="U320" s="103"/>
      <c r="V320" s="103"/>
      <c r="W320" s="103"/>
      <c r="X320" s="103"/>
      <c r="Y320" s="103"/>
      <c r="Z320" s="103"/>
      <c r="AA320" s="56"/>
      <c r="AB320" s="56"/>
      <c r="AC320" s="56"/>
      <c r="AD320" s="56"/>
      <c r="AE320" s="56"/>
      <c r="AF320" s="56"/>
    </row>
    <row r="321" spans="1:83" ht="18.75" customHeight="1">
      <c r="B321" s="56"/>
      <c r="C321" s="56"/>
      <c r="D321" s="56"/>
      <c r="E321" s="56"/>
      <c r="F321" s="56"/>
      <c r="G321" s="56"/>
      <c r="H321" s="56"/>
      <c r="I321" s="102"/>
      <c r="J321" s="92"/>
      <c r="K321" s="102"/>
      <c r="L321" s="103"/>
      <c r="M321" s="103"/>
      <c r="N321" s="103"/>
      <c r="O321" s="103"/>
      <c r="P321" s="103"/>
      <c r="Q321" s="103"/>
      <c r="R321" s="103"/>
      <c r="S321" s="103"/>
      <c r="T321" s="103"/>
      <c r="U321" s="103"/>
      <c r="V321" s="103"/>
      <c r="W321" s="103"/>
      <c r="X321" s="103"/>
      <c r="Y321" s="103"/>
      <c r="Z321" s="103"/>
      <c r="AA321" s="56"/>
      <c r="AB321" s="56"/>
      <c r="AC321" s="56"/>
      <c r="AD321" s="56"/>
      <c r="AE321" s="56"/>
      <c r="AF321" s="56"/>
    </row>
    <row r="322" spans="1:83" s="213" customFormat="1" ht="18.75" customHeight="1">
      <c r="A322" s="215"/>
      <c r="B322" s="57" t="str">
        <f>"3. "&amp;B234&amp;"과 "&amp;H234&amp;"의 평균 열팽창계수에 의한 표준불확도,"</f>
        <v>3. 마이크로미터 헤드과 게이지 블록의 평균 열팽창계수에 의한 표준불확도,</v>
      </c>
      <c r="C322" s="208"/>
      <c r="D322" s="208"/>
      <c r="E322" s="208"/>
      <c r="F322" s="208"/>
      <c r="G322" s="208"/>
      <c r="H322" s="208"/>
      <c r="I322" s="208"/>
      <c r="J322" s="208"/>
      <c r="K322" s="208"/>
      <c r="L322" s="208"/>
      <c r="M322" s="208"/>
      <c r="N322" s="208"/>
      <c r="O322" s="208"/>
      <c r="P322" s="208"/>
      <c r="Q322" s="208"/>
      <c r="R322" s="208"/>
      <c r="S322" s="208"/>
      <c r="T322" s="208"/>
      <c r="U322" s="208"/>
      <c r="V322" s="208"/>
      <c r="W322" s="208"/>
      <c r="X322" s="208"/>
      <c r="Y322" s="208"/>
      <c r="Z322" s="208"/>
      <c r="AA322" s="208"/>
      <c r="AB322" s="208"/>
      <c r="AC322" s="208"/>
      <c r="AD322" s="208"/>
      <c r="AE322" s="208"/>
      <c r="AF322" s="208"/>
      <c r="AG322" s="208"/>
      <c r="AH322" s="208"/>
      <c r="AI322" s="208"/>
      <c r="AJ322" s="208"/>
      <c r="AK322" s="208"/>
      <c r="AL322" s="215"/>
      <c r="AM322" s="215"/>
      <c r="AN322" s="215"/>
      <c r="AO322" s="215"/>
      <c r="AP322" s="215"/>
      <c r="AQ322" s="215"/>
      <c r="AR322" s="215"/>
      <c r="AS322" s="215"/>
      <c r="AT322" s="215"/>
      <c r="AU322" s="215"/>
      <c r="AV322" s="215"/>
      <c r="AW322" s="215"/>
      <c r="AX322" s="215"/>
      <c r="AY322" s="208"/>
      <c r="AZ322" s="208"/>
      <c r="BA322" s="208"/>
      <c r="BB322" s="208"/>
      <c r="BC322" s="208"/>
      <c r="BD322" s="208"/>
      <c r="BE322" s="208"/>
      <c r="BF322" s="208"/>
      <c r="BG322" s="58"/>
      <c r="BH322" s="58"/>
      <c r="BI322" s="58"/>
      <c r="BJ322" s="58"/>
      <c r="BK322" s="58"/>
      <c r="BL322" s="58"/>
      <c r="BM322" s="58"/>
    </row>
    <row r="323" spans="1:83" s="213" customFormat="1" ht="18.75" customHeight="1">
      <c r="A323" s="215"/>
      <c r="B323" s="57"/>
      <c r="C323" s="208" t="str">
        <f>"※ "&amp;B234&amp;"와 "&amp;H234&amp;"의 평균 열팽창계수 :"</f>
        <v>※ 마이크로미터 헤드와 게이지 블록의 평균 열팽창계수 :</v>
      </c>
      <c r="D323" s="208"/>
      <c r="E323" s="208"/>
      <c r="F323" s="208"/>
      <c r="G323" s="208"/>
      <c r="H323" s="208"/>
      <c r="I323" s="208"/>
      <c r="J323" s="208"/>
      <c r="K323" s="208"/>
      <c r="L323" s="208"/>
      <c r="M323" s="208"/>
      <c r="N323" s="208"/>
      <c r="O323" s="208"/>
      <c r="P323" s="208"/>
      <c r="Q323" s="208"/>
      <c r="R323" s="208"/>
      <c r="S323" s="208"/>
      <c r="T323" s="208"/>
      <c r="U323" s="208"/>
      <c r="V323" s="180"/>
      <c r="W323" s="59"/>
      <c r="X323" s="208"/>
      <c r="Y323" s="59"/>
      <c r="Z323" s="215"/>
      <c r="AA323" s="208"/>
      <c r="AB323" s="215"/>
      <c r="AC323" s="215"/>
      <c r="AD323" s="154"/>
      <c r="AE323" s="215"/>
      <c r="AF323" s="215"/>
      <c r="AG323" s="208"/>
      <c r="AH323" s="208"/>
      <c r="AI323" s="208"/>
      <c r="AJ323" s="208"/>
      <c r="AK323" s="208"/>
      <c r="AL323" s="208"/>
      <c r="AM323" s="208"/>
      <c r="AN323" s="208"/>
      <c r="AO323" s="208"/>
      <c r="AP323" s="208"/>
      <c r="AQ323" s="208"/>
      <c r="AR323" s="208"/>
      <c r="AS323" s="208"/>
      <c r="AT323" s="208"/>
      <c r="AU323" s="208"/>
      <c r="AV323" s="208"/>
      <c r="AW323" s="208"/>
      <c r="AX323" s="208"/>
      <c r="AY323" s="208"/>
      <c r="AZ323" s="208"/>
      <c r="BA323" s="208"/>
      <c r="BB323" s="208"/>
      <c r="BC323" s="208"/>
      <c r="BD323" s="208"/>
      <c r="BE323" s="208"/>
      <c r="BF323" s="208"/>
      <c r="BG323" s="58"/>
      <c r="BH323" s="58"/>
      <c r="BI323" s="58"/>
      <c r="BJ323" s="58"/>
      <c r="BK323" s="58"/>
      <c r="BL323" s="58"/>
      <c r="BM323" s="58"/>
    </row>
    <row r="324" spans="1:83" s="213" customFormat="1" ht="18.75" customHeight="1">
      <c r="B324" s="215"/>
      <c r="C324" s="207" t="s">
        <v>330</v>
      </c>
      <c r="D324" s="215"/>
      <c r="E324" s="215"/>
      <c r="F324" s="215"/>
      <c r="G324" s="215"/>
      <c r="H324" s="380" t="e">
        <f ca="1">H288*10^6</f>
        <v>#N/A</v>
      </c>
      <c r="I324" s="380"/>
      <c r="J324" s="380"/>
      <c r="K324" s="204" t="s">
        <v>386</v>
      </c>
      <c r="L324" s="215"/>
      <c r="M324" s="215"/>
      <c r="N324" s="204"/>
      <c r="O324" s="204"/>
      <c r="P324" s="204"/>
      <c r="Q324" s="208"/>
      <c r="R324" s="208"/>
      <c r="S324" s="208"/>
      <c r="T324" s="208"/>
      <c r="U324" s="208"/>
      <c r="V324" s="208"/>
      <c r="W324" s="208"/>
      <c r="X324" s="208"/>
      <c r="Y324" s="208"/>
      <c r="Z324" s="208"/>
      <c r="AA324" s="208"/>
      <c r="AB324" s="208"/>
      <c r="AC324" s="208"/>
      <c r="AD324" s="208"/>
      <c r="AE324" s="208"/>
      <c r="AF324" s="59"/>
      <c r="AG324" s="208"/>
      <c r="AH324" s="208"/>
      <c r="AI324" s="208"/>
      <c r="AJ324" s="208"/>
      <c r="AK324" s="208"/>
      <c r="AL324" s="208"/>
      <c r="AM324" s="215"/>
      <c r="AN324" s="215"/>
      <c r="AO324" s="215"/>
      <c r="AP324" s="215"/>
      <c r="AQ324" s="215"/>
      <c r="AR324" s="215"/>
      <c r="AS324" s="215"/>
      <c r="AT324" s="215"/>
      <c r="AU324" s="215"/>
      <c r="AV324" s="215"/>
      <c r="AW324" s="215"/>
      <c r="AX324" s="215"/>
      <c r="AY324" s="215"/>
      <c r="AZ324" s="208"/>
      <c r="BA324" s="208"/>
      <c r="BB324" s="208"/>
      <c r="BC324" s="208"/>
      <c r="BD324" s="208"/>
      <c r="BE324" s="208"/>
      <c r="BF324" s="208"/>
      <c r="BG324" s="208"/>
      <c r="BH324" s="58"/>
      <c r="BI324" s="58"/>
      <c r="BJ324" s="58"/>
      <c r="BK324" s="58"/>
      <c r="BL324" s="58"/>
      <c r="BM324" s="58"/>
    </row>
    <row r="325" spans="1:83" s="213" customFormat="1" ht="18.75" customHeight="1">
      <c r="B325" s="215"/>
      <c r="C325" s="369" t="s">
        <v>473</v>
      </c>
      <c r="D325" s="369"/>
      <c r="E325" s="369"/>
      <c r="F325" s="369"/>
      <c r="G325" s="369"/>
      <c r="H325" s="369"/>
      <c r="I325" s="369"/>
      <c r="J325" s="379" t="s">
        <v>333</v>
      </c>
      <c r="K325" s="379"/>
      <c r="L325" s="379"/>
      <c r="M325" s="379"/>
      <c r="N325" s="379"/>
      <c r="O325" s="379"/>
      <c r="P325" s="379"/>
      <c r="Q325" s="379"/>
      <c r="R325" s="379"/>
      <c r="S325" s="379"/>
      <c r="T325" s="379"/>
      <c r="U325" s="379"/>
      <c r="V325" s="379"/>
      <c r="W325" s="379"/>
      <c r="X325" s="208"/>
      <c r="Y325" s="208"/>
      <c r="Z325" s="208"/>
      <c r="AA325" s="208"/>
      <c r="AB325" s="208"/>
      <c r="AC325" s="208"/>
      <c r="AD325" s="208"/>
      <c r="AE325" s="208"/>
      <c r="AF325" s="208"/>
      <c r="AG325" s="208"/>
      <c r="AH325" s="208"/>
      <c r="AI325" s="208"/>
      <c r="AJ325" s="208"/>
      <c r="AK325" s="215"/>
      <c r="AL325" s="215"/>
      <c r="AM325" s="215"/>
      <c r="AN325" s="208"/>
      <c r="AO325" s="208"/>
      <c r="AP325" s="208"/>
      <c r="AQ325" s="208"/>
      <c r="AR325" s="208"/>
      <c r="AS325" s="208"/>
      <c r="AT325" s="208"/>
      <c r="AU325" s="208"/>
      <c r="AV325" s="208"/>
      <c r="AW325" s="208"/>
      <c r="AX325" s="208"/>
      <c r="AY325" s="208"/>
      <c r="AZ325" s="208"/>
      <c r="BA325" s="208"/>
      <c r="BB325" s="208"/>
      <c r="BC325" s="208"/>
      <c r="BD325" s="208"/>
      <c r="BE325" s="208"/>
      <c r="BF325" s="208"/>
      <c r="BG325" s="208"/>
      <c r="BH325" s="58"/>
      <c r="BI325" s="58"/>
      <c r="BJ325" s="58"/>
      <c r="BK325" s="58"/>
      <c r="BL325" s="58"/>
      <c r="BM325" s="58"/>
      <c r="BN325" s="58"/>
    </row>
    <row r="326" spans="1:83" s="213" customFormat="1" ht="18.75" customHeight="1">
      <c r="B326" s="215"/>
      <c r="C326" s="369"/>
      <c r="D326" s="369"/>
      <c r="E326" s="369"/>
      <c r="F326" s="369"/>
      <c r="G326" s="369"/>
      <c r="H326" s="369"/>
      <c r="I326" s="369"/>
      <c r="J326" s="379"/>
      <c r="K326" s="379"/>
      <c r="L326" s="379"/>
      <c r="M326" s="379"/>
      <c r="N326" s="379"/>
      <c r="O326" s="379"/>
      <c r="P326" s="379"/>
      <c r="Q326" s="379"/>
      <c r="R326" s="379"/>
      <c r="S326" s="379"/>
      <c r="T326" s="379"/>
      <c r="U326" s="379"/>
      <c r="V326" s="379"/>
      <c r="W326" s="379"/>
      <c r="X326" s="208"/>
      <c r="Y326" s="208"/>
      <c r="Z326" s="208"/>
      <c r="AA326" s="208"/>
      <c r="AB326" s="208"/>
      <c r="AC326" s="208"/>
      <c r="AD326" s="208"/>
      <c r="AE326" s="208"/>
      <c r="AF326" s="215"/>
      <c r="AG326" s="208"/>
      <c r="AH326" s="208"/>
      <c r="AI326" s="208"/>
      <c r="AJ326" s="208"/>
      <c r="AK326" s="215"/>
      <c r="AL326" s="215"/>
      <c r="AM326" s="215"/>
      <c r="AN326" s="208"/>
      <c r="AO326" s="208"/>
      <c r="AP326" s="208"/>
      <c r="AQ326" s="208"/>
      <c r="AR326" s="208"/>
      <c r="AS326" s="215"/>
      <c r="AT326" s="208"/>
      <c r="AU326" s="208"/>
      <c r="AV326" s="208"/>
      <c r="AW326" s="208"/>
      <c r="AX326" s="208"/>
      <c r="AY326" s="208"/>
      <c r="AZ326" s="208"/>
      <c r="BA326" s="208"/>
      <c r="BB326" s="208"/>
      <c r="BC326" s="208"/>
      <c r="BD326" s="208"/>
      <c r="BE326" s="208"/>
      <c r="BF326" s="208"/>
      <c r="BG326" s="208"/>
      <c r="BH326" s="58"/>
      <c r="BI326" s="58"/>
      <c r="BJ326" s="58"/>
      <c r="BK326" s="58"/>
      <c r="BL326" s="58"/>
      <c r="BM326" s="58"/>
      <c r="BN326" s="58"/>
    </row>
    <row r="327" spans="1:83" s="213" customFormat="1" ht="18.75" customHeight="1">
      <c r="B327" s="215"/>
      <c r="C327" s="208"/>
      <c r="D327" s="208"/>
      <c r="E327" s="208"/>
      <c r="F327" s="208"/>
      <c r="G327" s="208"/>
      <c r="H327" s="208"/>
      <c r="I327" s="215"/>
      <c r="J327" s="379" t="s">
        <v>474</v>
      </c>
      <c r="K327" s="379"/>
      <c r="L327" s="379"/>
      <c r="M327" s="379"/>
      <c r="N327" s="379"/>
      <c r="O327" s="379"/>
      <c r="P327" s="379"/>
      <c r="Q327" s="379"/>
      <c r="R327" s="379"/>
      <c r="S327" s="379"/>
      <c r="T327" s="379"/>
      <c r="U327" s="379"/>
      <c r="V327" s="379"/>
      <c r="W327" s="379"/>
      <c r="X327" s="379"/>
      <c r="Y327" s="379"/>
      <c r="Z327" s="379"/>
      <c r="AA327" s="445" t="s">
        <v>335</v>
      </c>
      <c r="AB327" s="445"/>
      <c r="AC327" s="445"/>
      <c r="AD327" s="445"/>
      <c r="AE327" s="445"/>
      <c r="AF327" s="368" t="s">
        <v>302</v>
      </c>
      <c r="AG327" s="379" t="s">
        <v>475</v>
      </c>
      <c r="AH327" s="379"/>
      <c r="AI327" s="379"/>
      <c r="AJ327" s="379"/>
      <c r="AK327" s="379"/>
      <c r="AL327" s="379"/>
      <c r="AM327" s="215"/>
      <c r="AN327" s="208"/>
      <c r="AO327" s="208"/>
      <c r="AP327" s="208"/>
      <c r="AQ327" s="208"/>
      <c r="AR327" s="208"/>
      <c r="AS327" s="215"/>
      <c r="AT327" s="208"/>
      <c r="AU327" s="208"/>
      <c r="AV327" s="208"/>
      <c r="AW327" s="208"/>
      <c r="AX327" s="208"/>
      <c r="AY327" s="208"/>
      <c r="AZ327" s="208"/>
      <c r="BA327" s="208"/>
      <c r="BB327" s="208"/>
      <c r="BC327" s="208"/>
      <c r="BD327" s="208"/>
      <c r="BE327" s="208"/>
      <c r="BF327" s="208"/>
      <c r="BG327" s="208"/>
      <c r="BH327" s="58"/>
      <c r="BI327" s="58"/>
      <c r="BJ327" s="58"/>
      <c r="BK327" s="58"/>
      <c r="BL327" s="58"/>
      <c r="BM327" s="58"/>
      <c r="BN327" s="58"/>
    </row>
    <row r="328" spans="1:83" s="213" customFormat="1" ht="18.75" customHeight="1">
      <c r="B328" s="215"/>
      <c r="C328" s="208"/>
      <c r="D328" s="208"/>
      <c r="E328" s="208"/>
      <c r="F328" s="208"/>
      <c r="G328" s="208"/>
      <c r="H328" s="208"/>
      <c r="I328" s="215"/>
      <c r="J328" s="379"/>
      <c r="K328" s="379"/>
      <c r="L328" s="379"/>
      <c r="M328" s="379"/>
      <c r="N328" s="379"/>
      <c r="O328" s="379"/>
      <c r="P328" s="379"/>
      <c r="Q328" s="379"/>
      <c r="R328" s="379"/>
      <c r="S328" s="379"/>
      <c r="T328" s="379"/>
      <c r="U328" s="379"/>
      <c r="V328" s="379"/>
      <c r="W328" s="379"/>
      <c r="X328" s="379"/>
      <c r="Y328" s="379"/>
      <c r="Z328" s="379"/>
      <c r="AA328" s="208"/>
      <c r="AB328" s="215"/>
      <c r="AC328" s="215"/>
      <c r="AD328" s="215"/>
      <c r="AE328" s="215"/>
      <c r="AF328" s="368"/>
      <c r="AG328" s="379"/>
      <c r="AH328" s="379"/>
      <c r="AI328" s="379"/>
      <c r="AJ328" s="379"/>
      <c r="AK328" s="379"/>
      <c r="AL328" s="379"/>
      <c r="AM328" s="215"/>
      <c r="AN328" s="208"/>
      <c r="AO328" s="208"/>
      <c r="AP328" s="208"/>
      <c r="AQ328" s="208"/>
      <c r="AR328" s="208"/>
      <c r="AS328" s="208"/>
      <c r="AT328" s="208"/>
      <c r="AU328" s="208"/>
      <c r="AV328" s="208"/>
      <c r="AW328" s="208"/>
      <c r="AX328" s="208"/>
      <c r="AY328" s="208"/>
      <c r="AZ328" s="208"/>
      <c r="BA328" s="208"/>
      <c r="BB328" s="208"/>
      <c r="BC328" s="208"/>
      <c r="BD328" s="208"/>
      <c r="BE328" s="208"/>
      <c r="BF328" s="208"/>
      <c r="BG328" s="208"/>
      <c r="BH328" s="58"/>
      <c r="BI328" s="58"/>
      <c r="BJ328" s="58"/>
      <c r="BK328" s="58"/>
      <c r="BL328" s="58"/>
      <c r="BM328" s="58"/>
      <c r="BN328" s="58"/>
    </row>
    <row r="329" spans="1:83" s="213" customFormat="1" ht="18.75" customHeight="1">
      <c r="B329" s="215"/>
      <c r="C329" s="208"/>
      <c r="D329" s="208"/>
      <c r="E329" s="208"/>
      <c r="F329" s="208"/>
      <c r="G329" s="208"/>
      <c r="H329" s="208"/>
      <c r="I329" s="208"/>
      <c r="J329" s="215"/>
      <c r="K329" s="207" t="s">
        <v>476</v>
      </c>
      <c r="L329" s="207"/>
      <c r="M329" s="207"/>
      <c r="N329" s="207"/>
      <c r="O329" s="207"/>
      <c r="P329" s="207"/>
      <c r="Q329" s="207"/>
      <c r="R329" s="207"/>
      <c r="S329" s="208"/>
      <c r="T329" s="208"/>
      <c r="U329" s="208"/>
      <c r="V329" s="208"/>
      <c r="W329" s="208"/>
      <c r="X329" s="208"/>
      <c r="Y329" s="208"/>
      <c r="Z329" s="208"/>
      <c r="AA329" s="208"/>
      <c r="AB329" s="208"/>
      <c r="AC329" s="208"/>
      <c r="AD329" s="208"/>
      <c r="AE329" s="208"/>
      <c r="AF329" s="208"/>
      <c r="AG329" s="215"/>
      <c r="AH329" s="208"/>
      <c r="AI329" s="208"/>
      <c r="AJ329" s="208"/>
      <c r="AK329" s="215"/>
      <c r="AL329" s="215"/>
      <c r="AM329" s="215"/>
      <c r="AN329" s="215"/>
      <c r="AO329" s="208"/>
      <c r="AP329" s="208"/>
      <c r="AQ329" s="208"/>
      <c r="AR329" s="208"/>
      <c r="AS329" s="208"/>
      <c r="AT329" s="208"/>
      <c r="AU329" s="208"/>
      <c r="AV329" s="208"/>
      <c r="AW329" s="208"/>
      <c r="AX329" s="208"/>
      <c r="AY329" s="208"/>
      <c r="AZ329" s="208"/>
      <c r="BA329" s="208"/>
      <c r="BB329" s="208"/>
      <c r="BC329" s="208"/>
      <c r="BD329" s="208"/>
      <c r="BE329" s="208"/>
      <c r="BF329" s="208"/>
      <c r="BG329" s="208"/>
      <c r="BH329" s="215"/>
      <c r="BN329" s="58"/>
      <c r="BO329" s="58"/>
      <c r="BP329" s="58"/>
      <c r="BQ329" s="58"/>
      <c r="BR329" s="58"/>
      <c r="BS329" s="58"/>
      <c r="BX329" s="58"/>
      <c r="CE329" s="58"/>
    </row>
    <row r="330" spans="1:83" s="213" customFormat="1" ht="18.75" customHeight="1">
      <c r="B330" s="215"/>
      <c r="C330" s="208"/>
      <c r="D330" s="208"/>
      <c r="E330" s="208"/>
      <c r="F330" s="208"/>
      <c r="G330" s="208"/>
      <c r="H330" s="208"/>
      <c r="I330" s="208"/>
      <c r="J330" s="102"/>
      <c r="K330" s="102"/>
      <c r="L330" s="102"/>
      <c r="M330" s="215"/>
      <c r="N330" s="102"/>
      <c r="O330" s="102"/>
      <c r="P330" s="102"/>
      <c r="Q330" s="102"/>
      <c r="R330" s="102"/>
      <c r="S330" s="102"/>
      <c r="T330" s="102"/>
      <c r="U330" s="102"/>
      <c r="V330" s="215"/>
      <c r="W330" s="181"/>
      <c r="X330" s="181"/>
      <c r="Y330" s="181"/>
      <c r="Z330" s="215"/>
      <c r="AF330" s="215"/>
      <c r="AG330" s="379" t="s">
        <v>477</v>
      </c>
      <c r="AH330" s="379"/>
      <c r="AI330" s="379"/>
      <c r="AJ330" s="379"/>
      <c r="AK330" s="379"/>
      <c r="AL330" s="127"/>
      <c r="AM330" s="127"/>
      <c r="AN330" s="215"/>
      <c r="AO330" s="215"/>
      <c r="AP330" s="215"/>
      <c r="AQ330" s="215"/>
      <c r="AR330" s="215"/>
      <c r="AS330" s="208"/>
      <c r="AT330" s="208"/>
      <c r="AU330" s="215"/>
      <c r="AV330" s="215"/>
      <c r="AW330" s="215"/>
      <c r="AX330" s="215"/>
      <c r="AY330" s="215"/>
      <c r="AZ330" s="208"/>
      <c r="BA330" s="208"/>
      <c r="BB330" s="208"/>
      <c r="BC330" s="208"/>
      <c r="BD330" s="208"/>
      <c r="BE330" s="208"/>
      <c r="BF330" s="208"/>
      <c r="BG330" s="208"/>
      <c r="BH330" s="215"/>
      <c r="BN330" s="58"/>
      <c r="BO330" s="58"/>
      <c r="BP330" s="58"/>
      <c r="BQ330" s="58"/>
      <c r="BR330" s="58"/>
      <c r="BS330" s="58"/>
      <c r="BT330" s="58"/>
      <c r="BU330" s="58"/>
      <c r="BV330" s="58"/>
      <c r="BW330" s="58"/>
      <c r="BX330" s="58"/>
      <c r="CE330" s="58"/>
    </row>
    <row r="331" spans="1:83" s="213" customFormat="1" ht="18.75" customHeight="1">
      <c r="B331" s="215"/>
      <c r="C331" s="208"/>
      <c r="D331" s="208"/>
      <c r="E331" s="208"/>
      <c r="F331" s="208"/>
      <c r="G331" s="208"/>
      <c r="H331" s="208"/>
      <c r="I331" s="208"/>
      <c r="J331" s="102"/>
      <c r="K331" s="102"/>
      <c r="L331" s="102"/>
      <c r="M331" s="215"/>
      <c r="N331" s="102"/>
      <c r="O331" s="102"/>
      <c r="P331" s="102"/>
      <c r="Q331" s="102"/>
      <c r="R331" s="102"/>
      <c r="S331" s="102"/>
      <c r="T331" s="102"/>
      <c r="U331" s="102"/>
      <c r="V331" s="215"/>
      <c r="W331" s="181"/>
      <c r="X331" s="181"/>
      <c r="Y331" s="181"/>
      <c r="Z331" s="215"/>
      <c r="AF331" s="215"/>
      <c r="AG331" s="379"/>
      <c r="AH331" s="379"/>
      <c r="AI331" s="379"/>
      <c r="AJ331" s="379"/>
      <c r="AK331" s="379"/>
      <c r="AL331" s="127"/>
      <c r="AM331" s="127"/>
      <c r="AN331" s="215"/>
      <c r="AO331" s="215"/>
      <c r="AP331" s="215"/>
      <c r="AQ331" s="215"/>
      <c r="AR331" s="215"/>
      <c r="AS331" s="208"/>
      <c r="AT331" s="208"/>
      <c r="AU331" s="215"/>
      <c r="AV331" s="215"/>
      <c r="AW331" s="215"/>
      <c r="AX331" s="215"/>
      <c r="AY331" s="215"/>
      <c r="AZ331" s="208"/>
      <c r="BA331" s="208"/>
      <c r="BB331" s="208"/>
      <c r="BC331" s="208"/>
      <c r="BD331" s="208"/>
      <c r="BE331" s="208"/>
      <c r="BF331" s="208"/>
      <c r="BG331" s="208"/>
      <c r="BH331" s="208"/>
      <c r="BI331" s="58"/>
      <c r="BJ331" s="58"/>
      <c r="BK331" s="58"/>
      <c r="BL331" s="58"/>
      <c r="BM331" s="58"/>
    </row>
    <row r="332" spans="1:83" s="213" customFormat="1" ht="18.75" customHeight="1">
      <c r="B332" s="215"/>
      <c r="C332" s="208" t="s">
        <v>478</v>
      </c>
      <c r="D332" s="208"/>
      <c r="E332" s="208"/>
      <c r="F332" s="208"/>
      <c r="G332" s="208"/>
      <c r="H332" s="208"/>
      <c r="I332" s="379" t="str">
        <f>V288</f>
        <v>삼각형</v>
      </c>
      <c r="J332" s="379"/>
      <c r="K332" s="379"/>
      <c r="L332" s="379"/>
      <c r="M332" s="379"/>
      <c r="N332" s="379"/>
      <c r="O332" s="379"/>
      <c r="P332" s="379"/>
      <c r="Q332" s="208"/>
      <c r="R332" s="208"/>
      <c r="S332" s="208"/>
      <c r="T332" s="208"/>
      <c r="U332" s="208"/>
      <c r="V332" s="208"/>
      <c r="W332" s="208"/>
      <c r="X332" s="208"/>
      <c r="Y332" s="208"/>
      <c r="Z332" s="215"/>
      <c r="AA332" s="215"/>
      <c r="AB332" s="215"/>
      <c r="AC332" s="215"/>
      <c r="AD332" s="215"/>
      <c r="AE332" s="215"/>
      <c r="AF332" s="215"/>
      <c r="AG332" s="215"/>
      <c r="AH332" s="208"/>
      <c r="AI332" s="208"/>
      <c r="AJ332" s="208"/>
      <c r="AK332" s="208"/>
      <c r="AL332" s="208"/>
      <c r="AM332" s="208"/>
      <c r="AN332" s="208"/>
      <c r="AO332" s="208"/>
      <c r="AP332" s="208"/>
      <c r="AQ332" s="208"/>
      <c r="AR332" s="208"/>
      <c r="AS332" s="208"/>
      <c r="AT332" s="208"/>
      <c r="AU332" s="208"/>
      <c r="AV332" s="208"/>
      <c r="AW332" s="208"/>
      <c r="AX332" s="208"/>
      <c r="AY332" s="208"/>
      <c r="AZ332" s="208"/>
      <c r="BA332" s="208"/>
      <c r="BB332" s="208"/>
      <c r="BC332" s="208"/>
      <c r="BD332" s="208"/>
      <c r="BE332" s="208"/>
      <c r="BF332" s="208"/>
      <c r="BG332" s="208"/>
      <c r="BH332" s="58"/>
      <c r="BI332" s="58"/>
      <c r="BJ332" s="58"/>
      <c r="BK332" s="58"/>
      <c r="BL332" s="58"/>
      <c r="BM332" s="58"/>
      <c r="BN332" s="58"/>
    </row>
    <row r="333" spans="1:83" s="213" customFormat="1" ht="18.75" customHeight="1">
      <c r="B333" s="215"/>
      <c r="C333" s="369" t="s">
        <v>479</v>
      </c>
      <c r="D333" s="369"/>
      <c r="E333" s="369"/>
      <c r="F333" s="369"/>
      <c r="G333" s="369"/>
      <c r="H333" s="369"/>
      <c r="I333" s="208"/>
      <c r="J333" s="208"/>
      <c r="K333" s="208"/>
      <c r="L333" s="208"/>
      <c r="M333" s="208"/>
      <c r="N333" s="208"/>
      <c r="O333" s="208"/>
      <c r="R333" s="382" t="e">
        <f>-Calcu!M90</f>
        <v>#VALUE!</v>
      </c>
      <c r="S333" s="382"/>
      <c r="T333" s="369" t="s">
        <v>480</v>
      </c>
      <c r="U333" s="369"/>
      <c r="V333" s="381">
        <f>Calcu!N90</f>
        <v>0</v>
      </c>
      <c r="W333" s="381"/>
      <c r="X333" s="381"/>
      <c r="Y333" s="369" t="s">
        <v>348</v>
      </c>
      <c r="Z333" s="369"/>
      <c r="AA333" s="368" t="s">
        <v>376</v>
      </c>
      <c r="AB333" s="385" t="e">
        <f>R333*V333</f>
        <v>#VALUE!</v>
      </c>
      <c r="AC333" s="385"/>
      <c r="AD333" s="385"/>
      <c r="AE333" s="385"/>
      <c r="AF333" s="369" t="s">
        <v>343</v>
      </c>
      <c r="AG333" s="369"/>
      <c r="AH333" s="369"/>
      <c r="AI333" s="369"/>
      <c r="AJ333" s="369"/>
      <c r="AK333" s="369"/>
      <c r="AL333" s="369"/>
      <c r="AM333" s="208"/>
      <c r="AN333" s="208"/>
      <c r="AO333" s="208"/>
      <c r="AP333" s="208"/>
      <c r="AQ333" s="208"/>
      <c r="AR333" s="215"/>
      <c r="AS333" s="215"/>
      <c r="AT333" s="215"/>
      <c r="AU333" s="215"/>
      <c r="AV333" s="215"/>
      <c r="AW333" s="215"/>
      <c r="AX333" s="215"/>
      <c r="AY333" s="215"/>
      <c r="AZ333" s="215"/>
      <c r="BA333" s="215"/>
    </row>
    <row r="334" spans="1:83" s="213" customFormat="1" ht="18.75" customHeight="1">
      <c r="B334" s="215"/>
      <c r="C334" s="369"/>
      <c r="D334" s="369"/>
      <c r="E334" s="369"/>
      <c r="F334" s="369"/>
      <c r="G334" s="369"/>
      <c r="H334" s="369"/>
      <c r="I334" s="208"/>
      <c r="J334" s="208"/>
      <c r="K334" s="208"/>
      <c r="L334" s="208"/>
      <c r="M334" s="208"/>
      <c r="N334" s="208"/>
      <c r="O334" s="208"/>
      <c r="R334" s="382"/>
      <c r="S334" s="382"/>
      <c r="T334" s="369"/>
      <c r="U334" s="369"/>
      <c r="V334" s="381"/>
      <c r="W334" s="381"/>
      <c r="X334" s="381"/>
      <c r="Y334" s="369"/>
      <c r="Z334" s="369"/>
      <c r="AA334" s="368"/>
      <c r="AB334" s="385"/>
      <c r="AC334" s="385"/>
      <c r="AD334" s="385"/>
      <c r="AE334" s="385"/>
      <c r="AF334" s="369"/>
      <c r="AG334" s="369"/>
      <c r="AH334" s="369"/>
      <c r="AI334" s="369"/>
      <c r="AJ334" s="369"/>
      <c r="AK334" s="369"/>
      <c r="AL334" s="369"/>
      <c r="AM334" s="208"/>
      <c r="AN334" s="208"/>
      <c r="AO334" s="208"/>
      <c r="AP334" s="208"/>
      <c r="AQ334" s="208"/>
      <c r="AR334" s="215"/>
      <c r="AS334" s="215"/>
      <c r="AT334" s="215"/>
      <c r="AU334" s="215"/>
      <c r="AV334" s="215"/>
      <c r="AW334" s="215"/>
      <c r="AX334" s="215"/>
      <c r="AY334" s="215"/>
      <c r="AZ334" s="215"/>
      <c r="BA334" s="215"/>
    </row>
    <row r="335" spans="1:83" s="213" customFormat="1" ht="18.75" customHeight="1">
      <c r="B335" s="215"/>
      <c r="C335" s="208" t="s">
        <v>481</v>
      </c>
      <c r="D335" s="208"/>
      <c r="E335" s="208"/>
      <c r="F335" s="208"/>
      <c r="G335" s="208"/>
      <c r="H335" s="208"/>
      <c r="I335" s="208"/>
      <c r="J335" s="215"/>
      <c r="K335" s="56" t="s">
        <v>362</v>
      </c>
      <c r="L335" s="382" t="e">
        <f>AB333</f>
        <v>#VALUE!</v>
      </c>
      <c r="M335" s="382"/>
      <c r="N335" s="382"/>
      <c r="O335" s="382"/>
      <c r="P335" s="127" t="s">
        <v>482</v>
      </c>
      <c r="Q335" s="215"/>
      <c r="R335" s="215"/>
      <c r="S335" s="215"/>
      <c r="T335" s="215"/>
      <c r="U335" s="215"/>
      <c r="V335" s="215"/>
      <c r="W335" s="215"/>
      <c r="X335" s="215"/>
      <c r="Y335" s="56" t="s">
        <v>361</v>
      </c>
      <c r="Z335" s="215" t="s">
        <v>376</v>
      </c>
      <c r="AA335" s="373" t="e">
        <f>ABS(L335*O288)</f>
        <v>#VALUE!</v>
      </c>
      <c r="AB335" s="373"/>
      <c r="AC335" s="373"/>
      <c r="AD335" s="207" t="s">
        <v>94</v>
      </c>
      <c r="AE335" s="207"/>
      <c r="AF335" s="215"/>
      <c r="AG335" s="215"/>
      <c r="AH335" s="215"/>
      <c r="AI335" s="215"/>
      <c r="AJ335" s="215"/>
      <c r="AK335" s="215"/>
      <c r="AL335" s="215"/>
      <c r="AM335" s="215"/>
      <c r="AN335" s="215"/>
      <c r="AO335" s="215"/>
      <c r="AP335" s="215"/>
      <c r="AQ335" s="215"/>
      <c r="AR335" s="215"/>
      <c r="AS335" s="215"/>
      <c r="AT335" s="215"/>
      <c r="AU335" s="128"/>
      <c r="AV335" s="127"/>
      <c r="AW335" s="208"/>
      <c r="AX335" s="215"/>
      <c r="AY335" s="215"/>
      <c r="AZ335" s="215"/>
      <c r="BA335" s="215"/>
      <c r="BB335" s="215"/>
      <c r="BC335" s="215"/>
      <c r="BD335" s="215"/>
      <c r="BE335" s="215"/>
      <c r="BF335" s="215"/>
      <c r="BG335" s="215"/>
      <c r="BH335" s="58"/>
      <c r="BI335" s="58"/>
      <c r="BP335" s="207"/>
      <c r="BQ335" s="217"/>
    </row>
    <row r="336" spans="1:83" s="213" customFormat="1" ht="18.75" customHeight="1">
      <c r="B336" s="215"/>
      <c r="C336" s="369" t="s">
        <v>483</v>
      </c>
      <c r="D336" s="369"/>
      <c r="E336" s="369"/>
      <c r="F336" s="369"/>
      <c r="G336" s="369"/>
      <c r="H336" s="208"/>
      <c r="J336" s="208"/>
      <c r="K336" s="208"/>
      <c r="L336" s="208"/>
      <c r="M336" s="208"/>
      <c r="N336" s="208"/>
      <c r="O336" s="208"/>
      <c r="P336" s="208"/>
      <c r="Q336" s="208"/>
      <c r="R336" s="127"/>
      <c r="S336" s="208"/>
      <c r="T336" s="208"/>
      <c r="U336" s="208"/>
      <c r="W336" s="208"/>
      <c r="X336" s="208"/>
      <c r="Y336" s="208"/>
      <c r="Z336" s="208"/>
      <c r="AA336" s="56" t="s">
        <v>484</v>
      </c>
      <c r="AB336" s="208"/>
      <c r="AC336" s="208"/>
      <c r="AD336" s="208"/>
      <c r="AE336" s="215"/>
      <c r="AF336" s="215"/>
      <c r="AH336" s="215"/>
      <c r="AI336" s="215"/>
      <c r="AJ336" s="215"/>
      <c r="AK336" s="215"/>
      <c r="AL336" s="215"/>
      <c r="AM336" s="215"/>
      <c r="AN336" s="215"/>
      <c r="AO336" s="215"/>
      <c r="AP336" s="215"/>
      <c r="AQ336" s="215"/>
      <c r="AR336" s="215"/>
      <c r="AS336" s="215"/>
      <c r="AT336" s="215"/>
      <c r="AU336" s="215"/>
      <c r="AV336" s="215"/>
      <c r="AW336" s="215"/>
      <c r="AX336" s="215"/>
      <c r="AY336" s="215"/>
      <c r="AZ336" s="215"/>
      <c r="BA336" s="215"/>
      <c r="BB336" s="215"/>
      <c r="BC336" s="215"/>
      <c r="BD336" s="215"/>
      <c r="BE336" s="215"/>
      <c r="BF336" s="215"/>
      <c r="BG336" s="215"/>
      <c r="BH336" s="58"/>
      <c r="BI336" s="58"/>
      <c r="BJ336" s="58"/>
      <c r="BK336" s="58"/>
      <c r="BL336" s="58"/>
    </row>
    <row r="337" spans="2:68" s="213" customFormat="1" ht="18.75" customHeight="1">
      <c r="B337" s="215"/>
      <c r="C337" s="369"/>
      <c r="D337" s="369"/>
      <c r="E337" s="369"/>
      <c r="F337" s="369"/>
      <c r="G337" s="369"/>
      <c r="H337" s="208"/>
      <c r="I337" s="208"/>
      <c r="J337" s="208"/>
      <c r="K337" s="208"/>
      <c r="L337" s="208"/>
      <c r="M337" s="208"/>
      <c r="N337" s="208"/>
      <c r="O337" s="208"/>
      <c r="P337" s="208"/>
      <c r="Q337" s="208"/>
      <c r="R337" s="127"/>
      <c r="S337" s="208"/>
      <c r="T337" s="208"/>
      <c r="U337" s="208"/>
      <c r="V337" s="208"/>
      <c r="W337" s="208"/>
      <c r="X337" s="208"/>
      <c r="Y337" s="208"/>
      <c r="Z337" s="208"/>
      <c r="AA337" s="208"/>
      <c r="AB337" s="208"/>
      <c r="AC337" s="208"/>
      <c r="AD337" s="208"/>
      <c r="AE337" s="215"/>
      <c r="AF337" s="215"/>
      <c r="AG337" s="215"/>
      <c r="AH337" s="215"/>
      <c r="AI337" s="215"/>
      <c r="AJ337" s="215"/>
      <c r="AK337" s="215"/>
      <c r="AL337" s="215"/>
      <c r="AM337" s="215"/>
      <c r="AN337" s="215"/>
      <c r="AO337" s="215"/>
      <c r="AP337" s="215"/>
      <c r="AQ337" s="215"/>
      <c r="AR337" s="215"/>
      <c r="AS337" s="215"/>
      <c r="AT337" s="215"/>
      <c r="AU337" s="215"/>
      <c r="AV337" s="215"/>
      <c r="AW337" s="215"/>
      <c r="AX337" s="215"/>
      <c r="AY337" s="215"/>
      <c r="AZ337" s="215"/>
      <c r="BA337" s="215"/>
      <c r="BB337" s="215"/>
      <c r="BC337" s="215"/>
      <c r="BD337" s="215"/>
      <c r="BE337" s="215"/>
      <c r="BF337" s="215"/>
      <c r="BG337" s="215"/>
      <c r="BH337" s="58"/>
      <c r="BI337" s="58"/>
      <c r="BJ337" s="58"/>
      <c r="BK337" s="58"/>
      <c r="BL337" s="58"/>
    </row>
    <row r="338" spans="2:68" s="213" customFormat="1" ht="18.75" customHeight="1">
      <c r="B338" s="215"/>
      <c r="C338" s="208"/>
      <c r="D338" s="208"/>
      <c r="E338" s="208"/>
      <c r="F338" s="208"/>
      <c r="G338" s="208"/>
      <c r="H338" s="208"/>
      <c r="I338" s="208"/>
      <c r="J338" s="208"/>
      <c r="K338" s="208"/>
      <c r="L338" s="208"/>
      <c r="M338" s="208"/>
      <c r="N338" s="208"/>
      <c r="O338" s="208"/>
      <c r="P338" s="208"/>
      <c r="Q338" s="208"/>
      <c r="R338" s="127"/>
      <c r="S338" s="208"/>
      <c r="T338" s="208"/>
      <c r="U338" s="208"/>
      <c r="V338" s="208"/>
      <c r="W338" s="208"/>
      <c r="X338" s="208"/>
      <c r="Y338" s="208"/>
      <c r="Z338" s="208"/>
      <c r="AA338" s="208"/>
      <c r="AB338" s="379">
        <f>AP288</f>
        <v>100</v>
      </c>
      <c r="AC338" s="379"/>
      <c r="AD338" s="208"/>
      <c r="AE338" s="215"/>
      <c r="AF338" s="215"/>
      <c r="AG338" s="215"/>
      <c r="AH338" s="215"/>
      <c r="AI338" s="215"/>
      <c r="AJ338" s="215"/>
      <c r="AK338" s="215"/>
      <c r="AL338" s="215"/>
      <c r="AM338" s="215"/>
      <c r="AN338" s="215"/>
      <c r="AO338" s="215"/>
      <c r="AP338" s="215"/>
      <c r="AQ338" s="215"/>
      <c r="AR338" s="215"/>
      <c r="AS338" s="215"/>
      <c r="AT338" s="215"/>
      <c r="AU338" s="215"/>
      <c r="AV338" s="215"/>
      <c r="AW338" s="215"/>
      <c r="AX338" s="215"/>
      <c r="AY338" s="215"/>
      <c r="AZ338" s="215"/>
      <c r="BA338" s="215"/>
      <c r="BB338" s="215"/>
      <c r="BC338" s="215"/>
      <c r="BD338" s="215"/>
      <c r="BE338" s="215"/>
      <c r="BF338" s="215"/>
      <c r="BG338" s="215"/>
      <c r="BH338" s="58"/>
      <c r="BI338" s="58"/>
      <c r="BJ338" s="58"/>
      <c r="BK338" s="58"/>
      <c r="BL338" s="58"/>
    </row>
    <row r="339" spans="2:68" s="213" customFormat="1" ht="18.75" customHeight="1">
      <c r="B339" s="215"/>
      <c r="C339" s="208"/>
      <c r="D339" s="208"/>
      <c r="E339" s="208"/>
      <c r="F339" s="208"/>
      <c r="G339" s="208"/>
      <c r="H339" s="208"/>
      <c r="I339" s="208"/>
      <c r="J339" s="208"/>
      <c r="K339" s="208"/>
      <c r="L339" s="208"/>
      <c r="M339" s="208"/>
      <c r="N339" s="208"/>
      <c r="O339" s="208"/>
      <c r="P339" s="208"/>
      <c r="Q339" s="208"/>
      <c r="R339" s="127"/>
      <c r="S339" s="208"/>
      <c r="T339" s="208"/>
      <c r="U339" s="208"/>
      <c r="V339" s="208"/>
      <c r="W339" s="208"/>
      <c r="X339" s="208"/>
      <c r="Y339" s="208"/>
      <c r="Z339" s="208"/>
      <c r="AA339" s="208"/>
      <c r="AB339" s="379"/>
      <c r="AC339" s="379"/>
      <c r="AD339" s="208"/>
      <c r="AE339" s="215"/>
      <c r="AF339" s="215"/>
      <c r="AG339" s="215"/>
      <c r="AH339" s="215"/>
      <c r="AI339" s="215"/>
      <c r="AJ339" s="215"/>
      <c r="AK339" s="215"/>
      <c r="AL339" s="215"/>
      <c r="AM339" s="215"/>
      <c r="AN339" s="215"/>
      <c r="AO339" s="215"/>
      <c r="AP339" s="215"/>
      <c r="AQ339" s="215"/>
      <c r="AR339" s="215"/>
      <c r="AS339" s="215"/>
      <c r="AT339" s="215"/>
      <c r="AU339" s="215"/>
      <c r="AV339" s="215"/>
      <c r="AW339" s="215"/>
      <c r="AX339" s="215"/>
      <c r="AY339" s="215"/>
      <c r="AZ339" s="215"/>
      <c r="BA339" s="215"/>
      <c r="BB339" s="215"/>
      <c r="BC339" s="215"/>
      <c r="BD339" s="215"/>
      <c r="BE339" s="215"/>
      <c r="BF339" s="215"/>
      <c r="BG339" s="215"/>
      <c r="BH339" s="58"/>
      <c r="BI339" s="58"/>
      <c r="BJ339" s="58"/>
      <c r="BK339" s="58"/>
      <c r="BL339" s="58"/>
    </row>
    <row r="340" spans="2:68" s="213" customFormat="1" ht="18.75" customHeight="1">
      <c r="B340" s="215"/>
      <c r="C340" s="208"/>
      <c r="D340" s="208"/>
      <c r="E340" s="208"/>
      <c r="F340" s="208"/>
      <c r="G340" s="208"/>
      <c r="H340" s="208"/>
      <c r="I340" s="208"/>
      <c r="J340" s="208"/>
      <c r="K340" s="208"/>
      <c r="L340" s="208"/>
      <c r="M340" s="208"/>
      <c r="N340" s="208"/>
      <c r="O340" s="208"/>
      <c r="P340" s="208"/>
      <c r="Q340" s="208"/>
      <c r="R340" s="127"/>
      <c r="S340" s="208"/>
      <c r="T340" s="208"/>
      <c r="U340" s="208"/>
      <c r="V340" s="208"/>
      <c r="W340" s="208"/>
      <c r="X340" s="208"/>
      <c r="Y340" s="208"/>
      <c r="Z340" s="208"/>
      <c r="AA340" s="208"/>
      <c r="AB340" s="208"/>
      <c r="AC340" s="208"/>
      <c r="AD340" s="208"/>
      <c r="AE340" s="215"/>
      <c r="AF340" s="215"/>
      <c r="AG340" s="215"/>
      <c r="AH340" s="215"/>
      <c r="AI340" s="215"/>
      <c r="AJ340" s="215"/>
      <c r="AK340" s="215"/>
      <c r="AL340" s="215"/>
      <c r="AM340" s="215"/>
      <c r="AN340" s="215"/>
      <c r="AO340" s="215"/>
      <c r="AP340" s="215"/>
      <c r="AQ340" s="215"/>
      <c r="AR340" s="215"/>
      <c r="AS340" s="215"/>
      <c r="AT340" s="215"/>
      <c r="AU340" s="215"/>
      <c r="AV340" s="215"/>
      <c r="AW340" s="215"/>
      <c r="AX340" s="215"/>
      <c r="AY340" s="215"/>
      <c r="AZ340" s="215"/>
      <c r="BA340" s="215"/>
      <c r="BB340" s="215"/>
      <c r="BC340" s="215"/>
      <c r="BD340" s="215"/>
      <c r="BE340" s="215"/>
      <c r="BF340" s="215"/>
      <c r="BG340" s="215"/>
      <c r="BH340" s="58"/>
      <c r="BI340" s="58"/>
      <c r="BJ340" s="58"/>
      <c r="BK340" s="58"/>
      <c r="BL340" s="58"/>
    </row>
    <row r="341" spans="2:68" s="213" customFormat="1" ht="18.75" customHeight="1">
      <c r="B341" s="215"/>
      <c r="C341" s="208"/>
      <c r="D341" s="208"/>
      <c r="E341" s="208"/>
      <c r="F341" s="208"/>
      <c r="G341" s="208"/>
      <c r="H341" s="208"/>
      <c r="I341" s="208"/>
      <c r="J341" s="208"/>
      <c r="K341" s="208"/>
      <c r="L341" s="208"/>
      <c r="M341" s="208"/>
      <c r="N341" s="208"/>
      <c r="O341" s="208"/>
      <c r="P341" s="208"/>
      <c r="Q341" s="208"/>
      <c r="R341" s="127"/>
      <c r="S341" s="208"/>
      <c r="T341" s="208"/>
      <c r="U341" s="208"/>
      <c r="V341" s="208"/>
      <c r="W341" s="208"/>
      <c r="X341" s="208"/>
      <c r="Y341" s="208"/>
      <c r="Z341" s="208"/>
      <c r="AA341" s="208"/>
      <c r="AB341" s="208"/>
      <c r="AC341" s="208"/>
      <c r="AD341" s="208"/>
      <c r="AE341" s="215"/>
      <c r="AF341" s="215"/>
      <c r="AG341" s="215"/>
      <c r="AH341" s="215"/>
      <c r="AI341" s="215"/>
      <c r="AJ341" s="215"/>
      <c r="AK341" s="215"/>
      <c r="AL341" s="215"/>
      <c r="AM341" s="215"/>
      <c r="AN341" s="215"/>
      <c r="AO341" s="215"/>
      <c r="AP341" s="215"/>
      <c r="AQ341" s="215"/>
      <c r="AR341" s="215"/>
      <c r="AS341" s="215"/>
      <c r="AT341" s="215"/>
      <c r="AU341" s="215"/>
      <c r="AV341" s="215"/>
      <c r="AW341" s="215"/>
      <c r="AX341" s="215"/>
      <c r="AY341" s="215"/>
      <c r="AZ341" s="215"/>
      <c r="BA341" s="215"/>
      <c r="BB341" s="215"/>
      <c r="BC341" s="215"/>
      <c r="BD341" s="215"/>
      <c r="BE341" s="215"/>
      <c r="BF341" s="215"/>
      <c r="BG341" s="215"/>
      <c r="BH341" s="208"/>
      <c r="BI341" s="208"/>
      <c r="BJ341" s="208"/>
      <c r="BK341" s="208"/>
    </row>
    <row r="342" spans="2:68" s="213" customFormat="1" ht="18.75" customHeight="1">
      <c r="B342" s="57" t="str">
        <f>"4. "&amp;B234&amp;"과 "&amp;H234&amp;"의 온도 차에 의한 표준불확도,"</f>
        <v>4. 마이크로미터 헤드과 게이지 블록의 온도 차에 의한 표준불확도,</v>
      </c>
      <c r="D342" s="208"/>
      <c r="E342" s="208"/>
      <c r="F342" s="208"/>
      <c r="G342" s="208"/>
      <c r="H342" s="208"/>
      <c r="I342" s="208"/>
      <c r="J342" s="208"/>
      <c r="K342" s="208"/>
      <c r="L342" s="208"/>
      <c r="M342" s="208"/>
      <c r="N342" s="208"/>
      <c r="O342" s="208"/>
      <c r="P342" s="208"/>
      <c r="Q342" s="208"/>
      <c r="R342" s="208"/>
      <c r="S342" s="208"/>
      <c r="T342" s="208"/>
      <c r="U342" s="208"/>
      <c r="V342" s="208"/>
      <c r="W342" s="208"/>
      <c r="X342" s="208"/>
      <c r="Y342" s="208"/>
      <c r="AA342" s="208"/>
      <c r="AB342" s="57" t="s">
        <v>485</v>
      </c>
      <c r="AC342" s="208"/>
      <c r="AD342" s="208"/>
      <c r="AE342" s="208"/>
      <c r="AF342" s="208"/>
      <c r="AG342" s="208"/>
      <c r="AH342" s="215"/>
      <c r="AI342" s="215"/>
      <c r="AJ342" s="215"/>
      <c r="AK342" s="215"/>
      <c r="AL342" s="215"/>
      <c r="AM342" s="215"/>
      <c r="AN342" s="215"/>
      <c r="AO342" s="208"/>
      <c r="AP342" s="208"/>
      <c r="AQ342" s="208"/>
      <c r="AR342" s="208"/>
      <c r="AS342" s="208"/>
      <c r="AT342" s="208"/>
      <c r="AU342" s="208"/>
      <c r="AV342" s="208"/>
      <c r="AW342" s="208"/>
      <c r="AX342" s="208"/>
      <c r="AY342" s="208"/>
      <c r="AZ342" s="208"/>
      <c r="BA342" s="208"/>
      <c r="BB342" s="208"/>
      <c r="BC342" s="208"/>
      <c r="BD342" s="208"/>
      <c r="BE342" s="208"/>
      <c r="BF342" s="208"/>
      <c r="BG342" s="208"/>
      <c r="BH342" s="58"/>
      <c r="BI342" s="58"/>
      <c r="BJ342" s="58"/>
      <c r="BK342" s="58"/>
      <c r="BL342" s="58"/>
      <c r="BM342" s="58"/>
      <c r="BN342" s="58"/>
    </row>
    <row r="343" spans="2:68" s="213" customFormat="1" ht="18.75" customHeight="1">
      <c r="B343" s="57"/>
      <c r="C343" s="208" t="e">
        <f>"※ 열평형 상태에서 "&amp;B234&amp;"과 "&amp;H234&amp;"의 온도차가 ±"&amp;N346&amp;" ℃ 이내에서 일치한다고"</f>
        <v>#VALUE!</v>
      </c>
      <c r="D343" s="208"/>
      <c r="E343" s="208"/>
      <c r="F343" s="208"/>
      <c r="G343" s="208"/>
      <c r="H343" s="208"/>
      <c r="I343" s="208"/>
      <c r="J343" s="208"/>
      <c r="K343" s="208"/>
      <c r="L343" s="208"/>
      <c r="M343" s="208"/>
      <c r="N343" s="208"/>
      <c r="O343" s="208"/>
      <c r="P343" s="208"/>
      <c r="Q343" s="208"/>
      <c r="R343" s="208"/>
      <c r="S343" s="208"/>
      <c r="T343" s="208"/>
      <c r="U343" s="208"/>
      <c r="V343" s="208"/>
      <c r="W343" s="208"/>
      <c r="X343" s="208"/>
      <c r="Y343" s="208"/>
      <c r="Z343" s="208"/>
      <c r="AA343" s="208"/>
      <c r="AB343" s="208"/>
      <c r="AC343" s="208"/>
      <c r="AD343" s="208"/>
      <c r="AE343" s="208"/>
      <c r="AF343" s="208"/>
      <c r="AG343" s="208"/>
      <c r="AH343" s="208"/>
      <c r="AI343" s="208"/>
      <c r="AJ343" s="208"/>
      <c r="AK343" s="208"/>
      <c r="AL343" s="208"/>
      <c r="AM343" s="215"/>
      <c r="AN343" s="215"/>
      <c r="AO343" s="208"/>
      <c r="AP343" s="208"/>
      <c r="AQ343" s="208"/>
      <c r="AR343" s="208"/>
      <c r="AS343" s="208"/>
      <c r="AT343" s="208"/>
      <c r="AU343" s="208"/>
      <c r="AV343" s="208"/>
      <c r="AW343" s="208"/>
      <c r="AX343" s="208"/>
      <c r="AY343" s="208"/>
      <c r="AZ343" s="208"/>
      <c r="BA343" s="208"/>
      <c r="BB343" s="208"/>
      <c r="BC343" s="208"/>
      <c r="BD343" s="208"/>
      <c r="BE343" s="208"/>
      <c r="BF343" s="208"/>
      <c r="BG343" s="208"/>
      <c r="BH343" s="58"/>
      <c r="BI343" s="58"/>
      <c r="BJ343" s="58"/>
      <c r="BK343" s="58"/>
      <c r="BL343" s="58"/>
      <c r="BM343" s="58"/>
      <c r="BN343" s="58"/>
    </row>
    <row r="344" spans="2:68" s="213" customFormat="1" ht="18.75" customHeight="1">
      <c r="B344" s="57"/>
      <c r="C344" s="208"/>
      <c r="D344" s="208" t="s">
        <v>486</v>
      </c>
      <c r="E344" s="208"/>
      <c r="F344" s="208"/>
      <c r="G344" s="208"/>
      <c r="H344" s="208"/>
      <c r="I344" s="208"/>
      <c r="J344" s="208"/>
      <c r="K344" s="208"/>
      <c r="L344" s="208"/>
      <c r="M344" s="208"/>
      <c r="N344" s="208"/>
      <c r="O344" s="208"/>
      <c r="P344" s="208"/>
      <c r="Q344" s="208"/>
      <c r="R344" s="208"/>
      <c r="S344" s="208"/>
      <c r="T344" s="208"/>
      <c r="U344" s="208"/>
      <c r="V344" s="208"/>
      <c r="W344" s="208"/>
      <c r="X344" s="208"/>
      <c r="Y344" s="208"/>
      <c r="Z344" s="208"/>
      <c r="AA344" s="208"/>
      <c r="AB344" s="208"/>
      <c r="AC344" s="208"/>
      <c r="AD344" s="208"/>
      <c r="AE344" s="208"/>
      <c r="AF344" s="208"/>
      <c r="AG344" s="208"/>
      <c r="AH344" s="208"/>
      <c r="AI344" s="208"/>
      <c r="AJ344" s="208"/>
      <c r="AK344" s="208"/>
      <c r="AL344" s="208"/>
      <c r="AM344" s="215"/>
      <c r="AN344" s="215"/>
      <c r="AO344" s="208"/>
      <c r="AP344" s="208"/>
      <c r="AQ344" s="208"/>
      <c r="AR344" s="208"/>
      <c r="AS344" s="208"/>
      <c r="AT344" s="208"/>
      <c r="AU344" s="208"/>
      <c r="AV344" s="208"/>
      <c r="AW344" s="208"/>
      <c r="AX344" s="208"/>
      <c r="AY344" s="208"/>
      <c r="AZ344" s="208"/>
      <c r="BA344" s="208"/>
      <c r="BB344" s="208"/>
      <c r="BC344" s="208"/>
      <c r="BD344" s="208"/>
      <c r="BE344" s="208"/>
      <c r="BF344" s="208"/>
      <c r="BG344" s="208"/>
      <c r="BH344" s="58"/>
      <c r="BI344" s="58"/>
      <c r="BJ344" s="58"/>
      <c r="BK344" s="58"/>
      <c r="BL344" s="58"/>
      <c r="BM344" s="58"/>
      <c r="BN344" s="58"/>
    </row>
    <row r="345" spans="2:68" s="213" customFormat="1" ht="18.75" customHeight="1">
      <c r="B345" s="215"/>
      <c r="C345" s="207" t="s">
        <v>487</v>
      </c>
      <c r="D345" s="215"/>
      <c r="E345" s="215"/>
      <c r="F345" s="215"/>
      <c r="G345" s="215"/>
      <c r="H345" s="387" t="str">
        <f>H289</f>
        <v/>
      </c>
      <c r="I345" s="387"/>
      <c r="J345" s="387"/>
      <c r="K345" s="387"/>
      <c r="L345" s="387"/>
      <c r="M345" s="387"/>
      <c r="N345" s="387"/>
      <c r="O345" s="387"/>
      <c r="P345" s="204"/>
      <c r="Q345" s="208"/>
      <c r="R345" s="208"/>
      <c r="S345" s="208"/>
      <c r="T345" s="208"/>
      <c r="U345" s="208"/>
      <c r="V345" s="208"/>
      <c r="W345" s="215"/>
      <c r="X345" s="215"/>
      <c r="Y345" s="215"/>
      <c r="Z345" s="208"/>
      <c r="AA345" s="208"/>
      <c r="AB345" s="208"/>
      <c r="AC345" s="208"/>
      <c r="AD345" s="208"/>
      <c r="AE345" s="208"/>
      <c r="AF345" s="208"/>
      <c r="AG345" s="208"/>
      <c r="AH345" s="215"/>
      <c r="AI345" s="215"/>
      <c r="AJ345" s="215"/>
      <c r="AK345" s="215"/>
      <c r="AL345" s="215"/>
      <c r="AM345" s="215"/>
      <c r="AN345" s="215"/>
      <c r="AO345" s="208"/>
      <c r="AP345" s="208"/>
      <c r="AQ345" s="208"/>
      <c r="AR345" s="208"/>
      <c r="AS345" s="208"/>
      <c r="AT345" s="208"/>
      <c r="AU345" s="208"/>
      <c r="AV345" s="208"/>
      <c r="AW345" s="208"/>
      <c r="AX345" s="208"/>
      <c r="AY345" s="208"/>
      <c r="AZ345" s="208"/>
      <c r="BA345" s="208"/>
      <c r="BB345" s="208"/>
      <c r="BC345" s="208"/>
      <c r="BD345" s="208"/>
      <c r="BE345" s="208"/>
      <c r="BF345" s="208"/>
      <c r="BG345" s="208"/>
      <c r="BH345" s="58"/>
      <c r="BI345" s="58"/>
      <c r="BJ345" s="58"/>
      <c r="BK345" s="58"/>
      <c r="BL345" s="58"/>
      <c r="BM345" s="58"/>
    </row>
    <row r="346" spans="2:68" s="213" customFormat="1" ht="18.75" customHeight="1">
      <c r="B346" s="215"/>
      <c r="C346" s="369" t="s">
        <v>488</v>
      </c>
      <c r="D346" s="369"/>
      <c r="E346" s="369"/>
      <c r="F346" s="369"/>
      <c r="G346" s="369"/>
      <c r="H346" s="369"/>
      <c r="I346" s="369"/>
      <c r="J346" s="444" t="s">
        <v>355</v>
      </c>
      <c r="K346" s="444"/>
      <c r="L346" s="444"/>
      <c r="M346" s="368" t="s">
        <v>302</v>
      </c>
      <c r="N346" s="372" t="e">
        <f>Calcu!G91</f>
        <v>#VALUE!</v>
      </c>
      <c r="O346" s="372"/>
      <c r="P346" s="212" t="s">
        <v>356</v>
      </c>
      <c r="Q346" s="187"/>
      <c r="R346" s="368" t="s">
        <v>376</v>
      </c>
      <c r="S346" s="373" t="e">
        <f>N346/SQRT(3)</f>
        <v>#VALUE!</v>
      </c>
      <c r="T346" s="373"/>
      <c r="U346" s="373"/>
      <c r="V346" s="385" t="s">
        <v>356</v>
      </c>
      <c r="W346" s="385"/>
      <c r="X346" s="204"/>
      <c r="Y346" s="208"/>
      <c r="AX346" s="208"/>
      <c r="AY346" s="208"/>
      <c r="AZ346" s="208"/>
      <c r="BA346" s="208"/>
      <c r="BB346" s="208"/>
      <c r="BC346" s="208"/>
      <c r="BD346" s="208"/>
      <c r="BE346" s="208"/>
      <c r="BF346" s="208"/>
      <c r="BG346" s="208"/>
      <c r="BH346" s="208"/>
      <c r="BI346" s="208"/>
      <c r="BJ346" s="58"/>
      <c r="BK346" s="58"/>
      <c r="BL346" s="58"/>
      <c r="BM346" s="58"/>
      <c r="BN346" s="58"/>
      <c r="BO346" s="58"/>
      <c r="BP346" s="58"/>
    </row>
    <row r="347" spans="2:68" s="213" customFormat="1" ht="18.75" customHeight="1">
      <c r="B347" s="215"/>
      <c r="C347" s="369"/>
      <c r="D347" s="369"/>
      <c r="E347" s="369"/>
      <c r="F347" s="369"/>
      <c r="G347" s="369"/>
      <c r="H347" s="369"/>
      <c r="I347" s="369"/>
      <c r="J347" s="444"/>
      <c r="K347" s="444"/>
      <c r="L347" s="444"/>
      <c r="M347" s="368"/>
      <c r="N347" s="215"/>
      <c r="O347" s="215"/>
      <c r="P347" s="215"/>
      <c r="Q347" s="215"/>
      <c r="R347" s="368"/>
      <c r="S347" s="373"/>
      <c r="T347" s="373"/>
      <c r="U347" s="373"/>
      <c r="V347" s="385"/>
      <c r="W347" s="385"/>
      <c r="X347" s="204"/>
      <c r="Y347" s="208"/>
      <c r="AX347" s="208"/>
      <c r="AY347" s="208"/>
      <c r="AZ347" s="208"/>
      <c r="BA347" s="208"/>
      <c r="BB347" s="208"/>
      <c r="BC347" s="208"/>
      <c r="BD347" s="208"/>
      <c r="BE347" s="208"/>
      <c r="BF347" s="208"/>
      <c r="BG347" s="208"/>
      <c r="BH347" s="208"/>
      <c r="BI347" s="208"/>
      <c r="BJ347" s="58"/>
      <c r="BK347" s="58"/>
      <c r="BL347" s="58"/>
      <c r="BM347" s="58"/>
      <c r="BN347" s="58"/>
      <c r="BO347" s="58"/>
      <c r="BP347" s="58"/>
    </row>
    <row r="348" spans="2:68" s="213" customFormat="1" ht="18.75" customHeight="1">
      <c r="B348" s="215"/>
      <c r="C348" s="208" t="s">
        <v>357</v>
      </c>
      <c r="D348" s="208"/>
      <c r="E348" s="208"/>
      <c r="F348" s="208"/>
      <c r="G348" s="208"/>
      <c r="H348" s="208"/>
      <c r="I348" s="379" t="str">
        <f>V289</f>
        <v>직사각형</v>
      </c>
      <c r="J348" s="379"/>
      <c r="K348" s="379"/>
      <c r="L348" s="379"/>
      <c r="M348" s="379"/>
      <c r="N348" s="379"/>
      <c r="O348" s="379"/>
      <c r="P348" s="379"/>
      <c r="Q348" s="208"/>
      <c r="R348" s="208"/>
      <c r="S348" s="208"/>
      <c r="T348" s="208"/>
      <c r="U348" s="208"/>
      <c r="V348" s="208"/>
      <c r="W348" s="208"/>
      <c r="X348" s="208"/>
      <c r="Y348" s="208"/>
      <c r="Z348" s="215"/>
      <c r="AA348" s="215"/>
      <c r="AB348" s="215"/>
      <c r="AC348" s="215"/>
      <c r="AD348" s="215"/>
      <c r="AE348" s="215"/>
      <c r="AF348" s="215"/>
      <c r="AG348" s="215"/>
      <c r="AH348" s="215"/>
      <c r="AI348" s="215"/>
      <c r="AJ348" s="215"/>
      <c r="AK348" s="215"/>
      <c r="AL348" s="215"/>
      <c r="AM348" s="215"/>
      <c r="AN348" s="215"/>
      <c r="AO348" s="215"/>
      <c r="AP348" s="208"/>
      <c r="AQ348" s="208"/>
      <c r="AR348" s="208"/>
      <c r="AS348" s="208"/>
      <c r="AT348" s="208"/>
      <c r="AU348" s="208"/>
      <c r="AV348" s="208"/>
      <c r="AW348" s="208"/>
      <c r="AX348" s="208"/>
      <c r="AY348" s="208"/>
      <c r="AZ348" s="208"/>
      <c r="BA348" s="208"/>
      <c r="BB348" s="208"/>
      <c r="BC348" s="208"/>
      <c r="BD348" s="208"/>
      <c r="BE348" s="208"/>
      <c r="BF348" s="208"/>
      <c r="BG348" s="208"/>
      <c r="BH348" s="58"/>
      <c r="BI348" s="58"/>
      <c r="BJ348" s="58"/>
      <c r="BK348" s="58"/>
      <c r="BL348" s="58"/>
    </row>
    <row r="349" spans="2:68" s="213" customFormat="1" ht="18.75" customHeight="1">
      <c r="B349" s="215"/>
      <c r="C349" s="369" t="s">
        <v>489</v>
      </c>
      <c r="D349" s="369"/>
      <c r="E349" s="369"/>
      <c r="F349" s="369"/>
      <c r="G349" s="369"/>
      <c r="H349" s="369"/>
      <c r="I349" s="208"/>
      <c r="J349" s="208"/>
      <c r="K349" s="208"/>
      <c r="L349" s="208"/>
      <c r="M349" s="208"/>
      <c r="N349" s="208"/>
      <c r="O349" s="215"/>
      <c r="R349" s="369" t="e">
        <f ca="1">-H288*10^6</f>
        <v>#N/A</v>
      </c>
      <c r="S349" s="369"/>
      <c r="T349" s="369"/>
      <c r="U349" s="369" t="s">
        <v>331</v>
      </c>
      <c r="V349" s="369"/>
      <c r="W349" s="369"/>
      <c r="X349" s="369"/>
      <c r="Y349" s="368" t="s">
        <v>388</v>
      </c>
      <c r="Z349" s="381">
        <f>Calcu!N91</f>
        <v>0</v>
      </c>
      <c r="AA349" s="381"/>
      <c r="AB349" s="381"/>
      <c r="AC349" s="369" t="s">
        <v>348</v>
      </c>
      <c r="AD349" s="369"/>
      <c r="AE349" s="368" t="s">
        <v>376</v>
      </c>
      <c r="AF349" s="382" t="e">
        <f ca="1">R349*10^-6*Z349</f>
        <v>#N/A</v>
      </c>
      <c r="AG349" s="382"/>
      <c r="AH349" s="382"/>
      <c r="AI349" s="369" t="s">
        <v>169</v>
      </c>
      <c r="AJ349" s="369"/>
      <c r="AK349" s="369"/>
      <c r="AL349" s="369"/>
      <c r="AM349" s="369"/>
      <c r="AN349" s="369"/>
      <c r="AO349" s="369"/>
      <c r="AP349" s="208"/>
      <c r="AQ349" s="208"/>
      <c r="AR349" s="208"/>
      <c r="AS349" s="208"/>
      <c r="AT349" s="208"/>
      <c r="AU349" s="208"/>
      <c r="AV349" s="208"/>
      <c r="AW349" s="208"/>
      <c r="AX349" s="208"/>
      <c r="AY349" s="208"/>
      <c r="AZ349" s="208"/>
      <c r="BA349" s="208"/>
      <c r="BB349" s="208"/>
      <c r="BC349" s="215"/>
      <c r="BD349" s="215"/>
      <c r="BE349" s="215"/>
      <c r="BF349" s="215"/>
      <c r="BG349" s="215"/>
      <c r="BH349" s="215"/>
    </row>
    <row r="350" spans="2:68" s="213" customFormat="1" ht="18.75" customHeight="1">
      <c r="B350" s="215"/>
      <c r="C350" s="369"/>
      <c r="D350" s="369"/>
      <c r="E350" s="369"/>
      <c r="F350" s="369"/>
      <c r="G350" s="369"/>
      <c r="H350" s="369"/>
      <c r="I350" s="208"/>
      <c r="J350" s="208"/>
      <c r="K350" s="208"/>
      <c r="L350" s="208"/>
      <c r="M350" s="208"/>
      <c r="N350" s="208"/>
      <c r="O350" s="215"/>
      <c r="R350" s="369"/>
      <c r="S350" s="369"/>
      <c r="T350" s="369"/>
      <c r="U350" s="369"/>
      <c r="V350" s="369"/>
      <c r="W350" s="369"/>
      <c r="X350" s="369"/>
      <c r="Y350" s="368"/>
      <c r="Z350" s="381"/>
      <c r="AA350" s="381"/>
      <c r="AB350" s="381"/>
      <c r="AC350" s="369"/>
      <c r="AD350" s="369"/>
      <c r="AE350" s="368"/>
      <c r="AF350" s="382"/>
      <c r="AG350" s="382"/>
      <c r="AH350" s="382"/>
      <c r="AI350" s="369"/>
      <c r="AJ350" s="369"/>
      <c r="AK350" s="369"/>
      <c r="AL350" s="369"/>
      <c r="AM350" s="369"/>
      <c r="AN350" s="369"/>
      <c r="AO350" s="369"/>
      <c r="AP350" s="208"/>
      <c r="AQ350" s="208"/>
      <c r="AR350" s="208"/>
      <c r="AS350" s="208"/>
      <c r="AT350" s="208"/>
      <c r="AU350" s="208"/>
      <c r="AV350" s="208"/>
      <c r="AW350" s="208"/>
      <c r="AX350" s="208"/>
      <c r="AY350" s="208"/>
      <c r="AZ350" s="208"/>
      <c r="BA350" s="208"/>
      <c r="BB350" s="208"/>
      <c r="BC350" s="215"/>
      <c r="BD350" s="215"/>
      <c r="BE350" s="215"/>
      <c r="BF350" s="215"/>
      <c r="BG350" s="215"/>
      <c r="BH350" s="215"/>
    </row>
    <row r="351" spans="2:68" s="213" customFormat="1" ht="18.75" customHeight="1">
      <c r="B351" s="215"/>
      <c r="C351" s="208" t="s">
        <v>360</v>
      </c>
      <c r="D351" s="208"/>
      <c r="E351" s="208"/>
      <c r="F351" s="208"/>
      <c r="G351" s="208"/>
      <c r="H351" s="208"/>
      <c r="I351" s="208"/>
      <c r="J351" s="215"/>
      <c r="K351" s="56" t="s">
        <v>362</v>
      </c>
      <c r="L351" s="382" t="e">
        <f ca="1">AF349</f>
        <v>#N/A</v>
      </c>
      <c r="M351" s="382"/>
      <c r="N351" s="382"/>
      <c r="O351" s="127" t="s">
        <v>359</v>
      </c>
      <c r="P351" s="215"/>
      <c r="Q351" s="215"/>
      <c r="R351" s="215" t="s">
        <v>388</v>
      </c>
      <c r="S351" s="446" t="e">
        <f>S346</f>
        <v>#VALUE!</v>
      </c>
      <c r="T351" s="446"/>
      <c r="U351" s="446"/>
      <c r="V351" s="446"/>
      <c r="W351" s="56" t="s">
        <v>362</v>
      </c>
      <c r="X351" s="215" t="s">
        <v>376</v>
      </c>
      <c r="Y351" s="373" t="e">
        <f ca="1">ABS(L351*S351)</f>
        <v>#N/A</v>
      </c>
      <c r="Z351" s="373"/>
      <c r="AA351" s="373"/>
      <c r="AB351" s="207" t="s">
        <v>348</v>
      </c>
      <c r="AC351" s="207"/>
      <c r="AD351" s="215"/>
      <c r="AE351" s="215"/>
      <c r="AF351" s="206"/>
      <c r="AG351" s="215"/>
      <c r="AH351" s="215"/>
      <c r="AI351" s="215"/>
      <c r="AJ351" s="215"/>
      <c r="AK351" s="215"/>
      <c r="AL351" s="215"/>
      <c r="AM351" s="215"/>
      <c r="AN351" s="215"/>
      <c r="AO351" s="215"/>
      <c r="AP351" s="182"/>
      <c r="AQ351" s="182"/>
      <c r="AR351" s="182"/>
      <c r="AS351" s="208"/>
      <c r="AT351" s="208"/>
      <c r="AU351" s="208"/>
      <c r="AV351" s="183"/>
      <c r="AW351" s="183"/>
      <c r="AX351" s="183"/>
      <c r="AY351" s="183"/>
      <c r="AZ351" s="183"/>
      <c r="BA351" s="183"/>
      <c r="BB351" s="215"/>
      <c r="BC351" s="215"/>
      <c r="BD351" s="215"/>
      <c r="BE351" s="215"/>
      <c r="BF351" s="215"/>
      <c r="BG351" s="215"/>
    </row>
    <row r="352" spans="2:68" s="213" customFormat="1" ht="18.75" customHeight="1">
      <c r="B352" s="215"/>
      <c r="C352" s="369" t="s">
        <v>490</v>
      </c>
      <c r="D352" s="369"/>
      <c r="E352" s="369"/>
      <c r="F352" s="369"/>
      <c r="G352" s="369"/>
      <c r="H352" s="208"/>
      <c r="J352" s="208"/>
      <c r="K352" s="208"/>
      <c r="L352" s="208"/>
      <c r="M352" s="208"/>
      <c r="N352" s="208"/>
      <c r="O352" s="208"/>
      <c r="P352" s="208"/>
      <c r="Q352" s="208"/>
      <c r="R352" s="127"/>
      <c r="S352" s="208"/>
      <c r="T352" s="208"/>
      <c r="U352" s="208"/>
      <c r="W352" s="56" t="s">
        <v>390</v>
      </c>
      <c r="X352" s="208"/>
      <c r="Y352" s="208"/>
      <c r="Z352" s="208"/>
      <c r="AA352" s="208"/>
      <c r="AB352" s="208"/>
      <c r="AC352" s="208"/>
      <c r="AD352" s="208"/>
      <c r="AE352" s="215"/>
      <c r="AF352" s="215"/>
      <c r="AG352" s="215"/>
      <c r="AH352" s="215"/>
      <c r="AI352" s="215"/>
      <c r="AJ352" s="215"/>
      <c r="AK352" s="215"/>
      <c r="AL352" s="215"/>
      <c r="AM352" s="215"/>
      <c r="AN352" s="215"/>
      <c r="AO352" s="215"/>
      <c r="AP352" s="215"/>
      <c r="AQ352" s="215"/>
      <c r="AR352" s="215"/>
      <c r="AS352" s="215"/>
      <c r="AT352" s="215"/>
      <c r="AU352" s="208"/>
      <c r="AV352" s="215"/>
      <c r="AW352" s="215"/>
      <c r="AX352" s="215"/>
      <c r="AY352" s="215"/>
      <c r="AZ352" s="215"/>
      <c r="BA352" s="215"/>
      <c r="BB352" s="215"/>
      <c r="BC352" s="215"/>
      <c r="BD352" s="215"/>
      <c r="BE352" s="215"/>
      <c r="BF352" s="215"/>
      <c r="BG352" s="215"/>
    </row>
    <row r="353" spans="2:67" s="213" customFormat="1" ht="18.75" customHeight="1">
      <c r="B353" s="215"/>
      <c r="C353" s="369"/>
      <c r="D353" s="369"/>
      <c r="E353" s="369"/>
      <c r="F353" s="369"/>
      <c r="G353" s="369"/>
      <c r="H353" s="208"/>
      <c r="I353" s="208"/>
      <c r="J353" s="208"/>
      <c r="K353" s="208"/>
      <c r="L353" s="208"/>
      <c r="M353" s="208"/>
      <c r="N353" s="208"/>
      <c r="O353" s="208"/>
      <c r="P353" s="208"/>
      <c r="Q353" s="208"/>
      <c r="R353" s="127"/>
      <c r="S353" s="208"/>
      <c r="T353" s="208"/>
      <c r="U353" s="208"/>
      <c r="V353" s="208"/>
      <c r="W353" s="208"/>
      <c r="X353" s="208"/>
      <c r="Y353" s="208"/>
      <c r="Z353" s="208"/>
      <c r="AA353" s="208"/>
      <c r="AB353" s="208"/>
      <c r="AC353" s="215"/>
      <c r="AD353" s="215"/>
      <c r="AE353" s="215"/>
      <c r="AF353" s="215"/>
      <c r="AG353" s="215"/>
      <c r="AH353" s="215"/>
      <c r="AI353" s="215"/>
      <c r="AJ353" s="215"/>
      <c r="AK353" s="215"/>
      <c r="AL353" s="215"/>
      <c r="AM353" s="215"/>
      <c r="AN353" s="215"/>
      <c r="AO353" s="215"/>
      <c r="AP353" s="215"/>
      <c r="AQ353" s="215"/>
      <c r="AR353" s="215"/>
      <c r="AS353" s="215"/>
      <c r="AT353" s="215"/>
      <c r="AU353" s="215"/>
      <c r="AV353" s="215"/>
      <c r="AW353" s="215"/>
      <c r="AX353" s="215"/>
      <c r="AY353" s="215"/>
      <c r="AZ353" s="215"/>
      <c r="BA353" s="215"/>
      <c r="BB353" s="215"/>
      <c r="BC353" s="215"/>
      <c r="BD353" s="215"/>
      <c r="BE353" s="215"/>
      <c r="BF353" s="215"/>
      <c r="BG353" s="215"/>
    </row>
    <row r="354" spans="2:67" s="213" customFormat="1" ht="18.75" customHeight="1">
      <c r="B354" s="215"/>
      <c r="C354" s="208"/>
      <c r="D354" s="208"/>
      <c r="E354" s="208"/>
      <c r="F354" s="208"/>
      <c r="G354" s="215"/>
      <c r="H354" s="208"/>
      <c r="I354" s="208"/>
      <c r="J354" s="208"/>
      <c r="K354" s="208"/>
      <c r="L354" s="208"/>
      <c r="M354" s="208"/>
      <c r="N354" s="208"/>
      <c r="O354" s="208"/>
      <c r="P354" s="208"/>
      <c r="Q354" s="208"/>
      <c r="R354" s="208"/>
      <c r="S354" s="208"/>
      <c r="T354" s="208"/>
      <c r="U354" s="208"/>
      <c r="V354" s="208"/>
      <c r="W354" s="208"/>
      <c r="X354" s="208"/>
      <c r="Y354" s="208"/>
      <c r="Z354" s="208"/>
      <c r="AA354" s="215"/>
      <c r="AB354" s="215"/>
      <c r="AC354" s="215"/>
      <c r="AD354" s="215"/>
      <c r="AE354" s="215"/>
      <c r="AF354" s="215"/>
      <c r="AG354" s="215"/>
      <c r="AH354" s="215"/>
      <c r="AI354" s="215"/>
      <c r="AJ354" s="215"/>
      <c r="AK354" s="215"/>
      <c r="AL354" s="215"/>
      <c r="AM354" s="215"/>
      <c r="AN354" s="215"/>
      <c r="AO354" s="215"/>
      <c r="AP354" s="215"/>
      <c r="AQ354" s="215"/>
      <c r="AR354" s="215"/>
      <c r="AS354" s="215"/>
      <c r="AT354" s="215"/>
      <c r="AU354" s="215"/>
      <c r="AV354" s="215"/>
      <c r="AW354" s="215"/>
      <c r="AX354" s="215"/>
      <c r="AY354" s="215"/>
      <c r="AZ354" s="215"/>
      <c r="BA354" s="215"/>
      <c r="BB354" s="215"/>
      <c r="BC354" s="215"/>
      <c r="BD354" s="215"/>
      <c r="BE354" s="215"/>
      <c r="BF354" s="215"/>
      <c r="BG354" s="215"/>
    </row>
    <row r="355" spans="2:67" s="213" customFormat="1" ht="18.75" customHeight="1">
      <c r="B355" s="57" t="str">
        <f>"5. "&amp;B234&amp;"과 "&amp;H234&amp;"의 열팽창계수 차에 의한 표준불확도,"</f>
        <v>5. 마이크로미터 헤드과 게이지 블록의 열팽창계수 차에 의한 표준불확도,</v>
      </c>
      <c r="D355" s="208"/>
      <c r="E355" s="208"/>
      <c r="F355" s="208"/>
      <c r="G355" s="208"/>
      <c r="H355" s="208"/>
      <c r="I355" s="208"/>
      <c r="J355" s="208"/>
      <c r="K355" s="208"/>
      <c r="L355" s="208"/>
      <c r="M355" s="208"/>
      <c r="N355" s="208"/>
      <c r="O355" s="208"/>
      <c r="P355" s="208"/>
      <c r="Q355" s="208"/>
      <c r="R355" s="208"/>
      <c r="S355" s="208"/>
      <c r="T355" s="208"/>
      <c r="U355" s="208"/>
      <c r="V355" s="208"/>
      <c r="W355" s="208"/>
      <c r="X355" s="208"/>
      <c r="Y355" s="208"/>
      <c r="Z355" s="208"/>
      <c r="AA355" s="208"/>
      <c r="AC355" s="208"/>
      <c r="AE355" s="184" t="s">
        <v>365</v>
      </c>
      <c r="AF355" s="208"/>
      <c r="AG355" s="208"/>
      <c r="AH355" s="208"/>
      <c r="AI355" s="208"/>
      <c r="AJ355" s="208"/>
      <c r="AK355" s="208"/>
      <c r="AL355" s="208"/>
      <c r="AM355" s="208"/>
      <c r="AN355" s="208"/>
      <c r="AO355" s="208"/>
      <c r="AP355" s="208"/>
      <c r="AQ355" s="208"/>
      <c r="AR355" s="208"/>
      <c r="AS355" s="208"/>
      <c r="AT355" s="208"/>
      <c r="AU355" s="208"/>
      <c r="AV355" s="208"/>
      <c r="AW355" s="208"/>
      <c r="AX355" s="208"/>
      <c r="AY355" s="208"/>
      <c r="AZ355" s="208"/>
      <c r="BA355" s="208"/>
      <c r="BB355" s="215"/>
      <c r="BC355" s="215"/>
      <c r="BD355" s="215"/>
      <c r="BE355" s="215"/>
      <c r="BF355" s="215"/>
      <c r="BG355" s="215"/>
    </row>
    <row r="356" spans="2:67" s="213" customFormat="1" ht="18.75" customHeight="1">
      <c r="B356" s="57"/>
      <c r="C356" s="208" t="str">
        <f>"※ "&amp;B234&amp;"과 "&amp;H234&amp;"의 열팽창계수 차이 :"</f>
        <v>※ 마이크로미터 헤드과 게이지 블록의 열팽창계수 차이 :</v>
      </c>
      <c r="D356" s="208"/>
      <c r="E356" s="208"/>
      <c r="F356" s="208"/>
      <c r="G356" s="208"/>
      <c r="H356" s="208"/>
      <c r="I356" s="208"/>
      <c r="J356" s="208"/>
      <c r="K356" s="208"/>
      <c r="L356" s="208"/>
      <c r="M356" s="208"/>
      <c r="N356" s="208"/>
      <c r="O356" s="208"/>
      <c r="P356" s="208"/>
      <c r="Q356" s="208"/>
      <c r="R356" s="208"/>
      <c r="S356" s="215"/>
      <c r="T356" s="208"/>
      <c r="U356" s="208"/>
      <c r="V356" s="208"/>
      <c r="W356" s="208" t="s">
        <v>491</v>
      </c>
      <c r="Z356" s="208"/>
      <c r="AA356" s="208"/>
      <c r="AB356" s="208"/>
      <c r="AC356" s="208"/>
      <c r="AD356" s="215"/>
      <c r="AE356" s="215"/>
      <c r="AF356" s="215"/>
      <c r="AG356" s="215"/>
      <c r="AH356" s="208"/>
      <c r="AI356" s="208"/>
      <c r="AJ356" s="208"/>
      <c r="AK356" s="208"/>
      <c r="AL356" s="208"/>
      <c r="AM356" s="208"/>
      <c r="AN356" s="208"/>
      <c r="AO356" s="208"/>
      <c r="AP356" s="208"/>
      <c r="AQ356" s="208"/>
      <c r="AR356" s="208"/>
      <c r="AS356" s="208"/>
      <c r="AT356" s="208"/>
      <c r="AU356" s="208"/>
      <c r="AV356" s="208"/>
      <c r="AW356" s="208"/>
      <c r="AX356" s="208"/>
      <c r="AY356" s="208"/>
      <c r="AZ356" s="208"/>
      <c r="BA356" s="208"/>
      <c r="BB356" s="215"/>
      <c r="BC356" s="215"/>
      <c r="BD356" s="215"/>
      <c r="BE356" s="215"/>
      <c r="BF356" s="215"/>
      <c r="BG356" s="215"/>
    </row>
    <row r="357" spans="2:67" s="213" customFormat="1" ht="18.75" customHeight="1">
      <c r="B357" s="215"/>
      <c r="C357" s="207" t="s">
        <v>492</v>
      </c>
      <c r="D357" s="215"/>
      <c r="E357" s="215"/>
      <c r="F357" s="215"/>
      <c r="G357" s="215"/>
      <c r="H357" s="380" t="e">
        <f ca="1">H290*10^6</f>
        <v>#N/A</v>
      </c>
      <c r="I357" s="380"/>
      <c r="J357" s="380"/>
      <c r="K357" s="204" t="s">
        <v>331</v>
      </c>
      <c r="L357" s="204"/>
      <c r="M357" s="204"/>
      <c r="N357" s="204"/>
      <c r="O357" s="204"/>
      <c r="P357" s="204"/>
      <c r="Q357" s="208"/>
      <c r="R357" s="208"/>
      <c r="S357" s="208"/>
      <c r="T357" s="208"/>
      <c r="U357" s="208"/>
      <c r="V357" s="208"/>
      <c r="W357" s="208"/>
      <c r="X357" s="208"/>
      <c r="Y357" s="208"/>
      <c r="Z357" s="208"/>
      <c r="AA357" s="208"/>
      <c r="AB357" s="208"/>
      <c r="AC357" s="208"/>
      <c r="AD357" s="208"/>
      <c r="AE357" s="208"/>
      <c r="AF357" s="208"/>
      <c r="AG357" s="208"/>
      <c r="AH357" s="208"/>
      <c r="AI357" s="208"/>
      <c r="AJ357" s="208"/>
      <c r="AK357" s="208"/>
      <c r="AL357" s="208"/>
      <c r="AM357" s="208"/>
      <c r="AN357" s="208"/>
      <c r="AO357" s="208"/>
      <c r="AP357" s="208"/>
      <c r="AQ357" s="208"/>
      <c r="AR357" s="208"/>
      <c r="AS357" s="208"/>
      <c r="AT357" s="215"/>
      <c r="AU357" s="215"/>
      <c r="AV357" s="215"/>
      <c r="AW357" s="215"/>
      <c r="AX357" s="215"/>
      <c r="AY357" s="215"/>
      <c r="AZ357" s="215"/>
      <c r="BA357" s="215"/>
      <c r="BB357" s="215"/>
      <c r="BC357" s="215"/>
      <c r="BD357" s="215"/>
      <c r="BE357" s="215"/>
      <c r="BF357" s="215"/>
      <c r="BG357" s="215"/>
    </row>
    <row r="358" spans="2:67" s="213" customFormat="1" ht="18.75" customHeight="1">
      <c r="B358" s="215"/>
      <c r="C358" s="208" t="s">
        <v>368</v>
      </c>
      <c r="D358" s="208"/>
      <c r="E358" s="208"/>
      <c r="F358" s="208"/>
      <c r="G358" s="208"/>
      <c r="H358" s="208"/>
      <c r="I358" s="215"/>
      <c r="J358" s="208" t="s">
        <v>493</v>
      </c>
      <c r="K358" s="208"/>
      <c r="L358" s="208"/>
      <c r="M358" s="208"/>
      <c r="N358" s="208"/>
      <c r="O358" s="208"/>
      <c r="P358" s="208"/>
      <c r="Q358" s="208"/>
      <c r="R358" s="208"/>
      <c r="S358" s="208"/>
      <c r="T358" s="208"/>
      <c r="U358" s="215"/>
      <c r="V358" s="215"/>
      <c r="W358" s="59"/>
      <c r="X358" s="208"/>
      <c r="Y358" s="208"/>
      <c r="Z358" s="208"/>
      <c r="AA358" s="208"/>
      <c r="AB358" s="208"/>
      <c r="AC358" s="208"/>
      <c r="AD358" s="208"/>
      <c r="AE358" s="208"/>
      <c r="AF358" s="208"/>
      <c r="AG358" s="208"/>
      <c r="AH358" s="208"/>
      <c r="AI358" s="208"/>
      <c r="AJ358" s="208"/>
      <c r="AK358" s="208"/>
      <c r="AL358" s="215"/>
      <c r="AM358" s="215"/>
      <c r="AN358" s="215"/>
      <c r="AO358" s="208"/>
      <c r="AP358" s="208"/>
      <c r="AQ358" s="208"/>
      <c r="AR358" s="208"/>
      <c r="AS358" s="208"/>
      <c r="AT358" s="208"/>
      <c r="AU358" s="208"/>
      <c r="AV358" s="208"/>
      <c r="AW358" s="208"/>
      <c r="AX358" s="208"/>
      <c r="AY358" s="208"/>
      <c r="AZ358" s="208"/>
      <c r="BA358" s="208"/>
      <c r="BB358" s="208"/>
      <c r="BC358" s="208"/>
      <c r="BD358" s="208"/>
      <c r="BE358" s="208"/>
      <c r="BF358" s="208"/>
      <c r="BG358" s="208"/>
      <c r="BH358" s="58"/>
      <c r="BI358" s="58"/>
      <c r="BJ358" s="58"/>
      <c r="BK358" s="58"/>
      <c r="BL358" s="58"/>
      <c r="BM358" s="58"/>
    </row>
    <row r="359" spans="2:67" s="213" customFormat="1" ht="18.75" customHeight="1">
      <c r="B359" s="215"/>
      <c r="C359" s="208"/>
      <c r="D359" s="208"/>
      <c r="E359" s="208"/>
      <c r="F359" s="208"/>
      <c r="G359" s="208"/>
      <c r="H359" s="208"/>
      <c r="I359" s="215"/>
      <c r="J359" s="208" t="s">
        <v>494</v>
      </c>
      <c r="K359" s="208"/>
      <c r="L359" s="208"/>
      <c r="M359" s="208"/>
      <c r="N359" s="208"/>
      <c r="O359" s="208"/>
      <c r="P359" s="208"/>
      <c r="Q359" s="208"/>
      <c r="R359" s="208"/>
      <c r="S359" s="208"/>
      <c r="T359" s="215"/>
      <c r="U359" s="208"/>
      <c r="V359" s="59"/>
      <c r="W359" s="208"/>
      <c r="X359" s="208"/>
      <c r="Y359" s="208"/>
      <c r="Z359" s="208"/>
      <c r="AA359" s="208"/>
      <c r="AB359" s="208"/>
      <c r="AC359" s="208"/>
      <c r="AD359" s="215"/>
      <c r="AE359" s="208"/>
      <c r="AF359" s="208"/>
      <c r="AG359" s="208"/>
      <c r="AH359" s="208"/>
      <c r="AI359" s="208"/>
      <c r="AJ359" s="208"/>
      <c r="AK359" s="215"/>
      <c r="AL359" s="215"/>
      <c r="AM359" s="215"/>
      <c r="AN359" s="215"/>
      <c r="AO359" s="208"/>
      <c r="AP359" s="208"/>
      <c r="AQ359" s="208"/>
      <c r="AR359" s="208"/>
      <c r="AS359" s="208"/>
      <c r="AT359" s="208"/>
      <c r="AU359" s="208"/>
      <c r="AV359" s="208"/>
      <c r="AW359" s="208"/>
      <c r="AX359" s="208"/>
      <c r="AY359" s="208"/>
      <c r="AZ359" s="208"/>
      <c r="BA359" s="208"/>
      <c r="BB359" s="208"/>
      <c r="BC359" s="208"/>
      <c r="BD359" s="208"/>
      <c r="BE359" s="208"/>
      <c r="BF359" s="208"/>
      <c r="BG359" s="208"/>
      <c r="BH359" s="58"/>
      <c r="BI359" s="58"/>
      <c r="BJ359" s="58"/>
      <c r="BK359" s="58"/>
      <c r="BL359" s="58"/>
      <c r="BM359" s="58"/>
      <c r="BN359" s="58"/>
    </row>
    <row r="360" spans="2:67" s="213" customFormat="1" ht="18.75" customHeight="1">
      <c r="B360" s="215"/>
      <c r="C360" s="208"/>
      <c r="D360" s="208"/>
      <c r="E360" s="208"/>
      <c r="F360" s="208"/>
      <c r="G360" s="208"/>
      <c r="H360" s="208"/>
      <c r="I360" s="208"/>
      <c r="J360" s="215"/>
      <c r="K360" s="207" t="s">
        <v>476</v>
      </c>
      <c r="L360" s="207"/>
      <c r="M360" s="207"/>
      <c r="N360" s="207"/>
      <c r="O360" s="207"/>
      <c r="P360" s="207"/>
      <c r="Q360" s="207"/>
      <c r="R360" s="207"/>
      <c r="S360" s="207"/>
      <c r="T360" s="208"/>
      <c r="U360" s="208"/>
      <c r="V360" s="208"/>
      <c r="W360" s="208"/>
      <c r="X360" s="208"/>
      <c r="Y360" s="208"/>
      <c r="Z360" s="208"/>
      <c r="AA360" s="208"/>
      <c r="AB360" s="208"/>
      <c r="AC360" s="208"/>
      <c r="AD360" s="208"/>
      <c r="AE360" s="208"/>
      <c r="AF360" s="208"/>
      <c r="AG360" s="181"/>
      <c r="AH360" s="208"/>
      <c r="AI360" s="208"/>
      <c r="AJ360" s="208"/>
      <c r="AK360" s="208"/>
      <c r="AL360" s="215"/>
      <c r="AM360" s="215"/>
      <c r="AN360" s="215"/>
      <c r="AO360" s="215"/>
      <c r="AP360" s="208"/>
      <c r="AQ360" s="208"/>
      <c r="AR360" s="208"/>
      <c r="AS360" s="208"/>
      <c r="AT360" s="208"/>
      <c r="AU360" s="208"/>
      <c r="AV360" s="208"/>
      <c r="AW360" s="208"/>
      <c r="AX360" s="208"/>
      <c r="AY360" s="208"/>
      <c r="AZ360" s="208"/>
      <c r="BA360" s="208"/>
      <c r="BB360" s="208"/>
      <c r="BC360" s="208"/>
      <c r="BD360" s="208"/>
      <c r="BE360" s="208"/>
      <c r="BF360" s="208"/>
      <c r="BG360" s="208"/>
      <c r="BH360" s="208"/>
      <c r="BI360" s="58"/>
      <c r="BJ360" s="58"/>
      <c r="BK360" s="58"/>
      <c r="BL360" s="58"/>
      <c r="BM360" s="58"/>
      <c r="BN360" s="58"/>
      <c r="BO360" s="58"/>
    </row>
    <row r="361" spans="2:67" s="213" customFormat="1" ht="18.75" customHeight="1">
      <c r="B361" s="215"/>
      <c r="C361" s="208"/>
      <c r="D361" s="208"/>
      <c r="E361" s="208"/>
      <c r="F361" s="208"/>
      <c r="G361" s="208"/>
      <c r="H361" s="208"/>
      <c r="I361" s="208"/>
      <c r="J361" s="215"/>
      <c r="K361" s="215"/>
      <c r="L361" s="102"/>
      <c r="M361" s="102"/>
      <c r="N361" s="215"/>
      <c r="O361" s="215"/>
      <c r="P361" s="215"/>
      <c r="Q361" s="215"/>
      <c r="R361" s="215"/>
      <c r="S361" s="215"/>
      <c r="T361" s="208"/>
      <c r="U361" s="208"/>
      <c r="V361" s="208"/>
      <c r="W361" s="208"/>
      <c r="X361" s="208"/>
      <c r="Y361" s="208"/>
      <c r="Z361" s="215"/>
      <c r="AA361" s="208"/>
      <c r="AB361" s="181"/>
      <c r="AC361" s="181"/>
      <c r="AD361" s="181"/>
      <c r="AE361" s="181"/>
      <c r="AF361" s="181"/>
      <c r="AG361" s="215"/>
      <c r="AH361" s="181"/>
      <c r="AI361" s="181"/>
      <c r="AJ361" s="181"/>
      <c r="AK361" s="181"/>
      <c r="AL361" s="215"/>
      <c r="AM361" s="127"/>
      <c r="AN361" s="127"/>
      <c r="AO361" s="127"/>
      <c r="AP361" s="127"/>
      <c r="AQ361" s="208"/>
      <c r="AR361" s="208"/>
      <c r="AS361" s="208"/>
      <c r="AT361" s="208"/>
      <c r="AU361" s="208"/>
      <c r="AV361" s="208"/>
      <c r="AW361" s="208"/>
      <c r="AX361" s="208"/>
      <c r="AY361" s="208"/>
      <c r="AZ361" s="208"/>
      <c r="BA361" s="208"/>
      <c r="BB361" s="208"/>
      <c r="BC361" s="208"/>
      <c r="BD361" s="208"/>
      <c r="BE361" s="208"/>
      <c r="BF361" s="208"/>
      <c r="BG361" s="208"/>
      <c r="BH361" s="208"/>
      <c r="BI361" s="58"/>
      <c r="BJ361" s="58"/>
      <c r="BK361" s="58"/>
      <c r="BL361" s="58"/>
      <c r="BM361" s="58"/>
    </row>
    <row r="362" spans="2:67" s="213" customFormat="1" ht="18.75" customHeight="1">
      <c r="B362" s="215"/>
      <c r="C362" s="208" t="s">
        <v>495</v>
      </c>
      <c r="D362" s="208"/>
      <c r="E362" s="208"/>
      <c r="F362" s="208"/>
      <c r="G362" s="208"/>
      <c r="H362" s="208"/>
      <c r="I362" s="379" t="str">
        <f>V290</f>
        <v>삼각형</v>
      </c>
      <c r="J362" s="379"/>
      <c r="K362" s="379"/>
      <c r="L362" s="379"/>
      <c r="M362" s="379"/>
      <c r="N362" s="379"/>
      <c r="O362" s="379"/>
      <c r="P362" s="379"/>
      <c r="Q362" s="208"/>
      <c r="R362" s="208"/>
      <c r="S362" s="208"/>
      <c r="T362" s="208"/>
      <c r="U362" s="208"/>
      <c r="V362" s="208"/>
      <c r="W362" s="208"/>
      <c r="X362" s="208"/>
      <c r="Y362" s="208"/>
      <c r="Z362" s="208"/>
      <c r="AA362" s="215"/>
      <c r="AB362" s="215"/>
      <c r="AC362" s="215"/>
      <c r="AD362" s="215"/>
      <c r="AE362" s="215"/>
      <c r="AF362" s="103"/>
      <c r="AG362" s="215"/>
      <c r="AH362" s="215"/>
      <c r="AI362" s="208"/>
      <c r="AJ362" s="208"/>
      <c r="AK362" s="208"/>
      <c r="AL362" s="208"/>
      <c r="AM362" s="208"/>
      <c r="AN362" s="208"/>
      <c r="AO362" s="208"/>
      <c r="AP362" s="208"/>
      <c r="AQ362" s="208"/>
      <c r="AR362" s="208"/>
      <c r="AS362" s="208"/>
      <c r="AT362" s="208"/>
      <c r="AU362" s="208"/>
      <c r="AV362" s="208"/>
      <c r="AW362" s="208"/>
      <c r="AX362" s="208"/>
      <c r="AY362" s="208"/>
      <c r="AZ362" s="208"/>
      <c r="BA362" s="208"/>
      <c r="BB362" s="208"/>
      <c r="BC362" s="208"/>
      <c r="BD362" s="208"/>
      <c r="BE362" s="208"/>
      <c r="BF362" s="208"/>
      <c r="BG362" s="208"/>
      <c r="BH362" s="58"/>
      <c r="BI362" s="58"/>
      <c r="BJ362" s="58"/>
      <c r="BK362" s="58"/>
      <c r="BL362" s="58"/>
      <c r="BM362" s="58"/>
      <c r="BN362" s="58"/>
    </row>
    <row r="363" spans="2:67" s="213" customFormat="1" ht="18.75" customHeight="1">
      <c r="B363" s="215"/>
      <c r="C363" s="369" t="s">
        <v>496</v>
      </c>
      <c r="D363" s="369"/>
      <c r="E363" s="369"/>
      <c r="F363" s="369"/>
      <c r="G363" s="369"/>
      <c r="H363" s="369"/>
      <c r="I363" s="208"/>
      <c r="J363" s="215"/>
      <c r="K363" s="208"/>
      <c r="L363" s="208"/>
      <c r="M363" s="208"/>
      <c r="N363" s="208"/>
      <c r="O363" s="208"/>
      <c r="P363" s="208"/>
      <c r="S363" s="385" t="e">
        <f>-H291</f>
        <v>#VALUE!</v>
      </c>
      <c r="T363" s="385"/>
      <c r="U363" s="369" t="s">
        <v>341</v>
      </c>
      <c r="V363" s="369"/>
      <c r="W363" s="381">
        <f>Calcu!N92</f>
        <v>0</v>
      </c>
      <c r="X363" s="381"/>
      <c r="Y363" s="381"/>
      <c r="Z363" s="369" t="s">
        <v>348</v>
      </c>
      <c r="AA363" s="369"/>
      <c r="AB363" s="368" t="s">
        <v>302</v>
      </c>
      <c r="AC363" s="382" t="e">
        <f>S363*W363</f>
        <v>#VALUE!</v>
      </c>
      <c r="AD363" s="382"/>
      <c r="AE363" s="382"/>
      <c r="AF363" s="382"/>
      <c r="AG363" s="369" t="s">
        <v>343</v>
      </c>
      <c r="AH363" s="369"/>
      <c r="AI363" s="369"/>
      <c r="AJ363" s="369"/>
      <c r="AK363" s="369"/>
      <c r="AL363" s="369"/>
      <c r="AM363" s="369"/>
      <c r="AN363" s="215"/>
      <c r="AO363" s="215"/>
      <c r="AP363" s="215"/>
      <c r="AQ363" s="215"/>
      <c r="AR363" s="215"/>
      <c r="AS363" s="215"/>
      <c r="AT363" s="215"/>
      <c r="AU363" s="215"/>
      <c r="AV363" s="215"/>
      <c r="AW363" s="215"/>
      <c r="AX363" s="215"/>
      <c r="AY363" s="215"/>
      <c r="AZ363" s="215"/>
      <c r="BA363" s="208"/>
      <c r="BB363" s="208"/>
      <c r="BC363" s="208"/>
    </row>
    <row r="364" spans="2:67" s="213" customFormat="1" ht="18.75" customHeight="1">
      <c r="B364" s="215"/>
      <c r="C364" s="369"/>
      <c r="D364" s="369"/>
      <c r="E364" s="369"/>
      <c r="F364" s="369"/>
      <c r="G364" s="369"/>
      <c r="H364" s="369"/>
      <c r="I364" s="208"/>
      <c r="J364" s="208"/>
      <c r="K364" s="208"/>
      <c r="L364" s="208"/>
      <c r="M364" s="208"/>
      <c r="N364" s="208"/>
      <c r="O364" s="208"/>
      <c r="P364" s="215"/>
      <c r="S364" s="385"/>
      <c r="T364" s="385"/>
      <c r="U364" s="369"/>
      <c r="V364" s="369"/>
      <c r="W364" s="381"/>
      <c r="X364" s="381"/>
      <c r="Y364" s="381"/>
      <c r="Z364" s="369"/>
      <c r="AA364" s="369"/>
      <c r="AB364" s="368"/>
      <c r="AC364" s="382"/>
      <c r="AD364" s="382"/>
      <c r="AE364" s="382"/>
      <c r="AF364" s="382"/>
      <c r="AG364" s="369"/>
      <c r="AH364" s="369"/>
      <c r="AI364" s="369"/>
      <c r="AJ364" s="369"/>
      <c r="AK364" s="369"/>
      <c r="AL364" s="369"/>
      <c r="AM364" s="369"/>
      <c r="AN364" s="215"/>
      <c r="AO364" s="215"/>
      <c r="AP364" s="215"/>
      <c r="AQ364" s="215"/>
      <c r="AR364" s="215"/>
      <c r="AS364" s="215"/>
      <c r="AT364" s="215"/>
      <c r="AU364" s="215"/>
      <c r="AV364" s="215"/>
      <c r="AW364" s="215"/>
      <c r="AX364" s="215"/>
      <c r="AY364" s="215"/>
      <c r="AZ364" s="215"/>
      <c r="BA364" s="208"/>
      <c r="BB364" s="208"/>
      <c r="BC364" s="208"/>
    </row>
    <row r="365" spans="2:67" s="213" customFormat="1" ht="18.75" customHeight="1">
      <c r="B365" s="215"/>
      <c r="C365" s="208" t="s">
        <v>497</v>
      </c>
      <c r="D365" s="208"/>
      <c r="E365" s="208"/>
      <c r="F365" s="208"/>
      <c r="G365" s="208"/>
      <c r="H365" s="208"/>
      <c r="I365" s="208"/>
      <c r="J365" s="215"/>
      <c r="K365" s="56" t="s">
        <v>361</v>
      </c>
      <c r="L365" s="382" t="e">
        <f>AC363</f>
        <v>#VALUE!</v>
      </c>
      <c r="M365" s="382"/>
      <c r="N365" s="382"/>
      <c r="O365" s="382"/>
      <c r="P365" s="127" t="s">
        <v>498</v>
      </c>
      <c r="Q365" s="215"/>
      <c r="R365" s="215"/>
      <c r="S365" s="215"/>
      <c r="T365" s="215"/>
      <c r="U365" s="215"/>
      <c r="V365" s="215"/>
      <c r="W365" s="215"/>
      <c r="X365" s="215"/>
      <c r="Y365" s="56" t="s">
        <v>362</v>
      </c>
      <c r="Z365" s="215" t="s">
        <v>302</v>
      </c>
      <c r="AA365" s="373" t="e">
        <f>ABS(L365*O290)</f>
        <v>#VALUE!</v>
      </c>
      <c r="AB365" s="373"/>
      <c r="AC365" s="373"/>
      <c r="AD365" s="207" t="s">
        <v>94</v>
      </c>
      <c r="AE365" s="207"/>
      <c r="AF365" s="215"/>
      <c r="AG365" s="215"/>
      <c r="AH365" s="215"/>
      <c r="AI365" s="215"/>
      <c r="AJ365" s="215"/>
      <c r="AK365" s="215"/>
      <c r="AL365" s="215"/>
      <c r="AM365" s="215"/>
      <c r="AN365" s="215"/>
      <c r="AO365" s="215"/>
      <c r="AP365" s="215"/>
      <c r="AQ365" s="215"/>
      <c r="AR365" s="215"/>
      <c r="AS365" s="127"/>
      <c r="AT365" s="208"/>
      <c r="AU365" s="208"/>
      <c r="AV365" s="208"/>
      <c r="AW365" s="128"/>
      <c r="AX365" s="127"/>
      <c r="AY365" s="208"/>
      <c r="AZ365" s="208"/>
      <c r="BA365" s="208"/>
      <c r="BB365" s="208"/>
      <c r="BC365" s="208"/>
      <c r="BD365" s="208"/>
      <c r="BE365" s="215"/>
      <c r="BF365" s="208"/>
      <c r="BG365" s="208"/>
      <c r="BH365" s="58"/>
      <c r="BI365" s="58"/>
      <c r="BJ365" s="58"/>
    </row>
    <row r="366" spans="2:67" s="213" customFormat="1" ht="18.75" customHeight="1">
      <c r="B366" s="215"/>
      <c r="C366" s="369" t="s">
        <v>499</v>
      </c>
      <c r="D366" s="369"/>
      <c r="E366" s="369"/>
      <c r="F366" s="369"/>
      <c r="G366" s="369"/>
      <c r="H366" s="208"/>
      <c r="J366" s="208"/>
      <c r="K366" s="208"/>
      <c r="L366" s="208"/>
      <c r="M366" s="208"/>
      <c r="N366" s="208"/>
      <c r="O366" s="208"/>
      <c r="P366" s="208"/>
      <c r="Q366" s="208"/>
      <c r="R366" s="127"/>
      <c r="S366" s="208"/>
      <c r="T366" s="208"/>
      <c r="U366" s="208"/>
      <c r="W366" s="208"/>
      <c r="X366" s="208"/>
      <c r="Y366" s="208"/>
      <c r="Z366" s="208"/>
      <c r="AA366" s="56" t="s">
        <v>350</v>
      </c>
      <c r="AB366" s="208"/>
      <c r="AC366" s="208"/>
      <c r="AD366" s="208"/>
      <c r="AE366" s="215"/>
      <c r="AF366" s="215"/>
      <c r="AH366" s="215"/>
      <c r="AI366" s="215"/>
      <c r="AJ366" s="215"/>
      <c r="AK366" s="215"/>
      <c r="AL366" s="215"/>
      <c r="AM366" s="215"/>
      <c r="AN366" s="215"/>
      <c r="AO366" s="215"/>
      <c r="AP366" s="215"/>
      <c r="AQ366" s="215"/>
      <c r="AR366" s="215"/>
      <c r="AS366" s="215"/>
      <c r="AT366" s="215"/>
      <c r="AU366" s="215"/>
      <c r="AV366" s="215"/>
      <c r="AW366" s="215"/>
      <c r="AX366" s="215"/>
      <c r="AY366" s="215"/>
      <c r="AZ366" s="215"/>
      <c r="BA366" s="215"/>
      <c r="BB366" s="215"/>
      <c r="BC366" s="215"/>
      <c r="BD366" s="215"/>
      <c r="BE366" s="215"/>
      <c r="BF366" s="215"/>
      <c r="BG366" s="215"/>
      <c r="BH366" s="58"/>
      <c r="BI366" s="58"/>
      <c r="BJ366" s="58"/>
      <c r="BK366" s="58"/>
      <c r="BL366" s="58"/>
    </row>
    <row r="367" spans="2:67" s="213" customFormat="1" ht="18.75" customHeight="1">
      <c r="B367" s="215"/>
      <c r="C367" s="369"/>
      <c r="D367" s="369"/>
      <c r="E367" s="369"/>
      <c r="F367" s="369"/>
      <c r="G367" s="369"/>
      <c r="H367" s="208"/>
      <c r="I367" s="208"/>
      <c r="J367" s="208"/>
      <c r="K367" s="208"/>
      <c r="L367" s="208"/>
      <c r="M367" s="208"/>
      <c r="N367" s="208"/>
      <c r="O367" s="208"/>
      <c r="P367" s="208"/>
      <c r="Q367" s="208"/>
      <c r="R367" s="127"/>
      <c r="S367" s="208"/>
      <c r="T367" s="208"/>
      <c r="U367" s="208"/>
      <c r="V367" s="208"/>
      <c r="W367" s="208"/>
      <c r="X367" s="208"/>
      <c r="Y367" s="208"/>
      <c r="Z367" s="208"/>
      <c r="AA367" s="208"/>
      <c r="AB367" s="208"/>
      <c r="AC367" s="208"/>
      <c r="AD367" s="208"/>
      <c r="AE367" s="215"/>
      <c r="AF367" s="215"/>
      <c r="AG367" s="215"/>
      <c r="AH367" s="215"/>
      <c r="AI367" s="215"/>
      <c r="AJ367" s="215"/>
      <c r="AK367" s="215"/>
      <c r="AL367" s="215"/>
      <c r="AM367" s="215"/>
      <c r="AN367" s="215"/>
      <c r="AO367" s="215"/>
      <c r="AP367" s="215"/>
      <c r="AQ367" s="215"/>
      <c r="AR367" s="215"/>
      <c r="AS367" s="215"/>
      <c r="AT367" s="215"/>
      <c r="AU367" s="215"/>
      <c r="AV367" s="215"/>
      <c r="AW367" s="215"/>
      <c r="AX367" s="215"/>
      <c r="AY367" s="215"/>
      <c r="AZ367" s="215"/>
      <c r="BA367" s="215"/>
      <c r="BB367" s="215"/>
      <c r="BC367" s="215"/>
      <c r="BD367" s="215"/>
      <c r="BE367" s="215"/>
      <c r="BF367" s="215"/>
      <c r="BG367" s="215"/>
      <c r="BH367" s="58"/>
      <c r="BI367" s="58"/>
      <c r="BJ367" s="58"/>
      <c r="BK367" s="58"/>
      <c r="BL367" s="58"/>
    </row>
    <row r="368" spans="2:67" s="213" customFormat="1" ht="18.75" customHeight="1">
      <c r="B368" s="215"/>
      <c r="C368" s="208"/>
      <c r="D368" s="208"/>
      <c r="E368" s="208"/>
      <c r="F368" s="208"/>
      <c r="G368" s="208"/>
      <c r="H368" s="208"/>
      <c r="I368" s="208"/>
      <c r="J368" s="208"/>
      <c r="K368" s="208"/>
      <c r="L368" s="208"/>
      <c r="M368" s="208"/>
      <c r="N368" s="208"/>
      <c r="O368" s="208"/>
      <c r="P368" s="208"/>
      <c r="Q368" s="208"/>
      <c r="R368" s="127"/>
      <c r="S368" s="208"/>
      <c r="T368" s="208"/>
      <c r="U368" s="208"/>
      <c r="V368" s="208"/>
      <c r="W368" s="208"/>
      <c r="X368" s="208"/>
      <c r="Y368" s="208"/>
      <c r="Z368" s="379">
        <f>AP290</f>
        <v>100</v>
      </c>
      <c r="AA368" s="379"/>
      <c r="AD368" s="208"/>
      <c r="AE368" s="215"/>
      <c r="AF368" s="215"/>
      <c r="AG368" s="215"/>
      <c r="AH368" s="215"/>
      <c r="AI368" s="215"/>
      <c r="AJ368" s="215"/>
      <c r="AK368" s="215"/>
      <c r="AL368" s="215"/>
      <c r="AM368" s="215"/>
      <c r="AN368" s="215"/>
      <c r="AO368" s="215"/>
      <c r="AP368" s="215"/>
      <c r="AQ368" s="215"/>
      <c r="AR368" s="215"/>
      <c r="AS368" s="215"/>
      <c r="AT368" s="215"/>
      <c r="AU368" s="215"/>
      <c r="AV368" s="215"/>
      <c r="AW368" s="215"/>
      <c r="AX368" s="215"/>
      <c r="AY368" s="215"/>
      <c r="AZ368" s="215"/>
      <c r="BA368" s="215"/>
      <c r="BB368" s="215"/>
      <c r="BC368" s="215"/>
      <c r="BD368" s="215"/>
      <c r="BE368" s="215"/>
      <c r="BF368" s="215"/>
      <c r="BG368" s="215"/>
      <c r="BH368" s="58"/>
      <c r="BI368" s="58"/>
      <c r="BJ368" s="58"/>
      <c r="BK368" s="58"/>
      <c r="BL368" s="58"/>
    </row>
    <row r="369" spans="2:74" s="213" customFormat="1" ht="18.75" customHeight="1">
      <c r="B369" s="215"/>
      <c r="C369" s="208"/>
      <c r="D369" s="208"/>
      <c r="E369" s="208"/>
      <c r="F369" s="208"/>
      <c r="G369" s="208"/>
      <c r="H369" s="208"/>
      <c r="I369" s="208"/>
      <c r="J369" s="208"/>
      <c r="K369" s="208"/>
      <c r="L369" s="208"/>
      <c r="M369" s="208"/>
      <c r="N369" s="208"/>
      <c r="O369" s="208"/>
      <c r="P369" s="208"/>
      <c r="Q369" s="208"/>
      <c r="R369" s="127"/>
      <c r="S369" s="208"/>
      <c r="T369" s="208"/>
      <c r="U369" s="208"/>
      <c r="V369" s="208"/>
      <c r="W369" s="208"/>
      <c r="X369" s="208"/>
      <c r="Y369" s="208"/>
      <c r="Z369" s="379"/>
      <c r="AA369" s="379"/>
      <c r="AD369" s="208"/>
      <c r="AE369" s="215"/>
      <c r="AF369" s="215"/>
      <c r="AG369" s="215"/>
      <c r="AH369" s="215"/>
      <c r="AI369" s="215"/>
      <c r="AJ369" s="215"/>
      <c r="AK369" s="215"/>
      <c r="AL369" s="215"/>
      <c r="AM369" s="215"/>
      <c r="AN369" s="215"/>
      <c r="AO369" s="215"/>
      <c r="AP369" s="215"/>
      <c r="AQ369" s="215"/>
      <c r="AR369" s="215"/>
      <c r="AS369" s="215"/>
      <c r="AT369" s="215"/>
      <c r="AU369" s="215"/>
      <c r="AV369" s="215"/>
      <c r="AW369" s="215"/>
      <c r="AX369" s="215"/>
      <c r="AY369" s="215"/>
      <c r="AZ369" s="215"/>
      <c r="BA369" s="215"/>
      <c r="BB369" s="215"/>
      <c r="BC369" s="215"/>
      <c r="BD369" s="215"/>
      <c r="BE369" s="215"/>
      <c r="BF369" s="215"/>
      <c r="BG369" s="215"/>
      <c r="BH369" s="58"/>
      <c r="BI369" s="58"/>
      <c r="BJ369" s="58"/>
      <c r="BK369" s="58"/>
      <c r="BL369" s="58"/>
    </row>
    <row r="370" spans="2:74" s="213" customFormat="1" ht="18.75" customHeight="1">
      <c r="B370" s="215"/>
      <c r="C370" s="208"/>
      <c r="D370" s="208"/>
      <c r="E370" s="208"/>
      <c r="F370" s="208"/>
      <c r="G370" s="208"/>
      <c r="H370" s="208"/>
      <c r="I370" s="208"/>
      <c r="J370" s="208"/>
      <c r="K370" s="208"/>
      <c r="L370" s="208"/>
      <c r="M370" s="208"/>
      <c r="N370" s="208"/>
      <c r="O370" s="208"/>
      <c r="P370" s="208"/>
      <c r="Q370" s="208"/>
      <c r="R370" s="127"/>
      <c r="S370" s="208"/>
      <c r="T370" s="208"/>
      <c r="U370" s="208"/>
      <c r="V370" s="208"/>
      <c r="W370" s="208"/>
      <c r="X370" s="208"/>
      <c r="Y370" s="208"/>
      <c r="Z370" s="208"/>
      <c r="AA370" s="208"/>
      <c r="AB370" s="208"/>
      <c r="AC370" s="208"/>
      <c r="AD370" s="208"/>
      <c r="AE370" s="215"/>
      <c r="AF370" s="215"/>
      <c r="AG370" s="215"/>
      <c r="AH370" s="215"/>
      <c r="AI370" s="215"/>
      <c r="AJ370" s="215"/>
      <c r="AK370" s="215"/>
      <c r="AL370" s="215"/>
      <c r="AM370" s="215"/>
      <c r="AN370" s="215"/>
      <c r="AO370" s="215"/>
      <c r="AP370" s="215"/>
      <c r="AQ370" s="215"/>
      <c r="AR370" s="215"/>
      <c r="AS370" s="215"/>
      <c r="AT370" s="215"/>
      <c r="AU370" s="215"/>
      <c r="AV370" s="215"/>
      <c r="AW370" s="215"/>
      <c r="AX370" s="215"/>
      <c r="AY370" s="215"/>
      <c r="AZ370" s="215"/>
      <c r="BA370" s="215"/>
      <c r="BB370" s="215"/>
      <c r="BC370" s="215"/>
      <c r="BD370" s="215"/>
      <c r="BE370" s="215"/>
      <c r="BF370" s="215"/>
      <c r="BG370" s="215"/>
      <c r="BH370" s="58"/>
      <c r="BI370" s="58"/>
      <c r="BJ370" s="58"/>
      <c r="BK370" s="58"/>
      <c r="BL370" s="58"/>
    </row>
    <row r="371" spans="2:74" s="213" customFormat="1" ht="18.75" customHeight="1">
      <c r="B371" s="215"/>
      <c r="C371" s="208"/>
      <c r="D371" s="208"/>
      <c r="E371" s="208"/>
      <c r="F371" s="208"/>
      <c r="G371" s="208"/>
      <c r="H371" s="208"/>
      <c r="I371" s="208"/>
      <c r="J371" s="208"/>
      <c r="K371" s="208"/>
      <c r="L371" s="208"/>
      <c r="M371" s="208"/>
      <c r="N371" s="208"/>
      <c r="O371" s="208"/>
      <c r="P371" s="208"/>
      <c r="Q371" s="208"/>
      <c r="R371" s="127"/>
      <c r="S371" s="208"/>
      <c r="T371" s="208"/>
      <c r="U371" s="208"/>
      <c r="V371" s="208"/>
      <c r="W371" s="208"/>
      <c r="X371" s="208"/>
      <c r="Y371" s="208"/>
      <c r="Z371" s="208"/>
      <c r="AA371" s="208"/>
      <c r="AB371" s="208"/>
      <c r="AC371" s="208"/>
      <c r="AD371" s="208"/>
      <c r="AE371" s="215"/>
      <c r="AF371" s="215"/>
      <c r="AG371" s="215"/>
      <c r="AH371" s="215"/>
      <c r="AI371" s="215"/>
      <c r="AJ371" s="215"/>
      <c r="AK371" s="215"/>
      <c r="AL371" s="215"/>
      <c r="AM371" s="215"/>
      <c r="AN371" s="215"/>
      <c r="AO371" s="215"/>
      <c r="AP371" s="215"/>
      <c r="AQ371" s="215"/>
      <c r="AR371" s="215"/>
      <c r="AS371" s="215"/>
      <c r="AT371" s="215"/>
      <c r="AU371" s="215"/>
      <c r="AV371" s="215"/>
      <c r="AW371" s="215"/>
      <c r="AX371" s="215"/>
      <c r="AY371" s="215"/>
      <c r="AZ371" s="215"/>
      <c r="BA371" s="215"/>
      <c r="BB371" s="215"/>
      <c r="BC371" s="215"/>
      <c r="BD371" s="215"/>
      <c r="BE371" s="215"/>
      <c r="BF371" s="215"/>
      <c r="BG371" s="215"/>
      <c r="BH371" s="208"/>
      <c r="BI371" s="208"/>
      <c r="BJ371" s="208"/>
      <c r="BK371" s="208"/>
    </row>
    <row r="372" spans="2:74" s="213" customFormat="1" ht="18.75" customHeight="1">
      <c r="B372" s="57" t="str">
        <f>"6. "&amp;B234&amp;"과 "&amp;H234&amp;"의 평균온도와 기준 온도와의 차이에 의한 표준불확도,"</f>
        <v>6. 마이크로미터 헤드과 게이지 블록의 평균온도와 기준 온도와의 차이에 의한 표준불확도,</v>
      </c>
      <c r="D372" s="208"/>
      <c r="E372" s="208"/>
      <c r="F372" s="208"/>
      <c r="G372" s="208"/>
      <c r="H372" s="208"/>
      <c r="I372" s="208"/>
      <c r="J372" s="208"/>
      <c r="K372" s="208"/>
      <c r="L372" s="208"/>
      <c r="M372" s="208"/>
      <c r="N372" s="208"/>
      <c r="O372" s="208"/>
      <c r="P372" s="208"/>
      <c r="Q372" s="208"/>
      <c r="R372" s="208"/>
      <c r="S372" s="208"/>
      <c r="T372" s="208"/>
      <c r="U372" s="208"/>
      <c r="V372" s="208"/>
      <c r="W372" s="208"/>
      <c r="X372" s="208"/>
      <c r="Y372" s="208"/>
      <c r="Z372" s="208"/>
      <c r="AA372" s="208"/>
      <c r="AB372" s="208"/>
      <c r="AC372" s="208"/>
      <c r="AD372" s="208"/>
      <c r="AE372" s="208"/>
      <c r="AF372" s="208"/>
      <c r="AG372" s="208"/>
      <c r="AI372" s="208"/>
      <c r="AK372" s="184" t="s">
        <v>500</v>
      </c>
      <c r="AL372" s="208"/>
      <c r="AM372" s="208"/>
      <c r="AN372" s="208"/>
      <c r="AO372" s="208"/>
      <c r="AP372" s="208"/>
      <c r="AQ372" s="208"/>
      <c r="AR372" s="208"/>
      <c r="AS372" s="208"/>
      <c r="AT372" s="208"/>
      <c r="AU372" s="208"/>
      <c r="AV372" s="208"/>
      <c r="AW372" s="208"/>
      <c r="AX372" s="208"/>
      <c r="AY372" s="208"/>
      <c r="AZ372" s="208"/>
      <c r="BA372" s="208"/>
      <c r="BB372" s="208"/>
      <c r="BC372" s="208"/>
      <c r="BD372" s="208"/>
      <c r="BE372" s="208"/>
      <c r="BF372" s="208"/>
      <c r="BG372" s="208"/>
      <c r="BH372" s="58"/>
      <c r="BI372" s="58"/>
      <c r="BJ372" s="58"/>
      <c r="BK372" s="58"/>
      <c r="BL372" s="58"/>
      <c r="BM372" s="58"/>
      <c r="BN372" s="58"/>
    </row>
    <row r="373" spans="2:74" s="213" customFormat="1" ht="18.75" customHeight="1">
      <c r="B373" s="57"/>
      <c r="C373" s="208" t="str">
        <f>"※ 측정실 공기중의 온도를 측정하였고, 측정에 사용된 온도계의 불확도가 "&amp;N376&amp;" ℃를 넘지 않으므로,"</f>
        <v>※ 측정실 공기중의 온도를 측정하였고, 측정에 사용된 온도계의 불확도가 1 ℃를 넘지 않으므로,</v>
      </c>
      <c r="D373" s="208"/>
      <c r="E373" s="208"/>
      <c r="F373" s="208"/>
      <c r="G373" s="208"/>
      <c r="H373" s="208"/>
      <c r="I373" s="208"/>
      <c r="J373" s="208"/>
      <c r="K373" s="208"/>
      <c r="L373" s="208"/>
      <c r="M373" s="208"/>
      <c r="N373" s="208"/>
      <c r="O373" s="208"/>
      <c r="P373" s="208"/>
      <c r="Q373" s="208"/>
      <c r="R373" s="208"/>
      <c r="S373" s="208"/>
      <c r="T373" s="208"/>
      <c r="U373" s="208"/>
      <c r="V373" s="208"/>
      <c r="W373" s="208"/>
      <c r="X373" s="208"/>
      <c r="Y373" s="208"/>
      <c r="Z373" s="208"/>
      <c r="AA373" s="208"/>
      <c r="AB373" s="208"/>
      <c r="AC373" s="208"/>
      <c r="AD373" s="208"/>
      <c r="AE373" s="208"/>
      <c r="AF373" s="208"/>
      <c r="AG373" s="208"/>
      <c r="AH373" s="208"/>
      <c r="AI373" s="208"/>
      <c r="AJ373" s="208"/>
      <c r="AK373" s="208"/>
      <c r="AL373" s="208"/>
      <c r="AM373" s="208"/>
      <c r="AN373" s="208"/>
      <c r="AO373" s="208"/>
      <c r="AP373" s="208"/>
      <c r="AQ373" s="208"/>
      <c r="AR373" s="208"/>
      <c r="AS373" s="208"/>
      <c r="AT373" s="208"/>
      <c r="AU373" s="208"/>
      <c r="AV373" s="208"/>
      <c r="AW373" s="208"/>
      <c r="AX373" s="208"/>
      <c r="AY373" s="208"/>
      <c r="AZ373" s="208"/>
      <c r="BA373" s="208"/>
      <c r="BB373" s="208"/>
      <c r="BC373" s="208"/>
      <c r="BD373" s="208"/>
      <c r="BE373" s="208"/>
      <c r="BF373" s="208"/>
      <c r="BG373" s="208"/>
      <c r="BH373" s="58"/>
      <c r="BI373" s="58"/>
      <c r="BJ373" s="58"/>
      <c r="BK373" s="58"/>
      <c r="BL373" s="58"/>
      <c r="BM373" s="58"/>
      <c r="BN373" s="58"/>
    </row>
    <row r="374" spans="2:74" s="213" customFormat="1" ht="18.75" customHeight="1">
      <c r="B374" s="57"/>
      <c r="C374" s="208"/>
      <c r="D374" s="208" t="s">
        <v>379</v>
      </c>
      <c r="E374" s="208"/>
      <c r="F374" s="208"/>
      <c r="G374" s="208"/>
      <c r="H374" s="208"/>
      <c r="I374" s="208"/>
      <c r="J374" s="208"/>
      <c r="K374" s="208"/>
      <c r="L374" s="208"/>
      <c r="M374" s="208"/>
      <c r="N374" s="208"/>
      <c r="O374" s="208"/>
      <c r="P374" s="208"/>
      <c r="Q374" s="208"/>
      <c r="R374" s="208"/>
      <c r="S374" s="208"/>
      <c r="T374" s="208"/>
      <c r="U374" s="208"/>
      <c r="V374" s="208"/>
      <c r="W374" s="208"/>
      <c r="X374" s="208"/>
      <c r="Y374" s="208"/>
      <c r="Z374" s="208"/>
      <c r="AA374" s="208"/>
      <c r="AB374" s="208"/>
      <c r="AC374" s="208"/>
      <c r="AD374" s="208"/>
      <c r="AE374" s="208"/>
      <c r="AF374" s="208"/>
      <c r="AG374" s="208"/>
      <c r="AH374" s="208"/>
      <c r="AI374" s="208"/>
      <c r="AJ374" s="208"/>
      <c r="AK374" s="208"/>
      <c r="AL374" s="208"/>
      <c r="AM374" s="208"/>
      <c r="AN374" s="208"/>
      <c r="AO374" s="208"/>
      <c r="AP374" s="208"/>
      <c r="AQ374" s="208"/>
      <c r="AR374" s="208"/>
      <c r="AS374" s="208"/>
      <c r="AT374" s="208"/>
      <c r="AU374" s="208"/>
      <c r="AV374" s="208"/>
      <c r="AW374" s="208"/>
      <c r="AX374" s="208"/>
      <c r="AY374" s="208"/>
      <c r="AZ374" s="208"/>
      <c r="BA374" s="208"/>
      <c r="BB374" s="208"/>
      <c r="BC374" s="208"/>
      <c r="BD374" s="208"/>
      <c r="BE374" s="208"/>
      <c r="BF374" s="208"/>
      <c r="BG374" s="208"/>
      <c r="BH374" s="58"/>
      <c r="BI374" s="58"/>
      <c r="BJ374" s="58"/>
      <c r="BK374" s="58"/>
      <c r="BL374" s="58"/>
      <c r="BM374" s="58"/>
      <c r="BN374" s="58"/>
    </row>
    <row r="375" spans="2:74" s="213" customFormat="1" ht="18.75" customHeight="1">
      <c r="B375" s="215"/>
      <c r="C375" s="207" t="s">
        <v>380</v>
      </c>
      <c r="D375" s="215"/>
      <c r="E375" s="215"/>
      <c r="F375" s="215"/>
      <c r="G375" s="215"/>
      <c r="H375" s="387" t="str">
        <f>H291</f>
        <v/>
      </c>
      <c r="I375" s="387"/>
      <c r="J375" s="387"/>
      <c r="K375" s="387"/>
      <c r="L375" s="387"/>
      <c r="M375" s="387"/>
      <c r="N375" s="387"/>
      <c r="O375" s="387"/>
      <c r="P375" s="204"/>
      <c r="Q375" s="208"/>
      <c r="R375" s="208"/>
      <c r="S375" s="208"/>
      <c r="T375" s="208"/>
      <c r="U375" s="208"/>
      <c r="V375" s="208"/>
      <c r="W375" s="208"/>
      <c r="X375" s="208"/>
      <c r="Y375" s="208"/>
      <c r="Z375" s="208"/>
      <c r="AA375" s="208"/>
      <c r="AB375" s="208"/>
      <c r="AC375" s="208"/>
      <c r="AD375" s="208"/>
      <c r="AE375" s="208"/>
      <c r="AF375" s="208"/>
      <c r="AG375" s="208"/>
      <c r="AH375" s="208"/>
      <c r="AI375" s="208"/>
      <c r="AJ375" s="208"/>
      <c r="AK375" s="208"/>
      <c r="AL375" s="208"/>
      <c r="AM375" s="208"/>
      <c r="AN375" s="208"/>
      <c r="AO375" s="208"/>
      <c r="AP375" s="208"/>
      <c r="AQ375" s="208"/>
      <c r="AR375" s="208"/>
      <c r="AS375" s="208"/>
      <c r="AT375" s="208"/>
      <c r="AU375" s="208"/>
      <c r="AV375" s="208"/>
      <c r="AW375" s="208"/>
      <c r="AX375" s="208"/>
      <c r="AY375" s="208"/>
      <c r="AZ375" s="208"/>
      <c r="BA375" s="208"/>
      <c r="BB375" s="208"/>
      <c r="BC375" s="208"/>
      <c r="BD375" s="208"/>
      <c r="BE375" s="208"/>
      <c r="BF375" s="208"/>
      <c r="BG375" s="208"/>
      <c r="BH375" s="58"/>
      <c r="BI375" s="58"/>
      <c r="BJ375" s="58"/>
      <c r="BK375" s="58"/>
      <c r="BL375" s="58"/>
      <c r="BM375" s="58"/>
    </row>
    <row r="376" spans="2:74" s="213" customFormat="1" ht="18.75" customHeight="1">
      <c r="B376" s="215"/>
      <c r="C376" s="369" t="s">
        <v>381</v>
      </c>
      <c r="D376" s="369"/>
      <c r="E376" s="369"/>
      <c r="F376" s="369"/>
      <c r="G376" s="369"/>
      <c r="H376" s="369"/>
      <c r="I376" s="369"/>
      <c r="J376" s="444" t="s">
        <v>382</v>
      </c>
      <c r="K376" s="444"/>
      <c r="L376" s="444"/>
      <c r="M376" s="368" t="s">
        <v>302</v>
      </c>
      <c r="N376" s="372">
        <f>Calcu!G93</f>
        <v>1</v>
      </c>
      <c r="O376" s="372"/>
      <c r="P376" s="212" t="s">
        <v>356</v>
      </c>
      <c r="Q376" s="211"/>
      <c r="R376" s="368" t="s">
        <v>302</v>
      </c>
      <c r="S376" s="373">
        <f>N376/SQRT(3)</f>
        <v>0.57735026918962584</v>
      </c>
      <c r="T376" s="373"/>
      <c r="U376" s="373"/>
      <c r="V376" s="385" t="s">
        <v>356</v>
      </c>
      <c r="W376" s="385"/>
      <c r="X376" s="204"/>
      <c r="Y376" s="185"/>
      <c r="Z376" s="186"/>
      <c r="AA376" s="186"/>
      <c r="AZ376" s="208"/>
      <c r="BA376" s="208"/>
      <c r="BB376" s="208"/>
      <c r="BC376" s="208"/>
      <c r="BD376" s="208"/>
      <c r="BE376" s="208"/>
      <c r="BF376" s="208"/>
      <c r="BG376" s="208"/>
      <c r="BH376" s="208"/>
      <c r="BI376" s="208"/>
      <c r="BJ376" s="58"/>
      <c r="BK376" s="58"/>
      <c r="BL376" s="58"/>
      <c r="BM376" s="58"/>
      <c r="BN376" s="58"/>
      <c r="BO376" s="58"/>
      <c r="BP376" s="58"/>
      <c r="BQ376" s="58"/>
      <c r="BR376" s="58"/>
      <c r="BS376" s="58"/>
    </row>
    <row r="377" spans="2:74" s="213" customFormat="1" ht="18.75" customHeight="1">
      <c r="B377" s="215"/>
      <c r="C377" s="369"/>
      <c r="D377" s="369"/>
      <c r="E377" s="369"/>
      <c r="F377" s="369"/>
      <c r="G377" s="369"/>
      <c r="H377" s="369"/>
      <c r="I377" s="369"/>
      <c r="J377" s="444"/>
      <c r="K377" s="444"/>
      <c r="L377" s="444"/>
      <c r="M377" s="368"/>
      <c r="N377" s="215"/>
      <c r="O377" s="215"/>
      <c r="P377" s="215"/>
      <c r="Q377" s="215"/>
      <c r="R377" s="368"/>
      <c r="S377" s="373"/>
      <c r="T377" s="373"/>
      <c r="U377" s="373"/>
      <c r="V377" s="385"/>
      <c r="W377" s="385"/>
      <c r="X377" s="204"/>
      <c r="Y377" s="185"/>
      <c r="Z377" s="186"/>
      <c r="AA377" s="186"/>
      <c r="AZ377" s="208"/>
      <c r="BA377" s="208"/>
      <c r="BB377" s="208"/>
      <c r="BC377" s="208"/>
      <c r="BD377" s="208"/>
      <c r="BE377" s="208"/>
      <c r="BF377" s="208"/>
      <c r="BG377" s="208"/>
      <c r="BH377" s="208"/>
      <c r="BI377" s="208"/>
      <c r="BJ377" s="58"/>
      <c r="BK377" s="58"/>
      <c r="BL377" s="58"/>
      <c r="BM377" s="58"/>
      <c r="BN377" s="58"/>
      <c r="BO377" s="58"/>
      <c r="BP377" s="58"/>
      <c r="BQ377" s="58"/>
      <c r="BR377" s="58"/>
      <c r="BS377" s="58"/>
    </row>
    <row r="378" spans="2:74" s="213" customFormat="1" ht="18.75" customHeight="1">
      <c r="B378" s="215"/>
      <c r="C378" s="208" t="s">
        <v>384</v>
      </c>
      <c r="D378" s="208"/>
      <c r="E378" s="208"/>
      <c r="F378" s="208"/>
      <c r="G378" s="208"/>
      <c r="H378" s="208"/>
      <c r="I378" s="379" t="str">
        <f>V291</f>
        <v>직사각형</v>
      </c>
      <c r="J378" s="379"/>
      <c r="K378" s="379"/>
      <c r="L378" s="379"/>
      <c r="M378" s="379"/>
      <c r="N378" s="379"/>
      <c r="O378" s="379"/>
      <c r="P378" s="379"/>
      <c r="Q378" s="208"/>
      <c r="R378" s="208"/>
      <c r="S378" s="208"/>
      <c r="T378" s="208"/>
      <c r="U378" s="208"/>
      <c r="V378" s="208"/>
      <c r="W378" s="208"/>
      <c r="X378" s="208"/>
      <c r="Y378" s="208"/>
      <c r="Z378" s="215"/>
      <c r="AA378" s="215"/>
      <c r="AB378" s="215"/>
      <c r="AC378" s="215"/>
      <c r="AD378" s="215"/>
      <c r="AE378" s="215"/>
      <c r="AF378" s="215"/>
      <c r="AG378" s="215"/>
      <c r="AH378" s="208"/>
      <c r="AI378" s="208"/>
      <c r="AJ378" s="208"/>
      <c r="AK378" s="208"/>
      <c r="AL378" s="208"/>
      <c r="AM378" s="208"/>
      <c r="AN378" s="208"/>
      <c r="AO378" s="208"/>
      <c r="AP378" s="208"/>
      <c r="AQ378" s="208"/>
      <c r="AR378" s="208"/>
      <c r="AS378" s="208"/>
      <c r="AT378" s="208"/>
      <c r="AU378" s="208"/>
      <c r="AV378" s="208"/>
      <c r="AW378" s="208"/>
      <c r="AX378" s="208"/>
      <c r="AY378" s="208"/>
      <c r="AZ378" s="208"/>
      <c r="BA378" s="208"/>
      <c r="BB378" s="208"/>
      <c r="BC378" s="208"/>
      <c r="BD378" s="208"/>
      <c r="BE378" s="208"/>
      <c r="BF378" s="215"/>
      <c r="BG378" s="208"/>
      <c r="BH378" s="58"/>
      <c r="BI378" s="58"/>
      <c r="BJ378" s="58"/>
      <c r="BK378" s="58"/>
      <c r="BL378" s="58"/>
      <c r="BM378" s="58"/>
      <c r="BN378" s="58"/>
      <c r="BO378" s="58"/>
      <c r="BP378" s="58"/>
      <c r="BQ378" s="58"/>
      <c r="BR378" s="58"/>
      <c r="BS378" s="58"/>
      <c r="BT378" s="58"/>
      <c r="BU378" s="58"/>
      <c r="BV378" s="58"/>
    </row>
    <row r="379" spans="2:74" s="213" customFormat="1" ht="18.75" customHeight="1">
      <c r="B379" s="215"/>
      <c r="C379" s="369" t="s">
        <v>385</v>
      </c>
      <c r="D379" s="369"/>
      <c r="E379" s="369"/>
      <c r="F379" s="369"/>
      <c r="G379" s="369"/>
      <c r="H379" s="369"/>
      <c r="I379" s="208"/>
      <c r="J379" s="208"/>
      <c r="K379" s="208"/>
      <c r="L379" s="208"/>
      <c r="M379" s="208"/>
      <c r="N379" s="208"/>
      <c r="O379" s="215"/>
      <c r="S379" s="380" t="e">
        <f ca="1">-H290*10^6</f>
        <v>#N/A</v>
      </c>
      <c r="T379" s="380"/>
      <c r="U379" s="380"/>
      <c r="V379" s="369" t="s">
        <v>386</v>
      </c>
      <c r="W379" s="369"/>
      <c r="X379" s="369"/>
      <c r="Y379" s="369"/>
      <c r="Z379" s="368" t="s">
        <v>73</v>
      </c>
      <c r="AA379" s="381">
        <f>Calcu!N93</f>
        <v>0</v>
      </c>
      <c r="AB379" s="381"/>
      <c r="AC379" s="381"/>
      <c r="AD379" s="369" t="s">
        <v>348</v>
      </c>
      <c r="AE379" s="369"/>
      <c r="AF379" s="368" t="s">
        <v>302</v>
      </c>
      <c r="AG379" s="382" t="e">
        <f ca="1">S379*10^-6*AA379</f>
        <v>#N/A</v>
      </c>
      <c r="AH379" s="382"/>
      <c r="AI379" s="382"/>
      <c r="AJ379" s="369" t="s">
        <v>359</v>
      </c>
      <c r="AK379" s="369"/>
      <c r="AL379" s="369"/>
      <c r="AM379" s="369"/>
      <c r="AN379" s="369"/>
      <c r="AO379" s="369"/>
      <c r="AP379" s="369"/>
      <c r="AQ379" s="208"/>
      <c r="AR379" s="208"/>
      <c r="AS379" s="208"/>
      <c r="AT379" s="208"/>
      <c r="AU379" s="208"/>
      <c r="AV379" s="208"/>
      <c r="AW379" s="208"/>
      <c r="AX379" s="208"/>
      <c r="AY379" s="208"/>
      <c r="AZ379" s="208"/>
      <c r="BA379" s="208"/>
      <c r="BB379" s="208"/>
      <c r="BC379" s="208"/>
      <c r="BD379" s="208"/>
      <c r="BE379" s="208"/>
      <c r="BF379" s="208"/>
      <c r="BG379" s="208"/>
      <c r="BH379" s="58"/>
      <c r="BI379" s="58"/>
      <c r="BJ379" s="58"/>
      <c r="BK379" s="58"/>
      <c r="BL379" s="58"/>
      <c r="BM379" s="58"/>
    </row>
    <row r="380" spans="2:74" s="213" customFormat="1" ht="18.75" customHeight="1">
      <c r="B380" s="215"/>
      <c r="C380" s="369"/>
      <c r="D380" s="369"/>
      <c r="E380" s="369"/>
      <c r="F380" s="369"/>
      <c r="G380" s="369"/>
      <c r="H380" s="369"/>
      <c r="I380" s="208"/>
      <c r="J380" s="208"/>
      <c r="K380" s="208"/>
      <c r="L380" s="208"/>
      <c r="M380" s="208"/>
      <c r="N380" s="208"/>
      <c r="O380" s="208"/>
      <c r="S380" s="380"/>
      <c r="T380" s="380"/>
      <c r="U380" s="380"/>
      <c r="V380" s="369"/>
      <c r="W380" s="369"/>
      <c r="X380" s="369"/>
      <c r="Y380" s="369"/>
      <c r="Z380" s="368"/>
      <c r="AA380" s="381"/>
      <c r="AB380" s="381"/>
      <c r="AC380" s="381"/>
      <c r="AD380" s="369"/>
      <c r="AE380" s="369"/>
      <c r="AF380" s="368"/>
      <c r="AG380" s="382"/>
      <c r="AH380" s="382"/>
      <c r="AI380" s="382"/>
      <c r="AJ380" s="369"/>
      <c r="AK380" s="369"/>
      <c r="AL380" s="369"/>
      <c r="AM380" s="369"/>
      <c r="AN380" s="369"/>
      <c r="AO380" s="369"/>
      <c r="AP380" s="369"/>
      <c r="AQ380" s="208"/>
      <c r="AR380" s="208"/>
      <c r="AS380" s="208"/>
      <c r="AT380" s="208"/>
      <c r="AU380" s="208"/>
      <c r="AV380" s="208"/>
      <c r="AW380" s="208"/>
      <c r="AX380" s="208"/>
      <c r="AY380" s="208"/>
      <c r="AZ380" s="208"/>
      <c r="BA380" s="208"/>
      <c r="BB380" s="208"/>
      <c r="BC380" s="208"/>
      <c r="BD380" s="208"/>
      <c r="BE380" s="208"/>
      <c r="BF380" s="208"/>
      <c r="BG380" s="208"/>
      <c r="BH380" s="58"/>
      <c r="BI380" s="58"/>
      <c r="BJ380" s="58"/>
      <c r="BK380" s="58"/>
      <c r="BL380" s="58"/>
      <c r="BM380" s="58"/>
    </row>
    <row r="381" spans="2:74" s="213" customFormat="1" ht="18.75" customHeight="1">
      <c r="B381" s="215"/>
      <c r="C381" s="208" t="s">
        <v>501</v>
      </c>
      <c r="D381" s="208"/>
      <c r="E381" s="208"/>
      <c r="F381" s="208"/>
      <c r="G381" s="208"/>
      <c r="H381" s="208"/>
      <c r="I381" s="208"/>
      <c r="J381" s="215"/>
      <c r="K381" s="56" t="s">
        <v>361</v>
      </c>
      <c r="L381" s="382" t="e">
        <f ca="1">AG379</f>
        <v>#N/A</v>
      </c>
      <c r="M381" s="382"/>
      <c r="N381" s="382"/>
      <c r="O381" s="127" t="s">
        <v>169</v>
      </c>
      <c r="P381" s="215"/>
      <c r="Q381" s="215"/>
      <c r="R381" s="215" t="s">
        <v>73</v>
      </c>
      <c r="S381" s="446">
        <f>S376</f>
        <v>0.57735026918962584</v>
      </c>
      <c r="T381" s="446"/>
      <c r="U381" s="446"/>
      <c r="V381" s="446"/>
      <c r="W381" s="56" t="s">
        <v>361</v>
      </c>
      <c r="X381" s="215" t="s">
        <v>302</v>
      </c>
      <c r="Y381" s="373" t="e">
        <f ca="1">ABS(L381*S381)</f>
        <v>#N/A</v>
      </c>
      <c r="Z381" s="373"/>
      <c r="AA381" s="373"/>
      <c r="AB381" s="207" t="s">
        <v>94</v>
      </c>
      <c r="AC381" s="207"/>
      <c r="AD381" s="215"/>
      <c r="AE381" s="215"/>
      <c r="AF381" s="206"/>
      <c r="AG381" s="215"/>
      <c r="AH381" s="215"/>
      <c r="AI381" s="208"/>
      <c r="AJ381" s="215"/>
      <c r="AK381" s="208"/>
      <c r="AL381" s="215"/>
      <c r="AM381" s="215"/>
      <c r="AN381" s="215"/>
      <c r="AO381" s="208"/>
      <c r="AP381" s="208"/>
      <c r="AQ381" s="208"/>
      <c r="AR381" s="208"/>
      <c r="AS381" s="208"/>
      <c r="AT381" s="208"/>
      <c r="AU381" s="208"/>
      <c r="AV381" s="208"/>
      <c r="AW381" s="208"/>
      <c r="AX381" s="208"/>
      <c r="AY381" s="208"/>
      <c r="AZ381" s="208"/>
      <c r="BA381" s="208"/>
      <c r="BB381" s="208"/>
      <c r="BC381" s="208"/>
      <c r="BD381" s="208"/>
      <c r="BE381" s="208"/>
      <c r="BF381" s="208"/>
      <c r="BG381" s="208"/>
      <c r="BH381" s="58"/>
      <c r="BI381" s="58"/>
      <c r="BJ381" s="58"/>
      <c r="BK381" s="58"/>
    </row>
    <row r="382" spans="2:74" s="213" customFormat="1" ht="18.75" customHeight="1">
      <c r="B382" s="215"/>
      <c r="C382" s="369" t="s">
        <v>502</v>
      </c>
      <c r="D382" s="369"/>
      <c r="E382" s="369"/>
      <c r="F382" s="369"/>
      <c r="G382" s="369"/>
      <c r="H382" s="208"/>
      <c r="J382" s="208"/>
      <c r="K382" s="208"/>
      <c r="L382" s="208"/>
      <c r="M382" s="208"/>
      <c r="N382" s="208"/>
      <c r="O382" s="208"/>
      <c r="P382" s="208"/>
      <c r="Q382" s="208"/>
      <c r="R382" s="127"/>
      <c r="S382" s="208"/>
      <c r="T382" s="208"/>
      <c r="U382" s="208"/>
      <c r="W382" s="56" t="s">
        <v>364</v>
      </c>
      <c r="X382" s="208"/>
      <c r="Y382" s="208"/>
      <c r="Z382" s="208"/>
      <c r="AA382" s="208"/>
      <c r="AB382" s="208"/>
      <c r="AC382" s="208"/>
      <c r="AD382" s="208"/>
      <c r="AE382" s="215"/>
      <c r="AF382" s="215"/>
      <c r="AG382" s="215"/>
      <c r="AH382" s="215"/>
      <c r="AI382" s="215"/>
      <c r="AJ382" s="215"/>
      <c r="AK382" s="215"/>
      <c r="AL382" s="215"/>
      <c r="AM382" s="215"/>
      <c r="AN382" s="215"/>
      <c r="AO382" s="215"/>
      <c r="AP382" s="215"/>
      <c r="AQ382" s="215"/>
      <c r="AR382" s="215"/>
      <c r="AS382" s="215"/>
      <c r="AT382" s="215"/>
      <c r="AU382" s="215"/>
      <c r="AV382" s="215"/>
      <c r="AW382" s="215"/>
      <c r="AX382" s="215"/>
      <c r="AY382" s="215"/>
      <c r="AZ382" s="215"/>
      <c r="BA382" s="215"/>
      <c r="BB382" s="215"/>
      <c r="BC382" s="215"/>
      <c r="BD382" s="215"/>
      <c r="BE382" s="215"/>
      <c r="BF382" s="215"/>
      <c r="BG382" s="215"/>
      <c r="BH382" s="58"/>
      <c r="BI382" s="58"/>
      <c r="BJ382" s="58"/>
      <c r="BK382" s="58"/>
      <c r="BP382" s="58"/>
      <c r="BS382" s="58"/>
      <c r="BT382" s="58"/>
      <c r="BU382" s="58"/>
    </row>
    <row r="383" spans="2:74" s="213" customFormat="1" ht="18.75" customHeight="1">
      <c r="B383" s="215"/>
      <c r="C383" s="369"/>
      <c r="D383" s="369"/>
      <c r="E383" s="369"/>
      <c r="F383" s="369"/>
      <c r="G383" s="369"/>
      <c r="H383" s="208"/>
      <c r="I383" s="208"/>
      <c r="J383" s="208"/>
      <c r="K383" s="208"/>
      <c r="L383" s="208"/>
      <c r="M383" s="208"/>
      <c r="N383" s="208"/>
      <c r="O383" s="208"/>
      <c r="P383" s="208"/>
      <c r="Q383" s="208"/>
      <c r="R383" s="127"/>
      <c r="S383" s="208"/>
      <c r="T383" s="208"/>
      <c r="U383" s="208"/>
      <c r="V383" s="208"/>
      <c r="W383" s="208"/>
      <c r="X383" s="208"/>
      <c r="Y383" s="208"/>
      <c r="Z383" s="208"/>
      <c r="AA383" s="208"/>
      <c r="AB383" s="208"/>
      <c r="AC383" s="215"/>
      <c r="AD383" s="215"/>
      <c r="AE383" s="215"/>
      <c r="AF383" s="215"/>
      <c r="AG383" s="215"/>
      <c r="AH383" s="215"/>
      <c r="AI383" s="215"/>
      <c r="AJ383" s="215"/>
      <c r="AK383" s="215"/>
      <c r="AL383" s="215"/>
      <c r="AM383" s="215"/>
      <c r="AN383" s="215"/>
      <c r="AO383" s="215"/>
      <c r="AP383" s="215"/>
      <c r="AQ383" s="215"/>
      <c r="AR383" s="215"/>
      <c r="AS383" s="215"/>
      <c r="AT383" s="215"/>
      <c r="AU383" s="215"/>
      <c r="AV383" s="215"/>
      <c r="AW383" s="215"/>
      <c r="AX383" s="215"/>
      <c r="AY383" s="215"/>
      <c r="AZ383" s="215"/>
      <c r="BA383" s="215"/>
      <c r="BB383" s="215"/>
      <c r="BC383" s="215"/>
      <c r="BD383" s="215"/>
      <c r="BE383" s="215"/>
      <c r="BF383" s="215"/>
      <c r="BG383" s="215"/>
      <c r="BH383" s="58"/>
      <c r="BI383" s="58"/>
      <c r="BJ383" s="58"/>
      <c r="BK383" s="58"/>
      <c r="BP383" s="58"/>
      <c r="BS383" s="58"/>
      <c r="BT383" s="58"/>
      <c r="BU383" s="58"/>
    </row>
    <row r="384" spans="2:74" s="213" customFormat="1" ht="18.75" customHeight="1">
      <c r="B384" s="215"/>
      <c r="C384" s="208"/>
      <c r="D384" s="208"/>
      <c r="E384" s="208"/>
      <c r="F384" s="208"/>
      <c r="G384" s="215"/>
      <c r="H384" s="208"/>
      <c r="I384" s="208"/>
      <c r="J384" s="208"/>
      <c r="K384" s="208"/>
      <c r="L384" s="208"/>
      <c r="M384" s="208"/>
      <c r="N384" s="208"/>
      <c r="O384" s="208"/>
      <c r="P384" s="208"/>
      <c r="Q384" s="208"/>
      <c r="R384" s="208"/>
      <c r="S384" s="208"/>
      <c r="T384" s="208"/>
      <c r="U384" s="208"/>
      <c r="V384" s="208"/>
      <c r="W384" s="208"/>
      <c r="X384" s="215"/>
      <c r="Y384" s="215"/>
      <c r="Z384" s="215"/>
      <c r="AA384" s="215"/>
      <c r="AB384" s="215"/>
      <c r="AC384" s="215"/>
      <c r="AD384" s="215"/>
      <c r="AE384" s="215"/>
      <c r="AF384" s="215"/>
      <c r="AG384" s="215"/>
      <c r="AH384" s="215"/>
      <c r="AI384" s="215"/>
      <c r="AJ384" s="215"/>
      <c r="AK384" s="215"/>
      <c r="AL384" s="215"/>
      <c r="AM384" s="215"/>
      <c r="AN384" s="215"/>
      <c r="AO384" s="215"/>
      <c r="AP384" s="215"/>
      <c r="AQ384" s="215"/>
      <c r="AR384" s="215"/>
      <c r="AS384" s="215"/>
      <c r="AT384" s="215"/>
      <c r="AU384" s="215"/>
      <c r="AV384" s="215"/>
      <c r="AW384" s="215"/>
      <c r="AX384" s="215"/>
      <c r="AY384" s="215"/>
      <c r="AZ384" s="215"/>
      <c r="BA384" s="215"/>
      <c r="BB384" s="215"/>
      <c r="BC384" s="215"/>
      <c r="BD384" s="215"/>
      <c r="BE384" s="215"/>
      <c r="BF384" s="215"/>
      <c r="BG384" s="215"/>
    </row>
    <row r="385" spans="1:65" s="213" customFormat="1" ht="18.75" customHeight="1">
      <c r="A385" s="215"/>
      <c r="B385" s="57" t="str">
        <f>"7. "&amp;N234&amp;" 분해능에 의한 표준불확도,"</f>
        <v>7. 전기 마이크로미터 분해능에 의한 표준불확도,</v>
      </c>
      <c r="C385" s="208"/>
      <c r="D385" s="208"/>
      <c r="E385" s="208"/>
      <c r="F385" s="208"/>
      <c r="G385" s="208"/>
      <c r="H385" s="208"/>
      <c r="I385" s="208"/>
      <c r="J385" s="208"/>
      <c r="K385" s="208"/>
      <c r="L385" s="208"/>
      <c r="M385" s="208"/>
      <c r="N385" s="208"/>
      <c r="O385" s="208"/>
      <c r="P385" s="208"/>
      <c r="Q385" s="208"/>
      <c r="R385" s="208"/>
      <c r="S385" s="208"/>
      <c r="U385" s="208"/>
      <c r="V385" s="179" t="s">
        <v>503</v>
      </c>
      <c r="W385" s="208"/>
      <c r="X385" s="208"/>
      <c r="Y385" s="208"/>
      <c r="Z385" s="208"/>
      <c r="AA385" s="208"/>
      <c r="AB385" s="208"/>
      <c r="AC385" s="208"/>
      <c r="AD385" s="208"/>
      <c r="AE385" s="208"/>
      <c r="AF385" s="208"/>
      <c r="AG385" s="208"/>
      <c r="AH385" s="208"/>
      <c r="AI385" s="208"/>
      <c r="AJ385" s="208"/>
      <c r="AK385" s="208"/>
      <c r="AL385" s="215"/>
      <c r="AM385" s="215"/>
      <c r="AN385" s="215"/>
      <c r="AO385" s="215"/>
      <c r="AP385" s="215"/>
      <c r="AQ385" s="215"/>
      <c r="AR385" s="215"/>
      <c r="AS385" s="215"/>
      <c r="AT385" s="215"/>
      <c r="AU385" s="215"/>
      <c r="AV385" s="215"/>
      <c r="AW385" s="215"/>
      <c r="AX385" s="215"/>
      <c r="AY385" s="208"/>
      <c r="AZ385" s="208"/>
      <c r="BA385" s="208"/>
      <c r="BB385" s="208"/>
      <c r="BC385" s="208"/>
      <c r="BD385" s="208"/>
      <c r="BE385" s="208"/>
      <c r="BF385" s="208"/>
      <c r="BG385" s="58"/>
      <c r="BH385" s="58"/>
      <c r="BI385" s="58"/>
      <c r="BJ385" s="58"/>
      <c r="BK385" s="58"/>
      <c r="BL385" s="58"/>
      <c r="BM385" s="58"/>
    </row>
    <row r="386" spans="1:65" s="213" customFormat="1" ht="18.75" customHeight="1">
      <c r="A386" s="215"/>
      <c r="B386" s="57"/>
      <c r="C386" s="208" t="str">
        <f>"※ 측정에 사용된 "&amp;N234&amp;" 분해능의 반범위에 직사각형 확률분포를 적용하여 계산한다."</f>
        <v>※ 측정에 사용된 전기 마이크로미터 분해능의 반범위에 직사각형 확률분포를 적용하여 계산한다.</v>
      </c>
      <c r="D386" s="208"/>
      <c r="E386" s="208"/>
      <c r="F386" s="208"/>
      <c r="G386" s="208"/>
      <c r="H386" s="208"/>
      <c r="I386" s="208"/>
      <c r="J386" s="208"/>
      <c r="K386" s="208"/>
      <c r="L386" s="208"/>
      <c r="M386" s="208"/>
      <c r="N386" s="208"/>
      <c r="O386" s="208"/>
      <c r="P386" s="208"/>
      <c r="Q386" s="208"/>
      <c r="R386" s="208"/>
      <c r="S386" s="208"/>
      <c r="T386" s="208"/>
      <c r="U386" s="208"/>
      <c r="V386" s="208"/>
      <c r="W386" s="208"/>
      <c r="X386" s="208"/>
      <c r="Y386" s="208"/>
      <c r="Z386" s="208"/>
      <c r="AA386" s="208"/>
      <c r="AB386" s="208"/>
      <c r="AC386" s="208"/>
      <c r="AD386" s="208"/>
      <c r="AE386" s="208"/>
      <c r="AF386" s="208"/>
      <c r="AG386" s="208"/>
      <c r="AH386" s="208"/>
      <c r="AI386" s="208"/>
      <c r="AJ386" s="208"/>
      <c r="AK386" s="208"/>
      <c r="AL386" s="215"/>
      <c r="AM386" s="215"/>
      <c r="AN386" s="215"/>
      <c r="AO386" s="215"/>
      <c r="AP386" s="215"/>
      <c r="AQ386" s="215"/>
      <c r="AR386" s="215"/>
      <c r="AS386" s="215"/>
      <c r="AT386" s="215"/>
      <c r="AU386" s="215"/>
      <c r="AV386" s="215"/>
      <c r="AW386" s="215"/>
      <c r="AX386" s="215"/>
      <c r="AY386" s="208"/>
      <c r="AZ386" s="208"/>
      <c r="BA386" s="208"/>
      <c r="BB386" s="208"/>
      <c r="BC386" s="208"/>
      <c r="BD386" s="208"/>
      <c r="BE386" s="208"/>
      <c r="BF386" s="208"/>
      <c r="BG386" s="58"/>
      <c r="BH386" s="58"/>
      <c r="BI386" s="58"/>
      <c r="BJ386" s="58"/>
      <c r="BK386" s="58"/>
      <c r="BL386" s="58"/>
      <c r="BM386" s="58"/>
    </row>
    <row r="387" spans="1:65" s="213" customFormat="1" ht="18.75" customHeight="1">
      <c r="A387" s="215"/>
      <c r="B387" s="57"/>
      <c r="C387" s="56" t="s">
        <v>504</v>
      </c>
      <c r="D387" s="208"/>
      <c r="E387" s="208"/>
      <c r="F387" s="208"/>
      <c r="G387" s="208"/>
      <c r="H387" s="208"/>
      <c r="I387" s="208"/>
      <c r="J387" s="208"/>
      <c r="K387" s="208"/>
      <c r="L387" s="208"/>
      <c r="M387" s="208"/>
      <c r="N387" s="208"/>
      <c r="O387" s="208"/>
      <c r="P387" s="208"/>
      <c r="Q387" s="208"/>
      <c r="R387" s="208"/>
      <c r="S387" s="208"/>
      <c r="T387" s="208"/>
      <c r="U387" s="208"/>
      <c r="V387" s="208"/>
      <c r="W387" s="208"/>
      <c r="X387" s="208"/>
      <c r="Y387" s="208"/>
      <c r="Z387" s="208"/>
      <c r="AA387" s="208"/>
      <c r="AB387" s="208"/>
      <c r="AC387" s="208"/>
      <c r="AD387" s="208"/>
      <c r="AE387" s="208"/>
      <c r="AF387" s="208"/>
      <c r="AG387" s="208"/>
      <c r="AH387" s="208"/>
      <c r="AI387" s="208"/>
      <c r="AJ387" s="208"/>
      <c r="AK387" s="208"/>
      <c r="AL387" s="215"/>
      <c r="AM387" s="215"/>
      <c r="AN387" s="215"/>
      <c r="AO387" s="215"/>
      <c r="AP387" s="215"/>
      <c r="AQ387" s="215"/>
      <c r="AR387" s="215"/>
      <c r="AS387" s="215"/>
      <c r="AT387" s="215"/>
      <c r="AU387" s="215"/>
      <c r="AV387" s="215"/>
      <c r="AW387" s="215"/>
      <c r="AX387" s="215"/>
      <c r="AY387" s="208"/>
      <c r="AZ387" s="208"/>
      <c r="BA387" s="208"/>
      <c r="BB387" s="208"/>
      <c r="BC387" s="208"/>
      <c r="BD387" s="208"/>
      <c r="BE387" s="208"/>
      <c r="BF387" s="208"/>
      <c r="BG387" s="58"/>
      <c r="BH387" s="58"/>
      <c r="BI387" s="58"/>
      <c r="BJ387" s="58"/>
      <c r="BK387" s="58"/>
      <c r="BL387" s="58"/>
      <c r="BM387" s="58"/>
    </row>
    <row r="388" spans="1:65" s="213" customFormat="1" ht="18.75" customHeight="1">
      <c r="A388" s="215"/>
      <c r="B388" s="57"/>
      <c r="C388" s="208" t="s">
        <v>397</v>
      </c>
      <c r="D388" s="208"/>
      <c r="E388" s="208"/>
      <c r="F388" s="208"/>
      <c r="G388" s="208"/>
      <c r="H388" s="208"/>
      <c r="I388" s="208"/>
      <c r="J388" s="61" t="s">
        <v>505</v>
      </c>
      <c r="K388" s="56"/>
      <c r="L388" s="56"/>
      <c r="M388" s="56"/>
      <c r="N388" s="56"/>
      <c r="O388" s="56"/>
      <c r="P388" s="385">
        <f>Calcu!G94</f>
        <v>0</v>
      </c>
      <c r="Q388" s="385"/>
      <c r="R388" s="204" t="s">
        <v>108</v>
      </c>
      <c r="S388" s="204"/>
      <c r="U388" s="56"/>
      <c r="V388" s="56"/>
      <c r="W388" s="56"/>
      <c r="X388" s="56"/>
      <c r="Y388" s="56"/>
      <c r="Z388" s="56"/>
      <c r="AA388" s="56"/>
      <c r="AB388" s="56"/>
      <c r="AC388" s="56"/>
      <c r="AD388" s="208"/>
      <c r="AE388" s="208"/>
      <c r="AF388" s="208"/>
      <c r="AG388" s="208"/>
      <c r="AH388" s="208"/>
      <c r="AI388" s="208"/>
      <c r="AJ388" s="208"/>
      <c r="AK388" s="208"/>
      <c r="AL388" s="215"/>
      <c r="AM388" s="215"/>
      <c r="AN388" s="215"/>
      <c r="AO388" s="215"/>
      <c r="AP388" s="215"/>
      <c r="AQ388" s="215"/>
      <c r="AR388" s="215"/>
      <c r="AS388" s="215"/>
      <c r="AT388" s="215"/>
      <c r="AU388" s="215"/>
      <c r="AV388" s="215"/>
      <c r="AW388" s="215"/>
      <c r="AX388" s="215"/>
      <c r="AY388" s="208"/>
      <c r="AZ388" s="208"/>
      <c r="BA388" s="208"/>
      <c r="BB388" s="208"/>
      <c r="BC388" s="208"/>
      <c r="BD388" s="208"/>
      <c r="BE388" s="208"/>
      <c r="BF388" s="208"/>
      <c r="BG388" s="58"/>
      <c r="BH388" s="58"/>
      <c r="BI388" s="58"/>
      <c r="BJ388" s="58"/>
      <c r="BK388" s="58"/>
      <c r="BL388" s="58"/>
      <c r="BM388" s="58"/>
    </row>
    <row r="389" spans="1:65" s="213" customFormat="1" ht="18.75" customHeight="1">
      <c r="B389" s="215"/>
      <c r="D389" s="208"/>
      <c r="E389" s="208"/>
      <c r="F389" s="208"/>
      <c r="G389" s="208"/>
      <c r="H389" s="208"/>
      <c r="I389" s="208"/>
      <c r="J389" s="208"/>
      <c r="K389" s="370" t="s">
        <v>506</v>
      </c>
      <c r="L389" s="370"/>
      <c r="M389" s="370"/>
      <c r="N389" s="371" t="s">
        <v>302</v>
      </c>
      <c r="O389" s="372">
        <f>P388</f>
        <v>0</v>
      </c>
      <c r="P389" s="372"/>
      <c r="Q389" s="212" t="s">
        <v>108</v>
      </c>
      <c r="R389" s="212"/>
      <c r="S389" s="371" t="s">
        <v>302</v>
      </c>
      <c r="T389" s="373">
        <f>O389/2/SQRT(3)</f>
        <v>0</v>
      </c>
      <c r="U389" s="373"/>
      <c r="V389" s="373"/>
      <c r="W389" s="385" t="s">
        <v>108</v>
      </c>
      <c r="X389" s="385"/>
      <c r="Y389" s="208"/>
      <c r="Z389" s="59"/>
      <c r="AA389" s="215"/>
      <c r="AB389" s="215"/>
      <c r="AC389" s="215"/>
      <c r="AD389" s="215"/>
      <c r="AE389" s="215"/>
      <c r="AF389" s="215"/>
      <c r="AG389" s="215"/>
      <c r="AH389" s="215"/>
      <c r="AI389" s="215"/>
      <c r="AJ389" s="215"/>
      <c r="AK389" s="215"/>
      <c r="AL389" s="215"/>
      <c r="AM389" s="215"/>
      <c r="AN389" s="208"/>
      <c r="AO389" s="208"/>
      <c r="AP389" s="208"/>
      <c r="AQ389" s="208"/>
      <c r="AR389" s="208"/>
      <c r="AS389" s="208"/>
      <c r="AT389" s="208"/>
      <c r="AU389" s="208"/>
      <c r="AV389" s="215"/>
      <c r="AW389" s="215"/>
      <c r="AX389" s="215"/>
      <c r="AY389" s="215"/>
      <c r="AZ389" s="215"/>
      <c r="BA389" s="215"/>
      <c r="BB389" s="215"/>
      <c r="BC389" s="215"/>
      <c r="BD389" s="215"/>
    </row>
    <row r="390" spans="1:65" s="213" customFormat="1" ht="18.75" customHeight="1">
      <c r="B390" s="215"/>
      <c r="C390" s="208"/>
      <c r="D390" s="208"/>
      <c r="E390" s="208"/>
      <c r="F390" s="208"/>
      <c r="G390" s="208"/>
      <c r="H390" s="208"/>
      <c r="I390" s="208"/>
      <c r="J390" s="208"/>
      <c r="K390" s="370"/>
      <c r="L390" s="370"/>
      <c r="M390" s="370"/>
      <c r="N390" s="371"/>
      <c r="O390" s="169"/>
      <c r="P390" s="169"/>
      <c r="Q390" s="169"/>
      <c r="R390" s="169"/>
      <c r="S390" s="371"/>
      <c r="T390" s="373"/>
      <c r="U390" s="373"/>
      <c r="V390" s="373"/>
      <c r="W390" s="385"/>
      <c r="X390" s="385"/>
      <c r="Y390" s="164"/>
      <c r="Z390" s="59"/>
      <c r="AA390" s="208"/>
      <c r="AB390" s="215"/>
      <c r="AC390" s="215"/>
      <c r="AD390" s="215"/>
      <c r="AE390" s="215"/>
      <c r="AF390" s="215"/>
      <c r="AG390" s="215"/>
      <c r="AH390" s="215"/>
      <c r="AI390" s="215"/>
      <c r="AJ390" s="215"/>
      <c r="AK390" s="215"/>
      <c r="AL390" s="215"/>
      <c r="AM390" s="215"/>
      <c r="AN390" s="215"/>
      <c r="AO390" s="208"/>
      <c r="AP390" s="208"/>
      <c r="AQ390" s="208"/>
      <c r="AR390" s="208"/>
      <c r="AS390" s="208"/>
      <c r="AT390" s="208"/>
      <c r="AU390" s="208"/>
      <c r="AV390" s="208"/>
      <c r="AW390" s="215"/>
      <c r="AX390" s="215"/>
      <c r="AY390" s="215"/>
      <c r="AZ390" s="215"/>
      <c r="BA390" s="215"/>
      <c r="BB390" s="215"/>
      <c r="BC390" s="215"/>
      <c r="BD390" s="215"/>
      <c r="BE390" s="215"/>
    </row>
    <row r="391" spans="1:65" s="213" customFormat="1" ht="18.75" customHeight="1">
      <c r="B391" s="215"/>
      <c r="C391" s="208" t="s">
        <v>403</v>
      </c>
      <c r="D391" s="208"/>
      <c r="E391" s="208"/>
      <c r="F391" s="208"/>
      <c r="G391" s="208"/>
      <c r="H391" s="208"/>
      <c r="I391" s="379" t="str">
        <f>V292</f>
        <v>직사각형</v>
      </c>
      <c r="J391" s="379"/>
      <c r="K391" s="379"/>
      <c r="L391" s="379"/>
      <c r="M391" s="379"/>
      <c r="N391" s="379"/>
      <c r="O391" s="379"/>
      <c r="P391" s="379"/>
      <c r="Q391" s="208"/>
      <c r="R391" s="208"/>
      <c r="S391" s="208"/>
      <c r="T391" s="208"/>
      <c r="U391" s="208"/>
      <c r="V391" s="208"/>
      <c r="W391" s="208"/>
      <c r="X391" s="208"/>
      <c r="Y391" s="208"/>
      <c r="Z391" s="215"/>
      <c r="AA391" s="215"/>
      <c r="AB391" s="215"/>
      <c r="AC391" s="215"/>
      <c r="AD391" s="215"/>
      <c r="AE391" s="215"/>
      <c r="AF391" s="215"/>
      <c r="AG391" s="215"/>
      <c r="AH391" s="208"/>
      <c r="AI391" s="208"/>
      <c r="AJ391" s="208"/>
      <c r="AK391" s="208"/>
      <c r="AL391" s="208"/>
      <c r="AM391" s="208"/>
      <c r="AN391" s="208"/>
      <c r="AO391" s="208"/>
      <c r="AP391" s="208"/>
      <c r="AQ391" s="208"/>
      <c r="AR391" s="208"/>
      <c r="AS391" s="208"/>
      <c r="AT391" s="208"/>
      <c r="AU391" s="208"/>
      <c r="AV391" s="208"/>
      <c r="AW391" s="208"/>
      <c r="AX391" s="208"/>
      <c r="AY391" s="215"/>
      <c r="AZ391" s="215"/>
      <c r="BA391" s="215"/>
      <c r="BB391" s="215"/>
      <c r="BC391" s="215"/>
      <c r="BD391" s="215"/>
      <c r="BE391" s="215"/>
      <c r="BF391" s="215"/>
      <c r="BG391" s="215"/>
    </row>
    <row r="392" spans="1:65" ht="18.75" customHeight="1">
      <c r="A392" s="56"/>
      <c r="B392" s="56"/>
      <c r="C392" s="369" t="s">
        <v>404</v>
      </c>
      <c r="D392" s="369"/>
      <c r="E392" s="369"/>
      <c r="F392" s="369"/>
      <c r="G392" s="369"/>
      <c r="H392" s="369"/>
      <c r="I392" s="208"/>
      <c r="J392" s="208"/>
      <c r="K392" s="56"/>
      <c r="L392" s="56"/>
      <c r="N392" s="383">
        <f>AA292</f>
        <v>1</v>
      </c>
      <c r="O392" s="383"/>
      <c r="P392" s="56"/>
      <c r="Q392" s="56"/>
      <c r="R392" s="56"/>
      <c r="S392" s="56"/>
      <c r="X392" s="56"/>
      <c r="Y392" s="56"/>
      <c r="Z392" s="56"/>
      <c r="AA392" s="56"/>
      <c r="AB392" s="56"/>
      <c r="AC392" s="56"/>
      <c r="AD392" s="56"/>
      <c r="AE392" s="56"/>
      <c r="AF392" s="56"/>
      <c r="AG392" s="56"/>
      <c r="AH392" s="56"/>
      <c r="AI392" s="56"/>
      <c r="AJ392" s="56"/>
      <c r="AK392" s="56"/>
      <c r="AL392" s="56"/>
    </row>
    <row r="393" spans="1:65" ht="18.75" customHeight="1">
      <c r="A393" s="56"/>
      <c r="B393" s="56"/>
      <c r="C393" s="369"/>
      <c r="D393" s="369"/>
      <c r="E393" s="369"/>
      <c r="F393" s="369"/>
      <c r="G393" s="369"/>
      <c r="H393" s="369"/>
      <c r="I393" s="207"/>
      <c r="J393" s="207"/>
      <c r="K393" s="56"/>
      <c r="L393" s="56"/>
      <c r="N393" s="383"/>
      <c r="O393" s="383"/>
      <c r="P393" s="56"/>
      <c r="Q393" s="56"/>
      <c r="R393" s="56"/>
      <c r="S393" s="56"/>
      <c r="X393" s="56"/>
      <c r="Y393" s="56"/>
      <c r="Z393" s="56"/>
      <c r="AA393" s="56"/>
      <c r="AB393" s="56"/>
      <c r="AC393" s="56"/>
      <c r="AD393" s="56"/>
      <c r="AE393" s="56"/>
      <c r="AF393" s="56"/>
      <c r="AG393" s="56"/>
      <c r="AH393" s="56"/>
      <c r="AI393" s="56"/>
      <c r="AJ393" s="56"/>
      <c r="AK393" s="56"/>
      <c r="AL393" s="56"/>
    </row>
    <row r="394" spans="1:65" s="56" customFormat="1" ht="18.75" customHeight="1">
      <c r="C394" s="56" t="s">
        <v>405</v>
      </c>
      <c r="K394" s="205" t="s">
        <v>72</v>
      </c>
      <c r="L394" s="384">
        <f>N392</f>
        <v>1</v>
      </c>
      <c r="M394" s="384"/>
      <c r="N394" s="215" t="s">
        <v>73</v>
      </c>
      <c r="O394" s="373">
        <f>T389</f>
        <v>0</v>
      </c>
      <c r="P394" s="385"/>
      <c r="Q394" s="385"/>
      <c r="R394" s="386" t="str">
        <f>W389</f>
        <v>μm</v>
      </c>
      <c r="S394" s="385"/>
      <c r="T394" s="205" t="s">
        <v>72</v>
      </c>
      <c r="U394" s="71" t="s">
        <v>302</v>
      </c>
      <c r="V394" s="373">
        <f>L394*O394</f>
        <v>0</v>
      </c>
      <c r="W394" s="373"/>
      <c r="X394" s="373"/>
      <c r="Y394" s="209" t="str">
        <f>R394</f>
        <v>μm</v>
      </c>
      <c r="Z394" s="55"/>
      <c r="AA394" s="204"/>
      <c r="AB394" s="208"/>
      <c r="AC394" s="208"/>
      <c r="AD394" s="208"/>
      <c r="AE394" s="204"/>
    </row>
    <row r="395" spans="1:65" s="213" customFormat="1" ht="18.75" customHeight="1">
      <c r="B395" s="215"/>
      <c r="C395" s="369" t="s">
        <v>406</v>
      </c>
      <c r="D395" s="369"/>
      <c r="E395" s="369"/>
      <c r="F395" s="369"/>
      <c r="G395" s="369"/>
      <c r="H395" s="208"/>
      <c r="I395" s="102"/>
      <c r="J395" s="208"/>
      <c r="K395" s="208"/>
      <c r="L395" s="208"/>
      <c r="M395" s="208"/>
      <c r="N395" s="208"/>
      <c r="O395" s="208"/>
      <c r="P395" s="208"/>
      <c r="Q395" s="208"/>
      <c r="R395" s="127"/>
      <c r="S395" s="208"/>
      <c r="T395" s="208"/>
      <c r="U395" s="208"/>
      <c r="V395" s="56"/>
      <c r="X395" s="56" t="s">
        <v>364</v>
      </c>
      <c r="Y395" s="208"/>
      <c r="Z395" s="208"/>
      <c r="AA395" s="208"/>
      <c r="AB395" s="208"/>
      <c r="AC395" s="208"/>
      <c r="AD395" s="208"/>
      <c r="AE395" s="215"/>
      <c r="AF395" s="215"/>
      <c r="AG395" s="215"/>
      <c r="AH395" s="215"/>
      <c r="AI395" s="215"/>
      <c r="AJ395" s="215"/>
      <c r="AK395" s="215"/>
      <c r="AL395" s="215"/>
      <c r="AM395" s="215"/>
      <c r="AN395" s="215"/>
      <c r="AO395" s="215"/>
      <c r="AP395" s="215"/>
      <c r="AQ395" s="215"/>
      <c r="AR395" s="215"/>
      <c r="AS395" s="215"/>
      <c r="AT395" s="215"/>
      <c r="AU395" s="215"/>
      <c r="AV395" s="215"/>
      <c r="AW395" s="215"/>
      <c r="AX395" s="215"/>
      <c r="AY395" s="215"/>
      <c r="AZ395" s="215"/>
      <c r="BA395" s="215"/>
      <c r="BB395" s="215"/>
      <c r="BC395" s="215"/>
      <c r="BD395" s="215"/>
      <c r="BE395" s="215"/>
      <c r="BF395" s="215"/>
      <c r="BG395" s="215"/>
    </row>
    <row r="396" spans="1:65" s="213" customFormat="1" ht="18.75" customHeight="1">
      <c r="B396" s="215"/>
      <c r="C396" s="369"/>
      <c r="D396" s="369"/>
      <c r="E396" s="369"/>
      <c r="F396" s="369"/>
      <c r="G396" s="369"/>
      <c r="H396" s="208"/>
      <c r="I396" s="208"/>
      <c r="J396" s="208"/>
      <c r="K396" s="208"/>
      <c r="L396" s="208"/>
      <c r="M396" s="208"/>
      <c r="N396" s="208"/>
      <c r="O396" s="208"/>
      <c r="P396" s="208"/>
      <c r="Q396" s="208"/>
      <c r="R396" s="208"/>
      <c r="S396" s="208"/>
      <c r="T396" s="208"/>
      <c r="U396" s="208"/>
      <c r="V396" s="208"/>
      <c r="W396" s="208"/>
      <c r="X396" s="208"/>
      <c r="Y396" s="208"/>
      <c r="Z396" s="208"/>
      <c r="AA396" s="208"/>
      <c r="AB396" s="208"/>
      <c r="AC396" s="208"/>
      <c r="AD396" s="208"/>
      <c r="AE396" s="215"/>
      <c r="AF396" s="208"/>
      <c r="AG396" s="215"/>
      <c r="AH396" s="215"/>
      <c r="AI396" s="215"/>
      <c r="AJ396" s="215"/>
      <c r="AK396" s="215"/>
      <c r="AL396" s="215"/>
      <c r="AM396" s="215"/>
      <c r="AN396" s="215"/>
      <c r="AO396" s="215"/>
      <c r="AP396" s="215"/>
      <c r="AQ396" s="215"/>
      <c r="AR396" s="215"/>
      <c r="AS396" s="215"/>
      <c r="AT396" s="215"/>
      <c r="AU396" s="215"/>
      <c r="AV396" s="215"/>
      <c r="AW396" s="215"/>
      <c r="AX396" s="215"/>
      <c r="AY396" s="215"/>
      <c r="AZ396" s="215"/>
      <c r="BA396" s="215"/>
      <c r="BB396" s="215"/>
      <c r="BC396" s="215"/>
      <c r="BD396" s="215"/>
      <c r="BE396" s="215"/>
      <c r="BF396" s="215"/>
      <c r="BG396" s="215"/>
    </row>
    <row r="397" spans="1:65" s="213" customFormat="1" ht="18.75" customHeight="1">
      <c r="B397" s="215"/>
      <c r="C397" s="57"/>
      <c r="D397" s="208"/>
      <c r="E397" s="208"/>
      <c r="F397" s="208"/>
      <c r="G397" s="215"/>
      <c r="H397" s="208"/>
      <c r="I397" s="208"/>
      <c r="J397" s="208"/>
      <c r="K397" s="208"/>
      <c r="L397" s="208"/>
      <c r="M397" s="208"/>
      <c r="N397" s="208"/>
      <c r="O397" s="208"/>
      <c r="P397" s="208"/>
      <c r="Q397" s="208"/>
      <c r="R397" s="208"/>
      <c r="S397" s="208"/>
      <c r="T397" s="208"/>
      <c r="U397" s="208"/>
      <c r="V397" s="208"/>
      <c r="W397" s="208"/>
      <c r="X397" s="208"/>
      <c r="Y397" s="208"/>
      <c r="Z397" s="208"/>
      <c r="AA397" s="208"/>
      <c r="AB397" s="208"/>
      <c r="AC397" s="208"/>
      <c r="AD397" s="208"/>
      <c r="AE397" s="215"/>
      <c r="AF397" s="208"/>
      <c r="AG397" s="215"/>
      <c r="AH397" s="215"/>
      <c r="AI397" s="215"/>
      <c r="AJ397" s="215"/>
      <c r="AK397" s="215"/>
      <c r="AL397" s="215"/>
      <c r="AM397" s="215"/>
      <c r="AN397" s="215"/>
      <c r="AO397" s="215"/>
      <c r="AP397" s="215"/>
      <c r="AQ397" s="215"/>
      <c r="AR397" s="215"/>
      <c r="AS397" s="215"/>
      <c r="AT397" s="215"/>
      <c r="AU397" s="215"/>
      <c r="AV397" s="215"/>
      <c r="AW397" s="215"/>
      <c r="AX397" s="215"/>
      <c r="AY397" s="215"/>
      <c r="AZ397" s="215"/>
      <c r="BA397" s="215"/>
      <c r="BB397" s="215"/>
      <c r="BC397" s="215"/>
      <c r="BD397" s="215"/>
      <c r="BE397" s="215"/>
      <c r="BF397" s="215"/>
      <c r="BG397" s="215"/>
    </row>
    <row r="398" spans="1:65" s="213" customFormat="1" ht="18.75" customHeight="1">
      <c r="A398" s="215"/>
      <c r="B398" s="57" t="str">
        <f>"8. "&amp;N234&amp;"의 표준불확도,"</f>
        <v>8. 전기 마이크로미터의 표준불확도,</v>
      </c>
      <c r="C398" s="208"/>
      <c r="D398" s="208"/>
      <c r="E398" s="208"/>
      <c r="F398" s="208"/>
      <c r="G398" s="208"/>
      <c r="H398" s="208"/>
      <c r="I398" s="208"/>
      <c r="J398" s="208"/>
      <c r="K398" s="208"/>
      <c r="L398" s="208"/>
      <c r="M398" s="208"/>
      <c r="N398" s="208"/>
      <c r="O398" s="208"/>
      <c r="P398" s="208"/>
      <c r="Q398" s="179" t="s">
        <v>507</v>
      </c>
      <c r="R398" s="208"/>
      <c r="S398" s="208"/>
      <c r="U398" s="208"/>
      <c r="W398" s="208"/>
      <c r="X398" s="208"/>
      <c r="Y398" s="208"/>
      <c r="Z398" s="208"/>
      <c r="AA398" s="208"/>
      <c r="AB398" s="208"/>
      <c r="AC398" s="208"/>
      <c r="AD398" s="208"/>
      <c r="AE398" s="208"/>
      <c r="AF398" s="208"/>
      <c r="AG398" s="208"/>
      <c r="AH398" s="208"/>
      <c r="AI398" s="208"/>
      <c r="AJ398" s="208"/>
      <c r="AK398" s="208"/>
      <c r="AL398" s="215"/>
      <c r="AM398" s="215"/>
      <c r="AN398" s="215"/>
      <c r="AO398" s="215"/>
      <c r="AP398" s="215"/>
      <c r="AQ398" s="215"/>
      <c r="AR398" s="215"/>
      <c r="AS398" s="215"/>
      <c r="AT398" s="215"/>
      <c r="AU398" s="215"/>
      <c r="AV398" s="215"/>
      <c r="AW398" s="215"/>
      <c r="AX398" s="215"/>
      <c r="AY398" s="208"/>
      <c r="AZ398" s="208"/>
      <c r="BA398" s="208"/>
      <c r="BB398" s="208"/>
      <c r="BC398" s="208"/>
      <c r="BD398" s="208"/>
      <c r="BE398" s="208"/>
      <c r="BF398" s="208"/>
      <c r="BG398" s="58"/>
      <c r="BH398" s="58"/>
      <c r="BI398" s="58"/>
      <c r="BJ398" s="58"/>
      <c r="BK398" s="58"/>
      <c r="BL398" s="58"/>
      <c r="BM398" s="58"/>
    </row>
    <row r="399" spans="1:65" ht="18.75" customHeight="1">
      <c r="A399" s="56"/>
      <c r="B399" s="60"/>
      <c r="C399" s="208" t="str">
        <f>"※ "&amp;N234&amp;"의 교정성적서에 주어진 측정불확도가 "&amp;U402&amp;" μm (신뢰수준 약 95 %,"</f>
        <v>※ 전기 마이크로미터의 교정성적서에 주어진 측정불확도가 0 μm (신뢰수준 약 95 %,</v>
      </c>
      <c r="D399" s="208"/>
      <c r="E399" s="208"/>
      <c r="F399" s="208"/>
      <c r="G399" s="208"/>
      <c r="H399" s="208"/>
      <c r="I399" s="208"/>
      <c r="J399" s="208"/>
      <c r="K399" s="208"/>
      <c r="L399" s="208"/>
      <c r="M399" s="208"/>
      <c r="N399" s="208"/>
      <c r="O399" s="208"/>
      <c r="P399" s="208"/>
      <c r="Q399" s="208"/>
      <c r="R399" s="208"/>
      <c r="S399" s="208"/>
      <c r="T399" s="215"/>
      <c r="U399" s="215"/>
      <c r="V399" s="215"/>
      <c r="X399" s="204"/>
      <c r="Y399" s="204"/>
      <c r="Z399" s="204"/>
      <c r="AA399" s="204"/>
      <c r="AB399" s="204"/>
      <c r="AC399" s="208"/>
      <c r="AD399" s="204"/>
      <c r="AE399" s="166"/>
      <c r="AF399" s="166"/>
      <c r="AG399" s="166"/>
      <c r="AH399" s="166"/>
      <c r="AJ399" s="56"/>
      <c r="AK399" s="56" t="s">
        <v>392</v>
      </c>
      <c r="AL399" s="56"/>
      <c r="AM399" s="56"/>
      <c r="AN399" s="56"/>
      <c r="AO399" s="56"/>
      <c r="AP399" s="56"/>
      <c r="AQ399" s="56"/>
      <c r="AR399" s="56"/>
      <c r="AS399" s="56"/>
      <c r="AT399" s="56"/>
      <c r="AU399" s="56"/>
      <c r="AV399" s="56"/>
      <c r="AW399" s="56"/>
      <c r="AX399" s="56"/>
      <c r="AY399" s="56"/>
      <c r="AZ399" s="56"/>
      <c r="BA399" s="56"/>
      <c r="BB399" s="56"/>
      <c r="BC399" s="56"/>
      <c r="BD399" s="56"/>
    </row>
    <row r="400" spans="1:65" ht="18.75" customHeight="1">
      <c r="A400" s="56"/>
      <c r="B400" s="60"/>
      <c r="C400" s="208"/>
      <c r="D400" s="208" t="s">
        <v>394</v>
      </c>
      <c r="E400" s="208"/>
      <c r="F400" s="208"/>
      <c r="G400" s="208"/>
      <c r="H400" s="208"/>
      <c r="I400" s="208"/>
      <c r="J400" s="208"/>
      <c r="K400" s="208"/>
      <c r="L400" s="208"/>
      <c r="M400" s="208"/>
      <c r="N400" s="208"/>
      <c r="O400" s="208"/>
      <c r="P400" s="208"/>
      <c r="Q400" s="208"/>
      <c r="R400" s="208"/>
      <c r="S400" s="208"/>
      <c r="T400" s="215"/>
      <c r="U400" s="215"/>
      <c r="V400" s="215"/>
      <c r="X400" s="204"/>
      <c r="Y400" s="204"/>
      <c r="Z400" s="204"/>
      <c r="AA400" s="204"/>
      <c r="AB400" s="204"/>
      <c r="AC400" s="208"/>
      <c r="AD400" s="204"/>
      <c r="AE400" s="166"/>
      <c r="AF400" s="166"/>
      <c r="AG400" s="166"/>
      <c r="AH400" s="166"/>
      <c r="AJ400" s="56"/>
      <c r="AK400" s="56"/>
      <c r="AL400" s="56"/>
      <c r="AM400" s="56"/>
      <c r="AN400" s="56"/>
      <c r="AO400" s="56"/>
      <c r="AP400" s="56"/>
      <c r="AQ400" s="56"/>
      <c r="AR400" s="56"/>
      <c r="AS400" s="56"/>
      <c r="AT400" s="56"/>
      <c r="AU400" s="56"/>
      <c r="AV400" s="56"/>
      <c r="AW400" s="56"/>
      <c r="AX400" s="56"/>
      <c r="AY400" s="56"/>
      <c r="AZ400" s="56"/>
      <c r="BA400" s="56"/>
      <c r="BB400" s="56"/>
      <c r="BC400" s="56"/>
      <c r="BD400" s="56"/>
    </row>
    <row r="401" spans="1:59" ht="18.75" customHeight="1">
      <c r="A401" s="56"/>
      <c r="B401" s="56"/>
      <c r="C401" s="56" t="s">
        <v>508</v>
      </c>
      <c r="D401" s="56"/>
      <c r="E401" s="56"/>
      <c r="F401" s="56"/>
      <c r="G401" s="56"/>
      <c r="H401" s="385">
        <f>H293</f>
        <v>0</v>
      </c>
      <c r="I401" s="385"/>
      <c r="J401" s="385"/>
      <c r="K401" s="385"/>
      <c r="L401" s="385"/>
      <c r="M401" s="385" t="str">
        <f>M293</f>
        <v>mm</v>
      </c>
      <c r="N401" s="385"/>
      <c r="O401" s="56"/>
      <c r="P401" s="204"/>
      <c r="Q401" s="56"/>
      <c r="R401" s="56"/>
      <c r="S401" s="56"/>
      <c r="T401" s="56"/>
      <c r="U401" s="56"/>
      <c r="V401" s="56"/>
      <c r="W401" s="56"/>
      <c r="X401" s="56"/>
      <c r="Y401" s="56"/>
      <c r="Z401" s="56"/>
      <c r="AA401" s="56"/>
      <c r="AB401" s="56"/>
      <c r="AC401" s="56"/>
      <c r="AD401" s="56"/>
      <c r="AE401" s="56"/>
      <c r="AF401" s="56"/>
      <c r="AG401" s="56"/>
      <c r="AH401" s="56"/>
      <c r="AI401" s="56"/>
      <c r="AJ401" s="56"/>
      <c r="AK401" s="56"/>
      <c r="AL401" s="56"/>
      <c r="AM401" s="56"/>
      <c r="AN401" s="56"/>
      <c r="AO401" s="56"/>
      <c r="AP401" s="56"/>
      <c r="AQ401" s="56"/>
      <c r="AR401" s="56"/>
      <c r="AS401" s="56"/>
      <c r="AT401" s="56"/>
    </row>
    <row r="402" spans="1:59" ht="18.75" customHeight="1">
      <c r="A402" s="56"/>
      <c r="B402" s="56"/>
      <c r="C402" s="56" t="s">
        <v>412</v>
      </c>
      <c r="D402" s="56"/>
      <c r="E402" s="56"/>
      <c r="F402" s="56"/>
      <c r="G402" s="56"/>
      <c r="H402" s="56"/>
      <c r="I402" s="56"/>
      <c r="J402" s="370" t="s">
        <v>509</v>
      </c>
      <c r="K402" s="370"/>
      <c r="L402" s="370"/>
      <c r="M402" s="370" t="s">
        <v>302</v>
      </c>
      <c r="N402" s="435" t="s">
        <v>303</v>
      </c>
      <c r="O402" s="435"/>
      <c r="P402" s="370" t="s">
        <v>419</v>
      </c>
      <c r="Q402" s="447" t="s">
        <v>510</v>
      </c>
      <c r="R402" s="447"/>
      <c r="S402" s="447"/>
      <c r="T402" s="370" t="s">
        <v>302</v>
      </c>
      <c r="U402" s="372">
        <f>Calcu!G96</f>
        <v>0</v>
      </c>
      <c r="V402" s="372"/>
      <c r="W402" s="372"/>
      <c r="X402" s="168" t="s">
        <v>108</v>
      </c>
      <c r="Z402" s="370" t="s">
        <v>419</v>
      </c>
      <c r="AA402" s="385">
        <f>Calcu!H96</f>
        <v>0</v>
      </c>
      <c r="AB402" s="385"/>
      <c r="AC402" s="385"/>
      <c r="AD402" s="448" t="str">
        <f>X402</f>
        <v>μm</v>
      </c>
      <c r="AE402" s="448"/>
      <c r="AF402" s="370" t="s">
        <v>376</v>
      </c>
      <c r="AG402" s="385" t="e">
        <f>U402/U403+AA402</f>
        <v>#DIV/0!</v>
      </c>
      <c r="AH402" s="385"/>
      <c r="AI402" s="385"/>
      <c r="AJ402" s="448" t="str">
        <f>AD402</f>
        <v>μm</v>
      </c>
      <c r="AK402" s="448"/>
      <c r="AL402" s="59"/>
      <c r="AM402" s="210"/>
      <c r="AN402" s="210"/>
      <c r="AO402" s="210"/>
      <c r="AP402" s="209"/>
      <c r="AQ402" s="209"/>
      <c r="AR402" s="56"/>
      <c r="AS402" s="56"/>
      <c r="AT402" s="56"/>
      <c r="AU402" s="56"/>
      <c r="AV402" s="56"/>
      <c r="AW402" s="56"/>
      <c r="AX402" s="56"/>
      <c r="AY402" s="56"/>
      <c r="AZ402" s="56"/>
      <c r="BA402" s="56"/>
      <c r="BB402" s="56"/>
    </row>
    <row r="403" spans="1:59" ht="18.75" customHeight="1">
      <c r="A403" s="56"/>
      <c r="B403" s="56"/>
      <c r="C403" s="56"/>
      <c r="D403" s="56"/>
      <c r="E403" s="56"/>
      <c r="F403" s="56"/>
      <c r="G403" s="56"/>
      <c r="H403" s="56"/>
      <c r="I403" s="56"/>
      <c r="J403" s="370"/>
      <c r="K403" s="370"/>
      <c r="L403" s="370"/>
      <c r="M403" s="370"/>
      <c r="N403" s="388" t="s">
        <v>308</v>
      </c>
      <c r="O403" s="388"/>
      <c r="P403" s="370"/>
      <c r="Q403" s="447"/>
      <c r="R403" s="447"/>
      <c r="S403" s="447"/>
      <c r="T403" s="370"/>
      <c r="U403" s="378">
        <f>Calcu!I96</f>
        <v>0</v>
      </c>
      <c r="V403" s="378"/>
      <c r="W403" s="378"/>
      <c r="X403" s="378"/>
      <c r="Y403" s="378"/>
      <c r="Z403" s="370"/>
      <c r="AA403" s="385"/>
      <c r="AB403" s="385"/>
      <c r="AC403" s="385"/>
      <c r="AD403" s="448"/>
      <c r="AE403" s="448"/>
      <c r="AF403" s="370"/>
      <c r="AG403" s="385"/>
      <c r="AH403" s="385"/>
      <c r="AI403" s="385"/>
      <c r="AJ403" s="448"/>
      <c r="AK403" s="448"/>
      <c r="AL403" s="59"/>
      <c r="AM403" s="210"/>
      <c r="AN403" s="210"/>
      <c r="AO403" s="210"/>
      <c r="AP403" s="209"/>
      <c r="AQ403" s="209"/>
      <c r="AR403" s="56"/>
      <c r="AS403" s="56"/>
      <c r="AT403" s="56"/>
      <c r="AU403" s="56"/>
      <c r="AV403" s="56"/>
      <c r="AW403" s="56"/>
      <c r="AX403" s="56"/>
      <c r="AY403" s="56"/>
      <c r="AZ403" s="56"/>
      <c r="BA403" s="56"/>
      <c r="BB403" s="56"/>
    </row>
    <row r="404" spans="1:59" ht="18.75" customHeight="1">
      <c r="A404" s="56"/>
      <c r="B404" s="56"/>
      <c r="C404" s="56" t="s">
        <v>414</v>
      </c>
      <c r="D404" s="56"/>
      <c r="E404" s="56"/>
      <c r="F404" s="56"/>
      <c r="G404" s="56"/>
      <c r="H404" s="56"/>
      <c r="I404" s="379" t="str">
        <f>V293</f>
        <v>정규</v>
      </c>
      <c r="J404" s="379"/>
      <c r="K404" s="379"/>
      <c r="L404" s="379"/>
      <c r="M404" s="379"/>
      <c r="N404" s="379"/>
      <c r="O404" s="379"/>
      <c r="P404" s="379"/>
      <c r="Q404" s="56"/>
      <c r="R404" s="56"/>
      <c r="S404" s="56"/>
      <c r="T404" s="56"/>
      <c r="U404" s="56"/>
      <c r="V404" s="56"/>
      <c r="W404" s="56"/>
      <c r="X404" s="56"/>
      <c r="Y404" s="56"/>
      <c r="Z404" s="56"/>
      <c r="AA404" s="56"/>
      <c r="AB404" s="56"/>
      <c r="AC404" s="56"/>
      <c r="AD404" s="56"/>
      <c r="AE404" s="56"/>
      <c r="AF404" s="56"/>
      <c r="AG404" s="56"/>
      <c r="AH404" s="56"/>
      <c r="AI404" s="56"/>
      <c r="AJ404" s="56"/>
      <c r="AK404" s="56"/>
      <c r="AL404" s="56"/>
      <c r="AM404" s="56"/>
      <c r="AN404" s="56"/>
      <c r="AO404" s="56"/>
      <c r="AP404" s="56"/>
      <c r="AQ404" s="56"/>
      <c r="AR404" s="56"/>
      <c r="AS404" s="56"/>
      <c r="AT404" s="56"/>
    </row>
    <row r="405" spans="1:59" ht="18.75" customHeight="1">
      <c r="A405" s="56"/>
      <c r="B405" s="56"/>
      <c r="C405" s="369" t="s">
        <v>415</v>
      </c>
      <c r="D405" s="369"/>
      <c r="E405" s="369"/>
      <c r="F405" s="369"/>
      <c r="G405" s="369"/>
      <c r="H405" s="369"/>
      <c r="I405" s="208"/>
      <c r="J405" s="208"/>
      <c r="K405" s="56"/>
      <c r="L405" s="56"/>
      <c r="N405" s="383">
        <f>AA293</f>
        <v>1</v>
      </c>
      <c r="O405" s="383"/>
      <c r="P405" s="56"/>
      <c r="S405" s="56"/>
      <c r="X405" s="56"/>
      <c r="Y405" s="56"/>
      <c r="Z405" s="56"/>
      <c r="AA405" s="56"/>
      <c r="AB405" s="56"/>
      <c r="AC405" s="56"/>
      <c r="AD405" s="56"/>
      <c r="AE405" s="56"/>
      <c r="AF405" s="56"/>
      <c r="AG405" s="56"/>
      <c r="AH405" s="56"/>
      <c r="AI405" s="56"/>
      <c r="AJ405" s="56"/>
      <c r="AK405" s="56"/>
      <c r="AL405" s="56"/>
    </row>
    <row r="406" spans="1:59" ht="18.75" customHeight="1">
      <c r="A406" s="56"/>
      <c r="B406" s="56"/>
      <c r="C406" s="369"/>
      <c r="D406" s="369"/>
      <c r="E406" s="369"/>
      <c r="F406" s="369"/>
      <c r="G406" s="369"/>
      <c r="H406" s="369"/>
      <c r="I406" s="207"/>
      <c r="J406" s="207"/>
      <c r="K406" s="56"/>
      <c r="L406" s="56"/>
      <c r="N406" s="383"/>
      <c r="O406" s="383"/>
      <c r="P406" s="56"/>
      <c r="S406" s="56"/>
      <c r="X406" s="56"/>
      <c r="Y406" s="56"/>
      <c r="Z406" s="56"/>
      <c r="AA406" s="56"/>
      <c r="AB406" s="56"/>
      <c r="AC406" s="56"/>
      <c r="AD406" s="56"/>
      <c r="AE406" s="56"/>
      <c r="AF406" s="56"/>
      <c r="AG406" s="56"/>
      <c r="AH406" s="56"/>
      <c r="AI406" s="56"/>
      <c r="AJ406" s="56"/>
      <c r="AK406" s="56"/>
      <c r="AL406" s="56"/>
    </row>
    <row r="407" spans="1:59" s="56" customFormat="1" ht="18.75" customHeight="1">
      <c r="C407" s="56" t="s">
        <v>511</v>
      </c>
      <c r="K407" s="205" t="s">
        <v>72</v>
      </c>
      <c r="L407" s="384">
        <f>N405</f>
        <v>1</v>
      </c>
      <c r="M407" s="384"/>
      <c r="N407" s="215" t="s">
        <v>388</v>
      </c>
      <c r="O407" s="373" t="e">
        <f>AG402</f>
        <v>#DIV/0!</v>
      </c>
      <c r="P407" s="385"/>
      <c r="Q407" s="385"/>
      <c r="R407" s="386" t="str">
        <f>AJ402</f>
        <v>μm</v>
      </c>
      <c r="S407" s="385"/>
      <c r="T407" s="205" t="s">
        <v>72</v>
      </c>
      <c r="U407" s="71" t="s">
        <v>302</v>
      </c>
      <c r="V407" s="373" t="e">
        <f>L407*O407</f>
        <v>#DIV/0!</v>
      </c>
      <c r="W407" s="373"/>
      <c r="X407" s="373"/>
      <c r="Y407" s="209" t="str">
        <f>R407</f>
        <v>μm</v>
      </c>
      <c r="Z407" s="55"/>
      <c r="AA407" s="204"/>
      <c r="AB407" s="208"/>
      <c r="AC407" s="208"/>
      <c r="AD407" s="208"/>
      <c r="AE407" s="204"/>
    </row>
    <row r="408" spans="1:59" ht="18.75" customHeight="1">
      <c r="A408" s="56"/>
      <c r="B408" s="56"/>
      <c r="C408" s="208" t="s">
        <v>417</v>
      </c>
      <c r="D408" s="208"/>
      <c r="E408" s="208"/>
      <c r="F408" s="208"/>
      <c r="G408" s="208"/>
      <c r="I408" s="102" t="s">
        <v>512</v>
      </c>
      <c r="J408" s="56"/>
      <c r="K408" s="56"/>
      <c r="L408" s="56"/>
      <c r="M408" s="56"/>
      <c r="N408" s="56"/>
      <c r="O408" s="56"/>
      <c r="P408" s="56"/>
      <c r="Q408" s="56"/>
      <c r="R408" s="56"/>
      <c r="S408" s="159"/>
      <c r="T408" s="159"/>
      <c r="U408" s="56"/>
      <c r="V408" s="56"/>
      <c r="W408" s="56"/>
      <c r="X408" s="56"/>
      <c r="Y408" s="56"/>
      <c r="Z408" s="56"/>
      <c r="AA408" s="56"/>
      <c r="AB408" s="56"/>
      <c r="AC408" s="56"/>
      <c r="AD408" s="56"/>
      <c r="AG408" s="56"/>
      <c r="AH408" s="56"/>
      <c r="AI408" s="56"/>
      <c r="AJ408" s="56"/>
      <c r="AK408" s="56"/>
      <c r="AL408" s="56"/>
      <c r="AM408" s="56"/>
      <c r="AN408" s="56"/>
      <c r="AO408" s="56"/>
      <c r="AP408" s="56"/>
      <c r="AQ408" s="56"/>
      <c r="AR408" s="56"/>
      <c r="AS408" s="56"/>
      <c r="AT408" s="56"/>
    </row>
    <row r="409" spans="1:59" s="213" customFormat="1" ht="18.75" customHeight="1">
      <c r="B409" s="215"/>
      <c r="C409" s="57"/>
      <c r="D409" s="208"/>
      <c r="E409" s="208"/>
      <c r="F409" s="208"/>
      <c r="G409" s="215"/>
      <c r="H409" s="208"/>
      <c r="I409" s="208"/>
      <c r="J409" s="208"/>
      <c r="K409" s="208"/>
      <c r="L409" s="208"/>
      <c r="M409" s="208"/>
      <c r="N409" s="208"/>
      <c r="O409" s="208"/>
      <c r="P409" s="208"/>
      <c r="Q409" s="208"/>
      <c r="R409" s="208"/>
      <c r="S409" s="208"/>
      <c r="T409" s="208"/>
      <c r="U409" s="208"/>
      <c r="V409" s="208"/>
      <c r="W409" s="208"/>
      <c r="X409" s="208"/>
      <c r="Y409" s="208"/>
      <c r="Z409" s="208"/>
      <c r="AA409" s="208"/>
      <c r="AB409" s="208"/>
      <c r="AC409" s="208"/>
      <c r="AD409" s="208"/>
      <c r="AE409" s="215"/>
      <c r="AF409" s="208"/>
      <c r="AG409" s="215"/>
      <c r="AH409" s="215"/>
      <c r="AI409" s="215"/>
      <c r="AJ409" s="215"/>
      <c r="AK409" s="215"/>
      <c r="AL409" s="215"/>
      <c r="AM409" s="215"/>
      <c r="AN409" s="215"/>
      <c r="AO409" s="215"/>
      <c r="AP409" s="215"/>
      <c r="AQ409" s="215"/>
      <c r="AR409" s="215"/>
      <c r="AS409" s="215"/>
      <c r="AT409" s="215"/>
      <c r="AU409" s="215"/>
      <c r="AV409" s="215"/>
      <c r="AW409" s="215"/>
      <c r="AX409" s="215"/>
      <c r="AY409" s="215"/>
      <c r="AZ409" s="215"/>
      <c r="BA409" s="215"/>
      <c r="BB409" s="215"/>
      <c r="BC409" s="215"/>
      <c r="BD409" s="215"/>
      <c r="BE409" s="215"/>
      <c r="BF409" s="215"/>
      <c r="BG409" s="215"/>
    </row>
    <row r="410" spans="1:59" s="213" customFormat="1" ht="18.75" customHeight="1">
      <c r="B410" s="57" t="s">
        <v>513</v>
      </c>
      <c r="C410" s="208"/>
      <c r="E410" s="208"/>
      <c r="F410" s="208"/>
      <c r="G410" s="215"/>
      <c r="H410" s="208"/>
      <c r="I410" s="208"/>
      <c r="J410" s="208"/>
      <c r="K410" s="208"/>
      <c r="L410" s="208"/>
      <c r="M410" s="208"/>
      <c r="N410" s="208"/>
      <c r="O410" s="208"/>
      <c r="P410" s="208"/>
      <c r="Q410" s="179" t="s">
        <v>409</v>
      </c>
      <c r="R410" s="208"/>
      <c r="T410" s="208"/>
      <c r="U410" s="208"/>
      <c r="V410" s="208"/>
      <c r="W410" s="208"/>
      <c r="X410" s="208"/>
      <c r="Y410" s="208"/>
      <c r="Z410" s="208"/>
      <c r="AA410" s="208"/>
      <c r="AB410" s="208"/>
      <c r="AC410" s="208"/>
      <c r="AD410" s="208"/>
      <c r="AE410" s="215"/>
      <c r="AF410" s="208"/>
      <c r="AG410" s="215"/>
      <c r="AH410" s="215"/>
      <c r="AI410" s="215"/>
      <c r="AJ410" s="215"/>
      <c r="AK410" s="215"/>
      <c r="AL410" s="215"/>
      <c r="AM410" s="215"/>
      <c r="AN410" s="215"/>
      <c r="AO410" s="215"/>
      <c r="AP410" s="215"/>
      <c r="AQ410" s="215"/>
      <c r="AR410" s="215"/>
      <c r="AS410" s="215"/>
      <c r="AT410" s="215"/>
      <c r="AU410" s="215"/>
      <c r="AV410" s="215"/>
      <c r="AW410" s="215"/>
      <c r="AX410" s="215"/>
      <c r="AY410" s="215"/>
      <c r="AZ410" s="215"/>
      <c r="BA410" s="215"/>
      <c r="BB410" s="215"/>
      <c r="BC410" s="215"/>
      <c r="BD410" s="215"/>
      <c r="BE410" s="215"/>
      <c r="BF410" s="215"/>
      <c r="BG410" s="215"/>
    </row>
    <row r="411" spans="1:59" s="213" customFormat="1" ht="18.75" customHeight="1">
      <c r="B411" s="57"/>
      <c r="C411" s="208" t="str">
        <f>"※ 사용된 정반의 교정성적서에 명기된 평면도가 "&amp;N414&amp;" μm이고, 정반의 전체면적의 1/5영역에서 교정이 실시되었고,"</f>
        <v>※ 사용된 정반의 교정성적서에 명기된 평면도가 0 μm이고, 정반의 전체면적의 1/5영역에서 교정이 실시되었고,</v>
      </c>
      <c r="D411" s="215"/>
      <c r="E411" s="208"/>
      <c r="F411" s="208"/>
      <c r="G411" s="208"/>
      <c r="H411" s="208"/>
      <c r="I411" s="208"/>
      <c r="J411" s="208"/>
      <c r="K411" s="208"/>
      <c r="L411" s="208"/>
      <c r="M411" s="208"/>
      <c r="N411" s="208"/>
      <c r="O411" s="215"/>
      <c r="P411" s="170"/>
      <c r="Q411" s="170"/>
      <c r="R411" s="170"/>
      <c r="S411" s="170"/>
      <c r="T411" s="208"/>
      <c r="U411" s="208"/>
      <c r="V411" s="208"/>
      <c r="W411" s="208"/>
      <c r="X411" s="208"/>
      <c r="Y411" s="208"/>
      <c r="Z411" s="208"/>
      <c r="AA411" s="208"/>
      <c r="AB411" s="208"/>
      <c r="AC411" s="208"/>
      <c r="AD411" s="215"/>
      <c r="AE411" s="215"/>
      <c r="AF411" s="153"/>
      <c r="AG411" s="153"/>
      <c r="AH411" s="153"/>
      <c r="AI411" s="208"/>
      <c r="AJ411" s="215"/>
      <c r="AK411" s="215"/>
      <c r="AL411" s="215"/>
      <c r="AM411" s="215"/>
      <c r="AN411" s="215"/>
      <c r="AO411" s="215"/>
      <c r="AP411" s="215"/>
      <c r="AQ411" s="215"/>
      <c r="AR411" s="215"/>
      <c r="AS411" s="215"/>
      <c r="AT411" s="215"/>
      <c r="AU411" s="215"/>
      <c r="AV411" s="215"/>
      <c r="AW411" s="215"/>
      <c r="AX411" s="215"/>
      <c r="AY411" s="215"/>
      <c r="AZ411" s="215"/>
      <c r="BA411" s="215"/>
      <c r="BB411" s="215"/>
      <c r="BC411" s="215"/>
      <c r="BD411" s="215"/>
      <c r="BE411" s="215"/>
      <c r="BF411" s="215"/>
      <c r="BG411" s="215"/>
    </row>
    <row r="412" spans="1:59" s="213" customFormat="1" ht="18.75" customHeight="1">
      <c r="B412" s="57"/>
      <c r="C412" s="208"/>
      <c r="D412" s="208" t="s">
        <v>410</v>
      </c>
      <c r="E412" s="208"/>
      <c r="F412" s="208"/>
      <c r="G412" s="208"/>
      <c r="H412" s="208"/>
      <c r="I412" s="208"/>
      <c r="J412" s="208"/>
      <c r="K412" s="208"/>
      <c r="L412" s="208"/>
      <c r="M412" s="208"/>
      <c r="N412" s="208"/>
      <c r="O412" s="215"/>
      <c r="P412" s="170"/>
      <c r="Q412" s="170"/>
      <c r="R412" s="170"/>
      <c r="S412" s="170"/>
      <c r="T412" s="208"/>
      <c r="U412" s="208"/>
      <c r="V412" s="208"/>
      <c r="W412" s="208"/>
      <c r="X412" s="208"/>
      <c r="Y412" s="208"/>
      <c r="Z412" s="208"/>
      <c r="AA412" s="208"/>
      <c r="AB412" s="208"/>
      <c r="AC412" s="208"/>
      <c r="AD412" s="215"/>
      <c r="AE412" s="215"/>
      <c r="AF412" s="153"/>
      <c r="AG412" s="153"/>
      <c r="AH412" s="153"/>
      <c r="AI412" s="208"/>
      <c r="AJ412" s="215"/>
      <c r="AK412" s="215"/>
      <c r="AL412" s="215"/>
      <c r="AM412" s="215"/>
      <c r="AN412" s="215"/>
      <c r="AO412" s="215"/>
      <c r="AP412" s="215"/>
      <c r="AQ412" s="215"/>
      <c r="AR412" s="215"/>
      <c r="AS412" s="215"/>
      <c r="AT412" s="215"/>
      <c r="AU412" s="215"/>
      <c r="AV412" s="215"/>
      <c r="AW412" s="215"/>
      <c r="AX412" s="215"/>
      <c r="AY412" s="215"/>
      <c r="AZ412" s="215"/>
      <c r="BA412" s="215"/>
      <c r="BB412" s="215"/>
      <c r="BC412" s="215"/>
      <c r="BD412" s="215"/>
      <c r="BE412" s="215"/>
      <c r="BF412" s="215"/>
      <c r="BG412" s="215"/>
    </row>
    <row r="413" spans="1:59" s="213" customFormat="1" ht="18.75" customHeight="1">
      <c r="B413" s="215"/>
      <c r="C413" s="56" t="s">
        <v>514</v>
      </c>
      <c r="D413" s="208"/>
      <c r="E413" s="208"/>
      <c r="F413" s="208"/>
      <c r="G413" s="208"/>
      <c r="H413" s="208"/>
      <c r="I413" s="215"/>
      <c r="AS413" s="154"/>
      <c r="AT413" s="154"/>
      <c r="AU413" s="154"/>
      <c r="AV413" s="154"/>
      <c r="AW413" s="154"/>
      <c r="AX413" s="154"/>
      <c r="AY413" s="154"/>
      <c r="AZ413" s="154"/>
      <c r="BA413" s="154"/>
      <c r="BB413" s="215"/>
      <c r="BC413" s="215"/>
      <c r="BD413" s="215"/>
      <c r="BE413" s="215"/>
      <c r="BF413" s="215"/>
      <c r="BG413" s="215"/>
    </row>
    <row r="414" spans="1:59" s="213" customFormat="1" ht="18.75" customHeight="1">
      <c r="B414" s="215"/>
      <c r="C414" s="369" t="s">
        <v>515</v>
      </c>
      <c r="D414" s="369"/>
      <c r="E414" s="369"/>
      <c r="F414" s="369"/>
      <c r="G414" s="369"/>
      <c r="H414" s="369"/>
      <c r="I414" s="369"/>
      <c r="J414" s="370" t="s">
        <v>413</v>
      </c>
      <c r="K414" s="370"/>
      <c r="L414" s="370"/>
      <c r="M414" s="371" t="s">
        <v>302</v>
      </c>
      <c r="N414" s="372">
        <f>Calcu!G95</f>
        <v>0</v>
      </c>
      <c r="O414" s="372"/>
      <c r="P414" s="212" t="s">
        <v>108</v>
      </c>
      <c r="Q414" s="212"/>
      <c r="R414" s="371" t="s">
        <v>302</v>
      </c>
      <c r="S414" s="373">
        <f>N414/5/SQRT(3)</f>
        <v>0</v>
      </c>
      <c r="T414" s="373"/>
      <c r="U414" s="373"/>
      <c r="V414" s="385" t="s">
        <v>108</v>
      </c>
      <c r="W414" s="385"/>
      <c r="X414" s="208"/>
      <c r="Y414" s="59"/>
      <c r="Z414" s="215"/>
      <c r="AA414" s="215"/>
      <c r="AB414" s="215"/>
      <c r="AC414" s="215"/>
      <c r="AD414" s="215"/>
      <c r="AE414" s="208"/>
      <c r="AF414" s="208"/>
      <c r="AG414" s="208"/>
      <c r="AH414" s="208"/>
      <c r="AI414" s="208"/>
      <c r="AJ414" s="208"/>
      <c r="AK414" s="208"/>
      <c r="AL414" s="208"/>
      <c r="AM414" s="215"/>
      <c r="AN414" s="215"/>
      <c r="AO414" s="215"/>
      <c r="AP414" s="215"/>
      <c r="AQ414" s="208"/>
      <c r="AR414" s="208"/>
      <c r="AS414" s="208"/>
      <c r="AT414" s="208"/>
      <c r="AU414" s="208"/>
      <c r="AV414" s="208"/>
      <c r="AW414" s="208"/>
      <c r="AX414" s="208"/>
      <c r="AY414" s="215"/>
      <c r="AZ414" s="215"/>
      <c r="BA414" s="215"/>
      <c r="BB414" s="215"/>
      <c r="BC414" s="215"/>
      <c r="BD414" s="215"/>
      <c r="BE414" s="215"/>
      <c r="BF414" s="215"/>
      <c r="BG414" s="215"/>
    </row>
    <row r="415" spans="1:59" s="213" customFormat="1" ht="18.75" customHeight="1">
      <c r="B415" s="215"/>
      <c r="C415" s="369"/>
      <c r="D415" s="369"/>
      <c r="E415" s="369"/>
      <c r="F415" s="369"/>
      <c r="G415" s="369"/>
      <c r="H415" s="369"/>
      <c r="I415" s="369"/>
      <c r="J415" s="370"/>
      <c r="K415" s="370"/>
      <c r="L415" s="370"/>
      <c r="M415" s="371"/>
      <c r="N415" s="169"/>
      <c r="O415" s="169"/>
      <c r="P415" s="169"/>
      <c r="Q415" s="169"/>
      <c r="R415" s="371"/>
      <c r="S415" s="373"/>
      <c r="T415" s="373"/>
      <c r="U415" s="373"/>
      <c r="V415" s="385"/>
      <c r="W415" s="385"/>
      <c r="X415" s="164"/>
      <c r="Y415" s="59"/>
      <c r="Z415" s="208"/>
      <c r="AA415" s="215"/>
      <c r="AB415" s="215"/>
      <c r="AC415" s="215"/>
      <c r="AD415" s="215"/>
      <c r="AE415" s="208"/>
      <c r="AF415" s="208"/>
      <c r="AG415" s="208"/>
      <c r="AH415" s="208"/>
      <c r="AI415" s="208"/>
      <c r="AJ415" s="208"/>
      <c r="AK415" s="208"/>
      <c r="AL415" s="208"/>
      <c r="AM415" s="215"/>
      <c r="AN415" s="215"/>
      <c r="AO415" s="215"/>
      <c r="AP415" s="215"/>
      <c r="AQ415" s="208"/>
      <c r="AR415" s="208"/>
      <c r="AS415" s="208"/>
      <c r="AT415" s="208"/>
      <c r="AU415" s="208"/>
      <c r="AV415" s="208"/>
      <c r="AW415" s="208"/>
      <c r="AX415" s="208"/>
      <c r="AY415" s="215"/>
      <c r="AZ415" s="215"/>
      <c r="BA415" s="215"/>
      <c r="BB415" s="215"/>
      <c r="BC415" s="215"/>
      <c r="BD415" s="215"/>
      <c r="BE415" s="215"/>
      <c r="BF415" s="215"/>
      <c r="BG415" s="215"/>
    </row>
    <row r="416" spans="1:59" s="213" customFormat="1" ht="18.75" customHeight="1">
      <c r="B416" s="215"/>
      <c r="C416" s="208" t="s">
        <v>516</v>
      </c>
      <c r="D416" s="208"/>
      <c r="E416" s="208"/>
      <c r="F416" s="208"/>
      <c r="G416" s="208"/>
      <c r="H416" s="208"/>
      <c r="I416" s="379" t="str">
        <f>V294</f>
        <v>직사각형</v>
      </c>
      <c r="J416" s="379"/>
      <c r="K416" s="379"/>
      <c r="L416" s="379"/>
      <c r="M416" s="379"/>
      <c r="N416" s="379"/>
      <c r="O416" s="379"/>
      <c r="P416" s="379"/>
      <c r="Q416" s="208"/>
      <c r="R416" s="208"/>
      <c r="S416" s="208"/>
      <c r="T416" s="208"/>
      <c r="U416" s="208"/>
      <c r="V416" s="208"/>
      <c r="W416" s="208"/>
      <c r="X416" s="208"/>
      <c r="Y416" s="208"/>
      <c r="Z416" s="215"/>
      <c r="AA416" s="215"/>
      <c r="AB416" s="215"/>
      <c r="AC416" s="215"/>
      <c r="AD416" s="215"/>
      <c r="AE416" s="215"/>
      <c r="AF416" s="215"/>
      <c r="AG416" s="215"/>
      <c r="AH416" s="208"/>
      <c r="AI416" s="208"/>
      <c r="AJ416" s="208"/>
      <c r="AK416" s="208"/>
      <c r="AL416" s="215"/>
      <c r="AM416" s="215"/>
      <c r="AN416" s="215"/>
      <c r="AO416" s="215"/>
      <c r="AP416" s="215"/>
      <c r="AQ416" s="215"/>
      <c r="AR416" s="215"/>
      <c r="AS416" s="208"/>
      <c r="AT416" s="208"/>
      <c r="AU416" s="208"/>
      <c r="AV416" s="208"/>
      <c r="AW416" s="208"/>
      <c r="AX416" s="208"/>
      <c r="AY416" s="215"/>
      <c r="AZ416" s="215"/>
      <c r="BA416" s="215"/>
      <c r="BB416" s="215"/>
      <c r="BC416" s="215"/>
      <c r="BD416" s="215"/>
      <c r="BE416" s="215"/>
      <c r="BF416" s="215"/>
      <c r="BG416" s="215"/>
    </row>
    <row r="417" spans="1:60" ht="18.75" customHeight="1">
      <c r="A417" s="56"/>
      <c r="B417" s="56"/>
      <c r="C417" s="369" t="s">
        <v>517</v>
      </c>
      <c r="D417" s="369"/>
      <c r="E417" s="369"/>
      <c r="F417" s="369"/>
      <c r="G417" s="369"/>
      <c r="H417" s="369"/>
      <c r="I417" s="208"/>
      <c r="J417" s="208"/>
      <c r="K417" s="56"/>
      <c r="L417" s="56"/>
      <c r="O417" s="379">
        <f>AA294</f>
        <v>1</v>
      </c>
      <c r="P417" s="379"/>
      <c r="Q417" s="56"/>
      <c r="R417" s="56"/>
      <c r="S417" s="56"/>
      <c r="X417" s="56"/>
      <c r="Y417" s="56"/>
      <c r="Z417" s="56"/>
      <c r="AA417" s="56"/>
      <c r="AB417" s="56"/>
      <c r="AC417" s="56"/>
      <c r="AD417" s="56"/>
      <c r="AE417" s="56"/>
      <c r="AF417" s="56"/>
      <c r="AG417" s="56"/>
      <c r="AH417" s="56"/>
      <c r="AI417" s="56"/>
      <c r="AJ417" s="56"/>
      <c r="AK417" s="56"/>
      <c r="AL417" s="56"/>
    </row>
    <row r="418" spans="1:60" ht="18.75" customHeight="1">
      <c r="A418" s="56"/>
      <c r="B418" s="56"/>
      <c r="C418" s="369"/>
      <c r="D418" s="369"/>
      <c r="E418" s="369"/>
      <c r="F418" s="369"/>
      <c r="G418" s="369"/>
      <c r="H418" s="369"/>
      <c r="I418" s="207"/>
      <c r="J418" s="207"/>
      <c r="K418" s="56"/>
      <c r="L418" s="56"/>
      <c r="O418" s="379"/>
      <c r="P418" s="379"/>
      <c r="Q418" s="56"/>
      <c r="R418" s="56"/>
      <c r="S418" s="56"/>
      <c r="X418" s="56"/>
      <c r="Y418" s="56"/>
      <c r="Z418" s="56"/>
      <c r="AA418" s="56"/>
      <c r="AB418" s="56"/>
      <c r="AC418" s="56"/>
      <c r="AD418" s="56"/>
      <c r="AE418" s="56"/>
      <c r="AF418" s="56"/>
      <c r="AG418" s="56"/>
      <c r="AH418" s="56"/>
      <c r="AI418" s="56"/>
      <c r="AJ418" s="56"/>
      <c r="AK418" s="56"/>
      <c r="AL418" s="56"/>
    </row>
    <row r="419" spans="1:60" s="56" customFormat="1" ht="18.75" customHeight="1">
      <c r="C419" s="56" t="s">
        <v>518</v>
      </c>
      <c r="K419" s="205" t="s">
        <v>72</v>
      </c>
      <c r="L419" s="384">
        <f>O417</f>
        <v>1</v>
      </c>
      <c r="M419" s="384"/>
      <c r="N419" s="215" t="s">
        <v>73</v>
      </c>
      <c r="O419" s="373">
        <f>S414</f>
        <v>0</v>
      </c>
      <c r="P419" s="385"/>
      <c r="Q419" s="385"/>
      <c r="R419" s="386" t="str">
        <f>V414</f>
        <v>μm</v>
      </c>
      <c r="S419" s="385"/>
      <c r="T419" s="205" t="s">
        <v>72</v>
      </c>
      <c r="U419" s="71" t="s">
        <v>302</v>
      </c>
      <c r="V419" s="373">
        <f>L419*O419</f>
        <v>0</v>
      </c>
      <c r="W419" s="373"/>
      <c r="X419" s="373"/>
      <c r="Y419" s="209" t="str">
        <f>R419</f>
        <v>μm</v>
      </c>
      <c r="Z419" s="55"/>
      <c r="AA419" s="204"/>
      <c r="AB419" s="208"/>
      <c r="AC419" s="208"/>
      <c r="AD419" s="208"/>
      <c r="AE419" s="204"/>
    </row>
    <row r="420" spans="1:60" s="213" customFormat="1" ht="18.75" customHeight="1">
      <c r="B420" s="215"/>
      <c r="C420" s="369" t="s">
        <v>519</v>
      </c>
      <c r="D420" s="369"/>
      <c r="E420" s="369"/>
      <c r="F420" s="369"/>
      <c r="G420" s="369"/>
      <c r="H420" s="208"/>
      <c r="I420" s="102"/>
      <c r="J420" s="208"/>
      <c r="K420" s="208"/>
      <c r="L420" s="208"/>
      <c r="M420" s="208"/>
      <c r="N420" s="208"/>
      <c r="O420" s="208"/>
      <c r="P420" s="208"/>
      <c r="Q420" s="208"/>
      <c r="R420" s="127"/>
      <c r="S420" s="208"/>
      <c r="T420" s="208"/>
      <c r="U420" s="208"/>
      <c r="V420" s="56"/>
      <c r="X420" s="56" t="s">
        <v>364</v>
      </c>
      <c r="Y420" s="208"/>
      <c r="Z420" s="208"/>
      <c r="AA420" s="208"/>
      <c r="AB420" s="208"/>
      <c r="AC420" s="208"/>
      <c r="AD420" s="208"/>
      <c r="AE420" s="215"/>
      <c r="AF420" s="215"/>
      <c r="AG420" s="215"/>
      <c r="AH420" s="215"/>
      <c r="AI420" s="215"/>
      <c r="AJ420" s="215"/>
      <c r="AK420" s="215"/>
      <c r="AL420" s="215"/>
      <c r="AM420" s="215"/>
      <c r="AN420" s="215"/>
      <c r="AO420" s="215"/>
      <c r="AP420" s="215"/>
      <c r="AQ420" s="215"/>
      <c r="AR420" s="215"/>
      <c r="AS420" s="215"/>
      <c r="AT420" s="215"/>
      <c r="AU420" s="215"/>
      <c r="AV420" s="215"/>
      <c r="AW420" s="215"/>
      <c r="AX420" s="215"/>
      <c r="AY420" s="215"/>
      <c r="AZ420" s="215"/>
      <c r="BA420" s="215"/>
      <c r="BB420" s="215"/>
      <c r="BC420" s="215"/>
      <c r="BD420" s="215"/>
      <c r="BE420" s="215"/>
      <c r="BF420" s="215"/>
      <c r="BG420" s="215"/>
    </row>
    <row r="421" spans="1:60" s="213" customFormat="1" ht="18.75" customHeight="1">
      <c r="B421" s="215"/>
      <c r="C421" s="369"/>
      <c r="D421" s="369"/>
      <c r="E421" s="369"/>
      <c r="F421" s="369"/>
      <c r="G421" s="369"/>
      <c r="H421" s="208"/>
      <c r="I421" s="208"/>
      <c r="J421" s="208"/>
      <c r="K421" s="208"/>
      <c r="L421" s="208"/>
      <c r="M421" s="208"/>
      <c r="N421" s="208"/>
      <c r="O421" s="208"/>
      <c r="P421" s="208"/>
      <c r="Q421" s="208"/>
      <c r="R421" s="208"/>
      <c r="S421" s="208"/>
      <c r="T421" s="208"/>
      <c r="U421" s="208"/>
      <c r="V421" s="208"/>
      <c r="W421" s="208"/>
      <c r="X421" s="208"/>
      <c r="Y421" s="208"/>
      <c r="Z421" s="208"/>
      <c r="AA421" s="208"/>
      <c r="AB421" s="208"/>
      <c r="AC421" s="208"/>
      <c r="AD421" s="208"/>
      <c r="AE421" s="215"/>
      <c r="AF421" s="208"/>
      <c r="AG421" s="215"/>
      <c r="AH421" s="215"/>
      <c r="AI421" s="215"/>
      <c r="AJ421" s="215"/>
      <c r="AK421" s="215"/>
      <c r="AL421" s="215"/>
      <c r="AM421" s="215"/>
      <c r="AN421" s="215"/>
      <c r="AO421" s="215"/>
      <c r="AP421" s="215"/>
      <c r="AQ421" s="215"/>
      <c r="AR421" s="215"/>
      <c r="AS421" s="215"/>
      <c r="AT421" s="215"/>
      <c r="AU421" s="215"/>
      <c r="AV421" s="215"/>
      <c r="AW421" s="215"/>
      <c r="AX421" s="215"/>
      <c r="AY421" s="215"/>
      <c r="AZ421" s="215"/>
      <c r="BA421" s="215"/>
      <c r="BB421" s="215"/>
      <c r="BC421" s="215"/>
      <c r="BD421" s="215"/>
      <c r="BE421" s="215"/>
      <c r="BF421" s="215"/>
      <c r="BG421" s="215"/>
    </row>
    <row r="422" spans="1:60" s="213" customFormat="1" ht="18.75" customHeight="1">
      <c r="B422" s="215"/>
      <c r="C422" s="208"/>
      <c r="D422" s="208"/>
      <c r="E422" s="208"/>
      <c r="F422" s="208"/>
      <c r="G422" s="215"/>
      <c r="H422" s="208"/>
      <c r="I422" s="208"/>
      <c r="J422" s="208"/>
      <c r="K422" s="208"/>
      <c r="L422" s="208"/>
      <c r="M422" s="208"/>
      <c r="N422" s="208"/>
      <c r="O422" s="208"/>
      <c r="P422" s="208"/>
      <c r="Q422" s="208"/>
      <c r="R422" s="208"/>
      <c r="S422" s="208"/>
      <c r="T422" s="208"/>
      <c r="U422" s="208"/>
      <c r="V422" s="208"/>
      <c r="W422" s="208"/>
      <c r="X422" s="208"/>
      <c r="Y422" s="208"/>
      <c r="Z422" s="208"/>
      <c r="AA422" s="208"/>
      <c r="AB422" s="208"/>
      <c r="AC422" s="208"/>
      <c r="AD422" s="208"/>
      <c r="AE422" s="215"/>
      <c r="AF422" s="208"/>
      <c r="AG422" s="215"/>
      <c r="AH422" s="215"/>
      <c r="AI422" s="215"/>
      <c r="AJ422" s="215"/>
      <c r="AK422" s="215"/>
      <c r="AL422" s="215"/>
      <c r="AM422" s="215"/>
      <c r="AN422" s="215"/>
      <c r="AO422" s="215"/>
      <c r="AP422" s="215"/>
      <c r="AQ422" s="215"/>
      <c r="AR422" s="215"/>
      <c r="AS422" s="215"/>
      <c r="AT422" s="215"/>
      <c r="AU422" s="215"/>
      <c r="AV422" s="215"/>
      <c r="AW422" s="215"/>
      <c r="AX422" s="215"/>
      <c r="AY422" s="215"/>
      <c r="AZ422" s="215"/>
      <c r="BA422" s="215"/>
      <c r="BB422" s="215"/>
      <c r="BC422" s="215"/>
      <c r="BD422" s="215"/>
      <c r="BE422" s="215"/>
      <c r="BF422" s="215"/>
      <c r="BG422" s="215"/>
    </row>
    <row r="423" spans="1:60" s="213" customFormat="1" ht="18.75" customHeight="1">
      <c r="A423" s="57" t="s">
        <v>520</v>
      </c>
      <c r="B423" s="215"/>
      <c r="C423" s="215"/>
      <c r="D423" s="215"/>
      <c r="E423" s="215"/>
      <c r="F423" s="215"/>
      <c r="G423" s="215"/>
      <c r="H423" s="215"/>
      <c r="I423" s="215"/>
      <c r="J423" s="215"/>
      <c r="K423" s="215"/>
      <c r="L423" s="215"/>
      <c r="M423" s="215"/>
      <c r="N423" s="215"/>
      <c r="O423" s="215"/>
      <c r="P423" s="215"/>
      <c r="Q423" s="215"/>
      <c r="R423" s="215"/>
      <c r="S423" s="215"/>
      <c r="T423" s="215"/>
      <c r="U423" s="215"/>
      <c r="V423" s="215"/>
      <c r="W423" s="215"/>
      <c r="X423" s="215"/>
      <c r="Y423" s="215"/>
      <c r="Z423" s="215"/>
      <c r="AA423" s="215"/>
      <c r="AB423" s="215"/>
      <c r="AC423" s="215"/>
      <c r="AD423" s="215"/>
      <c r="AE423" s="215"/>
      <c r="AF423" s="215"/>
      <c r="AG423" s="215"/>
      <c r="AH423" s="215"/>
      <c r="AI423" s="215"/>
      <c r="AJ423" s="215"/>
      <c r="AK423" s="215"/>
      <c r="AL423" s="215"/>
      <c r="AM423" s="215"/>
      <c r="AN423" s="215"/>
      <c r="AO423" s="215"/>
      <c r="AP423" s="215"/>
      <c r="AQ423" s="215"/>
      <c r="AR423" s="215"/>
      <c r="AS423" s="215"/>
      <c r="AT423" s="215"/>
      <c r="AU423" s="215"/>
      <c r="AV423" s="215"/>
      <c r="AW423" s="215"/>
      <c r="AX423" s="215"/>
      <c r="AY423" s="215"/>
      <c r="AZ423" s="215"/>
      <c r="BA423" s="215"/>
      <c r="BB423" s="215"/>
      <c r="BC423" s="215"/>
      <c r="BD423" s="215"/>
      <c r="BE423" s="215"/>
      <c r="BF423" s="215"/>
    </row>
    <row r="424" spans="1:60" s="213" customFormat="1" ht="18.75" customHeight="1">
      <c r="A424" s="215"/>
      <c r="B424" s="215"/>
      <c r="C424" s="215"/>
      <c r="D424" s="215"/>
      <c r="E424" s="215"/>
      <c r="F424" s="215"/>
      <c r="G424" s="215"/>
      <c r="H424" s="215"/>
      <c r="I424" s="215"/>
      <c r="J424" s="215"/>
      <c r="K424" s="215"/>
      <c r="L424" s="215"/>
      <c r="M424" s="215"/>
      <c r="N424" s="215"/>
      <c r="O424" s="215"/>
      <c r="P424" s="215"/>
      <c r="Q424" s="215"/>
      <c r="R424" s="215"/>
      <c r="S424" s="215"/>
      <c r="T424" s="215"/>
      <c r="U424" s="215"/>
      <c r="V424" s="215"/>
      <c r="W424" s="215"/>
      <c r="X424" s="215"/>
      <c r="Y424" s="215"/>
      <c r="Z424" s="215"/>
      <c r="AA424" s="215"/>
      <c r="AB424" s="215"/>
      <c r="AC424" s="215"/>
      <c r="AD424" s="215"/>
      <c r="AE424" s="208"/>
      <c r="AF424" s="215"/>
      <c r="AG424" s="215"/>
      <c r="AH424" s="215"/>
      <c r="AI424" s="215"/>
      <c r="AJ424" s="215"/>
      <c r="AK424" s="215"/>
      <c r="AL424" s="215"/>
      <c r="AM424" s="215"/>
      <c r="AN424" s="215"/>
      <c r="AO424" s="215"/>
      <c r="AP424" s="215"/>
      <c r="AQ424" s="215"/>
      <c r="AR424" s="215"/>
      <c r="AS424" s="215"/>
      <c r="AT424" s="215"/>
      <c r="AU424" s="215"/>
      <c r="AV424" s="215"/>
      <c r="AW424" s="215"/>
      <c r="AX424" s="215"/>
      <c r="AY424" s="215"/>
      <c r="AZ424" s="215"/>
      <c r="BA424" s="215"/>
      <c r="BB424" s="215"/>
      <c r="BC424" s="215"/>
      <c r="BD424" s="215"/>
      <c r="BE424" s="215"/>
      <c r="BF424" s="215"/>
    </row>
    <row r="425" spans="1:60" s="58" customFormat="1" ht="18.75" customHeight="1">
      <c r="C425" s="208"/>
      <c r="D425" s="208"/>
      <c r="E425" s="215" t="s">
        <v>302</v>
      </c>
      <c r="F425" s="373" t="e">
        <f ca="1">AH286</f>
        <v>#N/A</v>
      </c>
      <c r="G425" s="373"/>
      <c r="H425" s="373"/>
      <c r="I425" s="208" t="s">
        <v>348</v>
      </c>
      <c r="J425" s="208"/>
      <c r="K425" s="368" t="s">
        <v>401</v>
      </c>
      <c r="L425" s="368"/>
      <c r="M425" s="373">
        <f>AH287</f>
        <v>0</v>
      </c>
      <c r="N425" s="373"/>
      <c r="O425" s="373"/>
      <c r="P425" s="208" t="s">
        <v>348</v>
      </c>
      <c r="Q425" s="208"/>
      <c r="R425" s="368" t="s">
        <v>401</v>
      </c>
      <c r="S425" s="368"/>
      <c r="T425" s="373" t="e">
        <f>AH288</f>
        <v>#VALUE!</v>
      </c>
      <c r="U425" s="373"/>
      <c r="V425" s="373"/>
      <c r="W425" s="208" t="s">
        <v>94</v>
      </c>
      <c r="X425" s="208"/>
      <c r="Y425" s="368" t="s">
        <v>419</v>
      </c>
      <c r="Z425" s="368"/>
      <c r="AA425" s="373" t="e">
        <f ca="1">AH289</f>
        <v>#VALUE!</v>
      </c>
      <c r="AB425" s="373"/>
      <c r="AC425" s="373"/>
      <c r="AD425" s="208" t="s">
        <v>348</v>
      </c>
      <c r="AE425" s="208"/>
      <c r="AF425" s="368" t="s">
        <v>419</v>
      </c>
      <c r="AG425" s="368"/>
      <c r="AH425" s="373" t="e">
        <f>AH290</f>
        <v>#VALUE!</v>
      </c>
      <c r="AI425" s="373"/>
      <c r="AJ425" s="373"/>
      <c r="AK425" s="208" t="s">
        <v>94</v>
      </c>
      <c r="AL425" s="208"/>
      <c r="AT425" s="208"/>
      <c r="AU425" s="208"/>
      <c r="AV425" s="208"/>
      <c r="AW425" s="208"/>
      <c r="AX425" s="208"/>
      <c r="AY425" s="208"/>
      <c r="AZ425" s="208"/>
      <c r="BA425" s="208"/>
      <c r="BB425" s="208"/>
      <c r="BC425" s="208"/>
      <c r="BD425" s="208"/>
      <c r="BE425" s="208"/>
      <c r="BF425" s="208"/>
      <c r="BG425" s="208"/>
      <c r="BH425" s="208"/>
    </row>
    <row r="426" spans="1:60" s="58" customFormat="1" ht="18.75" customHeight="1">
      <c r="C426" s="208"/>
      <c r="D426" s="208"/>
      <c r="E426" s="215"/>
      <c r="F426" s="368" t="s">
        <v>419</v>
      </c>
      <c r="G426" s="368"/>
      <c r="H426" s="373" t="e">
        <f ca="1">AH291</f>
        <v>#N/A</v>
      </c>
      <c r="I426" s="373"/>
      <c r="J426" s="373"/>
      <c r="K426" s="208" t="s">
        <v>94</v>
      </c>
      <c r="L426" s="208"/>
      <c r="M426" s="368" t="s">
        <v>419</v>
      </c>
      <c r="N426" s="368"/>
      <c r="O426" s="373">
        <f>AH292</f>
        <v>0</v>
      </c>
      <c r="P426" s="373"/>
      <c r="Q426" s="373"/>
      <c r="R426" s="208" t="s">
        <v>348</v>
      </c>
      <c r="S426" s="208"/>
      <c r="T426" s="368" t="s">
        <v>419</v>
      </c>
      <c r="U426" s="368"/>
      <c r="V426" s="373" t="e">
        <f>AH293</f>
        <v>#DIV/0!</v>
      </c>
      <c r="W426" s="373"/>
      <c r="X426" s="373"/>
      <c r="Y426" s="208" t="s">
        <v>348</v>
      </c>
      <c r="Z426" s="208"/>
      <c r="AA426" s="368" t="s">
        <v>419</v>
      </c>
      <c r="AB426" s="368"/>
      <c r="AC426" s="373">
        <f>AH294</f>
        <v>0</v>
      </c>
      <c r="AD426" s="373"/>
      <c r="AE426" s="373"/>
      <c r="AF426" s="208" t="s">
        <v>348</v>
      </c>
      <c r="AG426" s="208"/>
      <c r="AH426" s="210"/>
      <c r="AI426" s="210"/>
      <c r="AJ426" s="210"/>
      <c r="AK426" s="208"/>
      <c r="AL426" s="208"/>
      <c r="AM426" s="215"/>
      <c r="AN426" s="215"/>
      <c r="AO426" s="210"/>
      <c r="AP426" s="210"/>
      <c r="AQ426" s="210"/>
      <c r="AR426" s="208"/>
      <c r="AS426" s="208"/>
      <c r="AT426" s="208"/>
      <c r="AU426" s="208"/>
      <c r="AV426" s="208"/>
      <c r="AW426" s="208"/>
      <c r="AX426" s="208"/>
      <c r="AY426" s="208"/>
      <c r="AZ426" s="208"/>
      <c r="BA426" s="208"/>
      <c r="BB426" s="208"/>
      <c r="BC426" s="208"/>
      <c r="BD426" s="208"/>
      <c r="BE426" s="208"/>
      <c r="BF426" s="208"/>
      <c r="BG426" s="208"/>
      <c r="BH426" s="208"/>
    </row>
    <row r="427" spans="1:60" s="58" customFormat="1" ht="18.75" customHeight="1">
      <c r="C427" s="208"/>
      <c r="D427" s="208"/>
      <c r="E427" s="215" t="s">
        <v>376</v>
      </c>
      <c r="F427" s="374" t="e">
        <f ca="1">AH295</f>
        <v>#N/A</v>
      </c>
      <c r="G427" s="374"/>
      <c r="H427" s="374"/>
      <c r="I427" s="208" t="s">
        <v>348</v>
      </c>
      <c r="J427" s="208"/>
      <c r="K427" s="208"/>
      <c r="L427" s="208"/>
      <c r="M427" s="129"/>
      <c r="N427" s="129"/>
      <c r="O427" s="129"/>
      <c r="P427" s="129"/>
      <c r="Q427" s="208"/>
      <c r="R427" s="208"/>
      <c r="S427" s="208"/>
      <c r="T427" s="208"/>
      <c r="U427" s="208"/>
      <c r="V427" s="208"/>
      <c r="W427" s="208"/>
      <c r="X427" s="208"/>
      <c r="Y427" s="208"/>
      <c r="Z427" s="208"/>
      <c r="AA427" s="208"/>
      <c r="AB427" s="208"/>
      <c r="AC427" s="208"/>
      <c r="AD427" s="208"/>
      <c r="AE427" s="208"/>
      <c r="AF427" s="208"/>
      <c r="AG427" s="215"/>
      <c r="AH427" s="208"/>
      <c r="AI427" s="208"/>
      <c r="AJ427" s="208"/>
      <c r="AK427" s="208"/>
      <c r="AL427" s="208"/>
      <c r="AM427" s="208"/>
      <c r="AN427" s="208"/>
      <c r="AO427" s="208"/>
      <c r="AP427" s="208"/>
      <c r="AQ427" s="208"/>
      <c r="AR427" s="208"/>
      <c r="AS427" s="208"/>
      <c r="AT427" s="208"/>
      <c r="AU427" s="208"/>
      <c r="AV427" s="208"/>
      <c r="AW427" s="208"/>
      <c r="AX427" s="208"/>
      <c r="AY427" s="208"/>
      <c r="AZ427" s="208"/>
      <c r="BA427" s="208"/>
      <c r="BB427" s="208"/>
      <c r="BC427" s="208"/>
      <c r="BD427" s="208"/>
      <c r="BE427" s="208"/>
      <c r="BF427" s="208"/>
      <c r="BG427" s="208"/>
      <c r="BH427" s="208"/>
    </row>
    <row r="428" spans="1:60" s="58" customFormat="1" ht="18.75" customHeight="1">
      <c r="A428" s="208"/>
      <c r="B428" s="208"/>
      <c r="C428" s="208"/>
      <c r="D428" s="214"/>
      <c r="E428" s="214"/>
      <c r="F428" s="214"/>
      <c r="G428" s="208"/>
      <c r="H428" s="208"/>
      <c r="I428" s="215"/>
      <c r="J428" s="215"/>
      <c r="K428" s="216"/>
      <c r="L428" s="216"/>
      <c r="M428" s="216"/>
      <c r="N428" s="216"/>
      <c r="O428" s="208"/>
      <c r="P428" s="208"/>
      <c r="Q428" s="208"/>
      <c r="R428" s="208"/>
      <c r="S428" s="208"/>
      <c r="T428" s="208"/>
      <c r="U428" s="208"/>
      <c r="V428" s="208"/>
      <c r="W428" s="208"/>
      <c r="X428" s="208"/>
      <c r="Y428" s="208"/>
      <c r="Z428" s="208"/>
      <c r="AA428" s="208"/>
      <c r="AB428" s="208"/>
      <c r="AC428" s="208"/>
      <c r="AD428" s="208"/>
      <c r="AE428" s="208"/>
      <c r="AF428" s="208"/>
      <c r="AG428" s="208"/>
      <c r="AH428" s="208"/>
      <c r="AI428" s="208"/>
      <c r="AJ428" s="208"/>
      <c r="AK428" s="208"/>
      <c r="AL428" s="208"/>
      <c r="AM428" s="208"/>
      <c r="AN428" s="208"/>
      <c r="AO428" s="208"/>
      <c r="AW428" s="208"/>
      <c r="AX428" s="208"/>
      <c r="AY428" s="208"/>
      <c r="AZ428" s="208"/>
      <c r="BA428" s="208"/>
      <c r="BB428" s="208"/>
      <c r="BC428" s="208"/>
      <c r="BD428" s="208"/>
      <c r="BE428" s="208"/>
      <c r="BF428" s="208"/>
    </row>
    <row r="429" spans="1:60" s="213" customFormat="1" ht="18.75" customHeight="1">
      <c r="A429" s="215"/>
      <c r="B429" s="215"/>
      <c r="C429" s="215"/>
      <c r="D429" s="128" t="s">
        <v>521</v>
      </c>
      <c r="E429" s="215" t="s">
        <v>302</v>
      </c>
      <c r="F429" s="374" t="e">
        <f ca="1">F427</f>
        <v>#N/A</v>
      </c>
      <c r="G429" s="374"/>
      <c r="H429" s="374"/>
      <c r="I429" s="208" t="s">
        <v>94</v>
      </c>
      <c r="J429" s="129"/>
      <c r="K429" s="129"/>
      <c r="L429" s="129"/>
      <c r="M429" s="129"/>
      <c r="N429" s="215"/>
      <c r="O429" s="215"/>
      <c r="P429" s="208"/>
      <c r="Q429" s="215"/>
      <c r="R429" s="215"/>
      <c r="S429" s="215"/>
      <c r="T429" s="215"/>
      <c r="U429" s="215"/>
      <c r="V429" s="215"/>
      <c r="W429" s="215"/>
      <c r="X429" s="215"/>
      <c r="Y429" s="215"/>
      <c r="Z429" s="215"/>
      <c r="AA429" s="215"/>
      <c r="AB429" s="215"/>
      <c r="AC429" s="215"/>
      <c r="AD429" s="215"/>
      <c r="AE429" s="208"/>
      <c r="AF429" s="215"/>
      <c r="AG429" s="215"/>
      <c r="AH429" s="215"/>
      <c r="AI429" s="215"/>
      <c r="AJ429" s="215"/>
      <c r="AK429" s="215"/>
      <c r="AL429" s="215"/>
      <c r="AM429" s="215"/>
      <c r="AN429" s="215"/>
      <c r="AO429" s="215"/>
      <c r="AW429" s="215"/>
      <c r="AX429" s="215"/>
      <c r="AY429" s="215"/>
      <c r="AZ429" s="215"/>
      <c r="BA429" s="215"/>
      <c r="BB429" s="215"/>
      <c r="BC429" s="215"/>
      <c r="BD429" s="215"/>
      <c r="BE429" s="215"/>
      <c r="BF429" s="215"/>
    </row>
    <row r="430" spans="1:60" s="208" customFormat="1" ht="18.75" customHeight="1"/>
    <row r="431" spans="1:60" ht="18.75" customHeight="1">
      <c r="A431" s="57" t="s">
        <v>522</v>
      </c>
      <c r="B431" s="56"/>
      <c r="C431" s="56"/>
      <c r="D431" s="56"/>
      <c r="E431" s="56"/>
      <c r="F431" s="56"/>
      <c r="G431" s="56"/>
      <c r="H431" s="56"/>
      <c r="I431" s="56"/>
      <c r="J431" s="56"/>
      <c r="K431" s="56"/>
      <c r="L431" s="56"/>
      <c r="M431" s="56"/>
      <c r="N431" s="56"/>
      <c r="O431" s="56"/>
      <c r="P431" s="56"/>
      <c r="Q431" s="56"/>
      <c r="R431" s="56"/>
      <c r="S431" s="56"/>
      <c r="T431" s="56"/>
      <c r="U431" s="56"/>
      <c r="V431" s="56"/>
      <c r="W431" s="56"/>
      <c r="X431" s="56"/>
      <c r="Y431" s="56"/>
      <c r="Z431" s="56"/>
      <c r="AA431" s="56"/>
      <c r="AB431" s="56"/>
      <c r="AC431" s="56"/>
      <c r="AD431" s="56"/>
      <c r="AE431" s="56"/>
      <c r="AF431" s="56"/>
      <c r="AG431" s="56"/>
      <c r="AH431" s="56"/>
      <c r="AI431" s="56"/>
      <c r="AJ431" s="56"/>
      <c r="AK431" s="56"/>
      <c r="AL431" s="56"/>
      <c r="AM431" s="56"/>
      <c r="AN431" s="56"/>
      <c r="AO431" s="56"/>
      <c r="AP431" s="56"/>
      <c r="AQ431" s="56"/>
      <c r="AR431" s="56"/>
      <c r="AS431" s="56"/>
      <c r="AT431" s="56"/>
      <c r="AU431" s="56"/>
      <c r="AV431" s="56"/>
      <c r="AW431" s="56"/>
      <c r="AX431" s="56"/>
      <c r="AY431" s="56"/>
      <c r="AZ431" s="56"/>
      <c r="BA431" s="56"/>
      <c r="BB431" s="56"/>
      <c r="BC431" s="56"/>
      <c r="BD431" s="56"/>
      <c r="BE431" s="56"/>
      <c r="BF431" s="56"/>
      <c r="BG431" s="56"/>
      <c r="BH431" s="56"/>
    </row>
    <row r="432" spans="1:60" ht="18.75" customHeight="1">
      <c r="A432" s="56"/>
      <c r="B432" s="56"/>
      <c r="C432" s="56"/>
      <c r="D432" s="56"/>
      <c r="E432" s="56"/>
      <c r="F432" s="56"/>
      <c r="G432" s="56"/>
      <c r="H432" s="56"/>
      <c r="I432" s="56"/>
      <c r="J432" s="56"/>
      <c r="K432" s="56"/>
      <c r="L432" s="375" t="e">
        <f ca="1">AH295</f>
        <v>#N/A</v>
      </c>
      <c r="M432" s="375"/>
      <c r="N432" s="375"/>
      <c r="O432" s="375"/>
      <c r="P432" s="375"/>
      <c r="Q432" s="375"/>
      <c r="R432" s="375"/>
      <c r="S432" s="375"/>
      <c r="T432" s="375"/>
      <c r="U432" s="375"/>
      <c r="V432" s="375"/>
      <c r="W432" s="375"/>
      <c r="X432" s="375"/>
      <c r="Y432" s="375"/>
      <c r="Z432" s="375"/>
      <c r="AA432" s="375"/>
      <c r="AB432" s="375"/>
      <c r="AC432" s="375"/>
      <c r="AD432" s="375"/>
      <c r="AE432" s="375"/>
      <c r="AF432" s="375"/>
      <c r="AG432" s="375"/>
      <c r="AH432" s="375"/>
      <c r="AI432" s="375"/>
      <c r="AJ432" s="375"/>
      <c r="AK432" s="375"/>
      <c r="AL432" s="368" t="s">
        <v>105</v>
      </c>
      <c r="AM432" s="379" t="e">
        <f>AP295</f>
        <v>#VALUE!</v>
      </c>
      <c r="AN432" s="379"/>
      <c r="AO432" s="379"/>
      <c r="AP432" s="379"/>
      <c r="AQ432" s="379"/>
      <c r="AR432" s="379"/>
    </row>
    <row r="433" spans="1:56" ht="18.75" customHeight="1">
      <c r="A433" s="56"/>
      <c r="B433" s="56"/>
      <c r="C433" s="56"/>
      <c r="D433" s="56"/>
      <c r="E433" s="56"/>
      <c r="F433" s="56"/>
      <c r="G433" s="56"/>
      <c r="H433" s="56"/>
      <c r="I433" s="56"/>
      <c r="J433" s="56"/>
      <c r="K433" s="56"/>
      <c r="L433" s="56"/>
      <c r="M433" s="377" t="e">
        <f ca="1">AH286</f>
        <v>#N/A</v>
      </c>
      <c r="N433" s="377"/>
      <c r="O433" s="377"/>
      <c r="P433" s="171"/>
      <c r="Q433" s="376" t="s">
        <v>106</v>
      </c>
      <c r="R433" s="377">
        <f>AH287</f>
        <v>0</v>
      </c>
      <c r="S433" s="377"/>
      <c r="T433" s="377"/>
      <c r="U433" s="171"/>
      <c r="V433" s="376" t="s">
        <v>106</v>
      </c>
      <c r="W433" s="377" t="e">
        <f>AH288</f>
        <v>#VALUE!</v>
      </c>
      <c r="X433" s="377"/>
      <c r="Y433" s="377"/>
      <c r="Z433" s="171"/>
      <c r="AA433" s="376" t="s">
        <v>106</v>
      </c>
      <c r="AB433" s="377" t="e">
        <f ca="1">AH289</f>
        <v>#VALUE!</v>
      </c>
      <c r="AC433" s="377"/>
      <c r="AD433" s="377"/>
      <c r="AE433" s="171"/>
      <c r="AF433" s="376" t="s">
        <v>106</v>
      </c>
      <c r="AG433" s="377" t="e">
        <f>AH290</f>
        <v>#VALUE!</v>
      </c>
      <c r="AH433" s="377"/>
      <c r="AI433" s="377"/>
      <c r="AJ433" s="171"/>
      <c r="AK433" s="129"/>
      <c r="AL433" s="368"/>
      <c r="AM433" s="379"/>
      <c r="AN433" s="379"/>
      <c r="AO433" s="379"/>
      <c r="AP433" s="379"/>
      <c r="AQ433" s="379"/>
      <c r="AR433" s="379"/>
    </row>
    <row r="434" spans="1:56" ht="18.75" customHeight="1">
      <c r="A434" s="56"/>
      <c r="B434" s="56"/>
      <c r="C434" s="56"/>
      <c r="D434" s="56"/>
      <c r="E434" s="56"/>
      <c r="F434" s="56"/>
      <c r="G434" s="56"/>
      <c r="H434" s="56"/>
      <c r="I434" s="56"/>
      <c r="J434" s="56"/>
      <c r="K434" s="56"/>
      <c r="L434" s="56"/>
      <c r="M434" s="378" t="str">
        <f>AP286</f>
        <v>∞</v>
      </c>
      <c r="N434" s="378"/>
      <c r="O434" s="378"/>
      <c r="P434" s="378"/>
      <c r="Q434" s="376"/>
      <c r="R434" s="378">
        <f>AP287</f>
        <v>4</v>
      </c>
      <c r="S434" s="378"/>
      <c r="T434" s="378"/>
      <c r="U434" s="378"/>
      <c r="V434" s="376"/>
      <c r="W434" s="378">
        <f>AP288</f>
        <v>100</v>
      </c>
      <c r="X434" s="378"/>
      <c r="Y434" s="378"/>
      <c r="Z434" s="378"/>
      <c r="AA434" s="376"/>
      <c r="AB434" s="378">
        <f>AP289</f>
        <v>12</v>
      </c>
      <c r="AC434" s="378"/>
      <c r="AD434" s="378"/>
      <c r="AE434" s="378"/>
      <c r="AF434" s="376"/>
      <c r="AG434" s="378">
        <f>AP290</f>
        <v>100</v>
      </c>
      <c r="AH434" s="378"/>
      <c r="AI434" s="378"/>
      <c r="AJ434" s="378"/>
      <c r="AK434" s="129"/>
    </row>
    <row r="435" spans="1:56" ht="18.75" customHeight="1">
      <c r="A435" s="56"/>
      <c r="B435" s="56"/>
      <c r="C435" s="56"/>
      <c r="D435" s="56"/>
      <c r="E435" s="56"/>
      <c r="F435" s="56"/>
      <c r="G435" s="56"/>
      <c r="H435" s="56"/>
      <c r="I435" s="56"/>
      <c r="J435" s="56"/>
      <c r="K435" s="56"/>
      <c r="L435" s="56"/>
      <c r="M435" s="376" t="s">
        <v>106</v>
      </c>
      <c r="N435" s="377" t="e">
        <f ca="1">AH291</f>
        <v>#N/A</v>
      </c>
      <c r="O435" s="377"/>
      <c r="P435" s="377"/>
      <c r="Q435" s="171"/>
      <c r="R435" s="376" t="s">
        <v>106</v>
      </c>
      <c r="S435" s="377">
        <f>AH292</f>
        <v>0</v>
      </c>
      <c r="T435" s="377"/>
      <c r="U435" s="377"/>
      <c r="V435" s="171"/>
      <c r="W435" s="376" t="s">
        <v>106</v>
      </c>
      <c r="X435" s="377" t="e">
        <f>AH293</f>
        <v>#DIV/0!</v>
      </c>
      <c r="Y435" s="377"/>
      <c r="Z435" s="377"/>
      <c r="AA435" s="171"/>
      <c r="AB435" s="376" t="s">
        <v>106</v>
      </c>
      <c r="AC435" s="377">
        <f>AH294</f>
        <v>0</v>
      </c>
      <c r="AD435" s="377"/>
      <c r="AE435" s="377"/>
      <c r="AF435" s="171"/>
    </row>
    <row r="436" spans="1:56" ht="18.75" customHeight="1">
      <c r="A436" s="56"/>
      <c r="B436" s="56"/>
      <c r="C436" s="56"/>
      <c r="D436" s="56"/>
      <c r="E436" s="56"/>
      <c r="F436" s="56"/>
      <c r="G436" s="56"/>
      <c r="H436" s="56"/>
      <c r="I436" s="56"/>
      <c r="J436" s="56"/>
      <c r="K436" s="56"/>
      <c r="L436" s="56"/>
      <c r="M436" s="376"/>
      <c r="N436" s="378">
        <f>AP291</f>
        <v>12</v>
      </c>
      <c r="O436" s="378"/>
      <c r="P436" s="378"/>
      <c r="Q436" s="378"/>
      <c r="R436" s="376"/>
      <c r="S436" s="378">
        <f>AP292</f>
        <v>12</v>
      </c>
      <c r="T436" s="378"/>
      <c r="U436" s="378"/>
      <c r="V436" s="378"/>
      <c r="W436" s="376"/>
      <c r="X436" s="378" t="str">
        <f>AP293</f>
        <v>∞</v>
      </c>
      <c r="Y436" s="378"/>
      <c r="Z436" s="378"/>
      <c r="AA436" s="378"/>
      <c r="AB436" s="376"/>
      <c r="AC436" s="378">
        <f>AP294</f>
        <v>12</v>
      </c>
      <c r="AD436" s="378"/>
      <c r="AE436" s="378"/>
      <c r="AF436" s="378"/>
    </row>
    <row r="437" spans="1:56" ht="18.75" customHeight="1">
      <c r="A437" s="56"/>
      <c r="B437" s="56"/>
      <c r="C437" s="56"/>
      <c r="D437" s="56"/>
      <c r="E437" s="56"/>
      <c r="F437" s="56"/>
      <c r="G437" s="56"/>
      <c r="H437" s="56"/>
      <c r="I437" s="56"/>
      <c r="J437" s="56"/>
      <c r="K437" s="56"/>
      <c r="L437" s="56"/>
      <c r="M437" s="56"/>
      <c r="N437" s="56"/>
    </row>
    <row r="438" spans="1:56" ht="18.75" customHeight="1">
      <c r="A438" s="57" t="s">
        <v>422</v>
      </c>
      <c r="B438" s="56"/>
      <c r="C438" s="56"/>
      <c r="D438" s="56"/>
      <c r="E438" s="56"/>
      <c r="F438" s="56"/>
      <c r="G438" s="56"/>
      <c r="H438" s="56"/>
      <c r="I438" s="56"/>
      <c r="J438" s="56"/>
      <c r="K438" s="56"/>
      <c r="L438" s="56"/>
      <c r="M438" s="56"/>
      <c r="N438" s="56"/>
      <c r="O438" s="56"/>
      <c r="P438" s="56"/>
      <c r="Q438" s="56"/>
      <c r="R438" s="56"/>
      <c r="S438" s="56"/>
      <c r="T438" s="56"/>
      <c r="U438" s="56"/>
      <c r="V438" s="56"/>
      <c r="W438" s="56"/>
      <c r="X438" s="56"/>
      <c r="Y438" s="56"/>
      <c r="Z438" s="56"/>
      <c r="AA438" s="56"/>
      <c r="AB438" s="56"/>
      <c r="AC438" s="56"/>
      <c r="AD438" s="56"/>
      <c r="AE438" s="56"/>
      <c r="AF438" s="56"/>
      <c r="AG438" s="56"/>
      <c r="AH438" s="56"/>
      <c r="AI438" s="56"/>
      <c r="AJ438" s="56"/>
      <c r="AK438" s="56"/>
      <c r="AL438" s="56"/>
      <c r="AM438" s="56"/>
      <c r="AN438" s="56"/>
      <c r="AO438" s="56"/>
      <c r="AP438" s="56"/>
      <c r="AQ438" s="56"/>
      <c r="AR438" s="56"/>
      <c r="AS438" s="56"/>
      <c r="AT438" s="56"/>
      <c r="AU438" s="56"/>
      <c r="AV438" s="56"/>
      <c r="AW438" s="56"/>
      <c r="AX438" s="56"/>
      <c r="AY438" s="56"/>
      <c r="AZ438" s="56"/>
      <c r="BA438" s="56"/>
      <c r="BB438" s="56"/>
      <c r="BC438" s="56"/>
      <c r="BD438" s="56"/>
    </row>
    <row r="439" spans="1:56" ht="18.75" customHeight="1">
      <c r="A439" s="57"/>
      <c r="B439" s="56" t="s">
        <v>423</v>
      </c>
      <c r="C439" s="56"/>
      <c r="D439" s="56"/>
      <c r="E439" s="56"/>
      <c r="F439" s="56"/>
      <c r="G439" s="56"/>
      <c r="H439" s="56"/>
      <c r="I439" s="56"/>
      <c r="J439" s="56"/>
      <c r="K439" s="56"/>
      <c r="L439" s="56"/>
      <c r="M439" s="56"/>
      <c r="N439" s="56"/>
      <c r="O439" s="56"/>
      <c r="P439" s="56"/>
      <c r="Q439" s="56"/>
      <c r="R439" s="56"/>
      <c r="S439" s="56"/>
      <c r="T439" s="56"/>
      <c r="U439" s="56"/>
      <c r="V439" s="56"/>
      <c r="W439" s="56"/>
      <c r="X439" s="56"/>
      <c r="Y439" s="56"/>
      <c r="Z439" s="56"/>
      <c r="AA439" s="56"/>
      <c r="AB439" s="56"/>
      <c r="AC439" s="56"/>
      <c r="AD439" s="56"/>
      <c r="AE439" s="56"/>
      <c r="AF439" s="56"/>
      <c r="AG439" s="56"/>
      <c r="AH439" s="56"/>
      <c r="AI439" s="56"/>
      <c r="AJ439" s="56"/>
      <c r="AK439" s="56"/>
      <c r="AL439" s="56"/>
      <c r="AM439" s="56"/>
      <c r="AN439" s="56"/>
      <c r="AO439" s="56"/>
      <c r="AP439" s="56"/>
      <c r="AQ439" s="56"/>
      <c r="AR439" s="56"/>
      <c r="AS439" s="56"/>
      <c r="AT439" s="56"/>
      <c r="AU439" s="56"/>
      <c r="AV439" s="56"/>
      <c r="AW439" s="56"/>
      <c r="AX439" s="56"/>
      <c r="AY439" s="56"/>
      <c r="AZ439" s="56"/>
      <c r="BA439" s="56"/>
      <c r="BB439" s="56"/>
      <c r="BC439" s="56"/>
      <c r="BD439" s="56"/>
    </row>
    <row r="440" spans="1:56" ht="18.75" customHeight="1">
      <c r="A440" s="57"/>
      <c r="B440" s="56"/>
      <c r="C440" s="56" t="s">
        <v>523</v>
      </c>
      <c r="D440" s="56"/>
      <c r="E440" s="56"/>
      <c r="F440" s="56"/>
      <c r="G440" s="56"/>
      <c r="H440" s="56"/>
      <c r="I440" s="56"/>
      <c r="J440" s="56"/>
      <c r="K440" s="56"/>
      <c r="L440" s="56"/>
      <c r="M440" s="56"/>
      <c r="N440" s="56"/>
      <c r="O440" s="56"/>
      <c r="P440" s="56"/>
      <c r="Q440" s="56"/>
      <c r="R440" s="56"/>
      <c r="S440" s="56"/>
      <c r="T440" s="56"/>
      <c r="U440" s="56"/>
      <c r="V440" s="56"/>
      <c r="W440" s="56"/>
      <c r="X440" s="56"/>
      <c r="Y440" s="56"/>
      <c r="Z440" s="56"/>
      <c r="AA440" s="56"/>
      <c r="AB440" s="56"/>
      <c r="AC440" s="56"/>
      <c r="AD440" s="56"/>
      <c r="AE440" s="56"/>
      <c r="AF440" s="56"/>
      <c r="AG440" s="56"/>
      <c r="AH440" s="56"/>
      <c r="AI440" s="56"/>
      <c r="AJ440" s="56"/>
      <c r="AK440" s="56"/>
      <c r="AL440" s="56"/>
      <c r="AM440" s="56"/>
      <c r="AN440" s="56"/>
      <c r="AO440" s="56"/>
      <c r="AP440" s="56"/>
      <c r="AQ440" s="56"/>
      <c r="AR440" s="56"/>
      <c r="AS440" s="56"/>
      <c r="AT440" s="56"/>
      <c r="AU440" s="56"/>
      <c r="AV440" s="56"/>
      <c r="AW440" s="56"/>
      <c r="AX440" s="56"/>
      <c r="AY440" s="56"/>
      <c r="AZ440" s="56"/>
      <c r="BA440" s="56"/>
      <c r="BB440" s="56"/>
      <c r="BC440" s="56"/>
      <c r="BD440" s="56"/>
    </row>
    <row r="441" spans="1:56" ht="18.75" customHeight="1">
      <c r="A441" s="57"/>
      <c r="B441" s="56"/>
      <c r="C441" s="55" t="s">
        <v>425</v>
      </c>
      <c r="D441" s="56"/>
      <c r="E441" s="56"/>
      <c r="F441" s="56"/>
      <c r="G441" s="56"/>
      <c r="H441" s="56"/>
      <c r="I441" s="56"/>
      <c r="J441" s="56"/>
      <c r="K441" s="56"/>
      <c r="L441" s="56"/>
      <c r="M441" s="56"/>
      <c r="N441" s="56"/>
      <c r="O441" s="56"/>
      <c r="P441" s="56"/>
      <c r="Q441" s="56"/>
      <c r="R441" s="56"/>
      <c r="S441" s="56"/>
      <c r="T441" s="56"/>
      <c r="U441" s="56"/>
      <c r="V441" s="56"/>
      <c r="W441" s="56"/>
      <c r="X441" s="56"/>
      <c r="Y441" s="56"/>
      <c r="Z441" s="56"/>
      <c r="AA441" s="56"/>
      <c r="AB441" s="56"/>
      <c r="AC441" s="56"/>
      <c r="AD441" s="56"/>
      <c r="AE441" s="56"/>
      <c r="AF441" s="56"/>
      <c r="AG441" s="56"/>
      <c r="AH441" s="56"/>
      <c r="AI441" s="56"/>
      <c r="AJ441" s="56"/>
      <c r="AK441" s="56"/>
      <c r="AL441" s="56"/>
      <c r="AM441" s="56"/>
      <c r="AN441" s="56"/>
      <c r="AO441" s="56"/>
      <c r="AP441" s="56"/>
      <c r="AQ441" s="56"/>
      <c r="AR441" s="56"/>
      <c r="AS441" s="56"/>
      <c r="AT441" s="56"/>
      <c r="AU441" s="56"/>
      <c r="AV441" s="56"/>
      <c r="AW441" s="56"/>
      <c r="AX441" s="56"/>
      <c r="AY441" s="56"/>
      <c r="AZ441" s="56"/>
      <c r="BA441" s="56"/>
      <c r="BB441" s="56"/>
      <c r="BC441" s="56"/>
      <c r="BD441" s="56"/>
    </row>
    <row r="442" spans="1:56" ht="18.75" customHeight="1">
      <c r="A442" s="57"/>
      <c r="B442" s="56"/>
      <c r="C442" s="208" t="s">
        <v>426</v>
      </c>
      <c r="D442" s="56"/>
      <c r="E442" s="56"/>
      <c r="F442" s="56"/>
      <c r="G442" s="56"/>
      <c r="H442" s="56"/>
      <c r="I442" s="56"/>
      <c r="J442" s="56"/>
      <c r="K442" s="56"/>
      <c r="L442" s="56"/>
      <c r="M442" s="56"/>
      <c r="N442" s="56"/>
      <c r="O442" s="56"/>
      <c r="P442" s="56"/>
      <c r="Q442" s="56"/>
      <c r="R442" s="56"/>
      <c r="S442" s="56"/>
      <c r="T442" s="56"/>
      <c r="U442" s="56"/>
      <c r="V442" s="56"/>
      <c r="W442" s="56"/>
      <c r="X442" s="56"/>
      <c r="Y442" s="56"/>
      <c r="Z442" s="56"/>
      <c r="AA442" s="56"/>
      <c r="AB442" s="56"/>
      <c r="AC442" s="56"/>
      <c r="AD442" s="56"/>
      <c r="AE442" s="56"/>
      <c r="AF442" s="56"/>
      <c r="AG442" s="56"/>
      <c r="AH442" s="56"/>
      <c r="AI442" s="56"/>
      <c r="AJ442" s="56"/>
      <c r="AK442" s="56"/>
      <c r="AL442" s="56"/>
      <c r="AM442" s="56"/>
      <c r="AN442" s="56"/>
      <c r="AO442" s="56"/>
      <c r="AP442" s="56"/>
      <c r="AQ442" s="56"/>
      <c r="AR442" s="56"/>
      <c r="AS442" s="56"/>
      <c r="AT442" s="56"/>
      <c r="AU442" s="56"/>
      <c r="AV442" s="56"/>
      <c r="AW442" s="56"/>
      <c r="AX442" s="56"/>
      <c r="AY442" s="56"/>
      <c r="AZ442" s="56"/>
      <c r="BA442" s="56"/>
      <c r="BB442" s="56"/>
      <c r="BC442" s="56"/>
      <c r="BD442" s="56"/>
    </row>
    <row r="443" spans="1:56" ht="18.75" customHeight="1">
      <c r="A443" s="57"/>
      <c r="B443" s="56"/>
      <c r="D443" s="56"/>
      <c r="E443" s="128"/>
      <c r="F443" s="56"/>
      <c r="G443" s="175"/>
      <c r="H443" s="215"/>
      <c r="I443" s="215"/>
      <c r="J443" s="215"/>
      <c r="R443" s="128"/>
      <c r="S443" s="130"/>
      <c r="T443" s="130"/>
      <c r="U443" s="130"/>
      <c r="V443" s="130"/>
      <c r="W443" s="130"/>
      <c r="X443" s="56"/>
      <c r="Y443" s="56"/>
      <c r="Z443" s="56"/>
      <c r="AA443" s="56"/>
      <c r="AB443" s="56"/>
      <c r="AC443" s="56"/>
      <c r="AD443" s="56"/>
      <c r="AE443" s="56"/>
      <c r="AF443" s="56"/>
      <c r="AG443" s="56"/>
      <c r="AH443" s="56"/>
      <c r="AI443" s="56"/>
      <c r="AJ443" s="56"/>
      <c r="AK443" s="56"/>
      <c r="AL443" s="56"/>
      <c r="AM443" s="56"/>
      <c r="AN443" s="56"/>
      <c r="AO443" s="56"/>
      <c r="AP443" s="56"/>
      <c r="AQ443" s="56"/>
      <c r="AR443" s="56"/>
      <c r="AS443" s="56"/>
      <c r="AT443" s="56"/>
      <c r="AU443" s="56"/>
      <c r="AV443" s="56"/>
      <c r="AW443" s="56"/>
      <c r="AX443" s="56"/>
      <c r="AY443" s="56"/>
      <c r="AZ443" s="56"/>
      <c r="BA443" s="56"/>
      <c r="BB443" s="56"/>
      <c r="BC443" s="56"/>
      <c r="BD443" s="56"/>
    </row>
    <row r="444" spans="1:56" ht="18.75" customHeight="1">
      <c r="A444" s="57"/>
      <c r="B444" s="56" t="s">
        <v>423</v>
      </c>
      <c r="C444" s="56"/>
      <c r="D444" s="56"/>
      <c r="E444" s="56"/>
      <c r="F444" s="56"/>
      <c r="G444" s="56"/>
      <c r="H444" s="56"/>
      <c r="I444" s="56"/>
      <c r="J444" s="56"/>
      <c r="K444" s="56"/>
      <c r="L444" s="56"/>
      <c r="M444" s="56"/>
      <c r="N444" s="56"/>
      <c r="O444" s="56"/>
      <c r="P444" s="56"/>
      <c r="Q444" s="56"/>
      <c r="R444" s="56"/>
      <c r="S444" s="56"/>
      <c r="T444" s="56"/>
      <c r="U444" s="56"/>
      <c r="V444" s="56"/>
      <c r="W444" s="56"/>
      <c r="X444" s="56"/>
      <c r="Y444" s="56"/>
      <c r="Z444" s="56"/>
      <c r="AA444" s="56"/>
      <c r="AB444" s="56"/>
      <c r="AC444" s="56"/>
      <c r="AD444" s="56"/>
      <c r="AE444" s="56"/>
      <c r="AF444" s="56"/>
      <c r="AG444" s="56"/>
      <c r="AH444" s="56"/>
      <c r="AI444" s="56"/>
      <c r="AJ444" s="56"/>
      <c r="AK444" s="56"/>
      <c r="AL444" s="56"/>
      <c r="AM444" s="56"/>
      <c r="AN444" s="56"/>
      <c r="AO444" s="56"/>
      <c r="AP444" s="56"/>
      <c r="AQ444" s="56"/>
      <c r="AR444" s="56"/>
      <c r="AS444" s="56"/>
      <c r="AT444" s="56"/>
      <c r="AU444" s="56"/>
      <c r="AV444" s="56"/>
      <c r="AW444" s="56"/>
      <c r="AX444" s="56"/>
      <c r="AY444" s="56"/>
      <c r="AZ444" s="56"/>
      <c r="BA444" s="56"/>
      <c r="BB444" s="56"/>
      <c r="BC444" s="56"/>
      <c r="BD444" s="56"/>
    </row>
    <row r="445" spans="1:56" ht="18.75" customHeight="1">
      <c r="A445" s="57"/>
      <c r="B445" s="56"/>
      <c r="C445" s="56" t="s">
        <v>428</v>
      </c>
      <c r="D445" s="56"/>
      <c r="E445" s="56"/>
      <c r="F445" s="56"/>
      <c r="G445" s="56"/>
      <c r="H445" s="56"/>
      <c r="I445" s="56"/>
      <c r="J445" s="56"/>
      <c r="K445" s="56"/>
      <c r="L445" s="56"/>
      <c r="M445" s="56"/>
      <c r="N445" s="56"/>
      <c r="O445" s="56"/>
      <c r="P445" s="56"/>
      <c r="Q445" s="56"/>
      <c r="R445" s="56"/>
      <c r="S445" s="56"/>
      <c r="T445" s="56"/>
      <c r="U445" s="56"/>
      <c r="V445" s="56"/>
      <c r="W445" s="56"/>
      <c r="X445" s="56"/>
      <c r="Y445" s="56"/>
      <c r="Z445" s="56"/>
      <c r="AA445" s="56"/>
      <c r="AB445" s="56"/>
      <c r="AC445" s="56"/>
      <c r="AD445" s="56"/>
      <c r="AE445" s="56"/>
      <c r="AF445" s="56"/>
      <c r="AG445" s="56"/>
      <c r="AH445" s="56"/>
      <c r="AI445" s="56"/>
      <c r="AJ445" s="56"/>
      <c r="AK445" s="56"/>
      <c r="AL445" s="56"/>
      <c r="AM445" s="56"/>
      <c r="AN445" s="56"/>
      <c r="AO445" s="56"/>
      <c r="AP445" s="56"/>
      <c r="AQ445" s="56"/>
      <c r="AR445" s="56"/>
      <c r="AS445" s="56"/>
      <c r="AT445" s="56"/>
      <c r="AU445" s="56"/>
      <c r="AV445" s="56"/>
      <c r="AW445" s="56"/>
      <c r="AX445" s="56"/>
      <c r="AY445" s="56"/>
      <c r="AZ445" s="56"/>
      <c r="BA445" s="56"/>
      <c r="BB445" s="56"/>
      <c r="BC445" s="56"/>
      <c r="BD445" s="56"/>
    </row>
    <row r="446" spans="1:56" ht="18.75" customHeight="1">
      <c r="B446" s="56"/>
      <c r="C446" s="56" t="s">
        <v>429</v>
      </c>
      <c r="D446" s="56"/>
      <c r="E446" s="56"/>
      <c r="F446" s="56"/>
      <c r="G446" s="56"/>
      <c r="H446" s="56"/>
      <c r="I446" s="56"/>
      <c r="J446" s="56"/>
      <c r="K446" s="56"/>
      <c r="L446" s="56"/>
      <c r="M446" s="56"/>
      <c r="N446" s="56"/>
      <c r="O446" s="56"/>
      <c r="P446" s="56"/>
      <c r="Q446" s="56"/>
      <c r="R446" s="56"/>
      <c r="S446" s="56"/>
      <c r="T446" s="56"/>
      <c r="U446" s="56"/>
      <c r="V446" s="56"/>
      <c r="W446" s="56"/>
      <c r="X446" s="56"/>
      <c r="Y446" s="56"/>
      <c r="Z446" s="56"/>
      <c r="AA446" s="56"/>
      <c r="AB446" s="56"/>
      <c r="AC446" s="56"/>
      <c r="AD446" s="56"/>
      <c r="AE446" s="56"/>
      <c r="AF446" s="56"/>
      <c r="AG446" s="56"/>
      <c r="AH446" s="56"/>
      <c r="AI446" s="56"/>
      <c r="AJ446" s="56"/>
      <c r="AK446" s="56"/>
      <c r="AL446" s="56"/>
      <c r="AM446" s="56"/>
      <c r="AN446" s="56"/>
      <c r="AO446" s="56"/>
      <c r="AP446" s="56"/>
      <c r="AQ446" s="56"/>
      <c r="AR446" s="56"/>
      <c r="AS446" s="56"/>
      <c r="AT446" s="56"/>
      <c r="AU446" s="56"/>
      <c r="AV446" s="56"/>
      <c r="AW446" s="56"/>
      <c r="AX446" s="56"/>
      <c r="AY446" s="56"/>
      <c r="AZ446" s="56"/>
      <c r="BA446" s="56"/>
      <c r="BB446" s="56"/>
      <c r="BC446" s="56"/>
      <c r="BD446" s="56"/>
    </row>
    <row r="447" spans="1:56" ht="18.75" customHeight="1">
      <c r="A447" s="56"/>
      <c r="B447" s="56"/>
      <c r="C447" s="55" t="s">
        <v>107</v>
      </c>
      <c r="L447" s="58"/>
      <c r="M447" s="58"/>
      <c r="N447" s="58"/>
      <c r="AL447" s="56"/>
      <c r="AM447" s="56"/>
      <c r="AN447" s="56"/>
      <c r="AO447" s="56"/>
      <c r="AP447" s="56"/>
      <c r="AQ447" s="56"/>
      <c r="AR447" s="56"/>
      <c r="AS447" s="56"/>
      <c r="AT447" s="56"/>
      <c r="AU447" s="56"/>
      <c r="AV447" s="56"/>
      <c r="AW447" s="56"/>
      <c r="AX447" s="56"/>
      <c r="AY447" s="56"/>
      <c r="AZ447" s="56"/>
      <c r="BA447" s="56"/>
      <c r="BB447" s="56"/>
    </row>
    <row r="448" spans="1:56" ht="18.75" customHeight="1">
      <c r="A448" s="56"/>
      <c r="B448" s="56"/>
      <c r="L448" s="58"/>
      <c r="M448" s="58"/>
      <c r="N448" s="58"/>
      <c r="AL448" s="56"/>
      <c r="AM448" s="56"/>
      <c r="AN448" s="56"/>
      <c r="AO448" s="56"/>
      <c r="AP448" s="56"/>
      <c r="AQ448" s="56"/>
      <c r="AR448" s="56"/>
      <c r="AS448" s="56"/>
      <c r="AT448" s="56"/>
      <c r="AU448" s="56"/>
      <c r="AV448" s="56"/>
      <c r="AW448" s="56"/>
      <c r="AX448" s="56"/>
      <c r="AY448" s="56"/>
      <c r="AZ448" s="56"/>
      <c r="BA448" s="56"/>
      <c r="BB448" s="56"/>
    </row>
    <row r="449" spans="1:46" ht="18.75" customHeight="1">
      <c r="A449" s="56"/>
      <c r="B449" s="56"/>
      <c r="C449" s="56"/>
      <c r="D449" s="56"/>
      <c r="E449" s="59"/>
      <c r="F449" s="56"/>
      <c r="G449" s="56"/>
      <c r="H449" s="175" t="s">
        <v>524</v>
      </c>
      <c r="I449" s="368" t="e">
        <f ca="1">Calcu!E112</f>
        <v>#N/A</v>
      </c>
      <c r="J449" s="368"/>
      <c r="K449" s="368"/>
      <c r="L449" s="205" t="s">
        <v>99</v>
      </c>
      <c r="M449" s="365" t="e">
        <f ca="1">F429</f>
        <v>#N/A</v>
      </c>
      <c r="N449" s="365"/>
      <c r="O449" s="365"/>
      <c r="P449" s="365"/>
      <c r="Q449" s="365"/>
      <c r="R449" s="213" t="s">
        <v>302</v>
      </c>
      <c r="S449" s="366" t="e">
        <f ca="1">I449*M449</f>
        <v>#N/A</v>
      </c>
      <c r="T449" s="366"/>
      <c r="U449" s="366"/>
      <c r="V449" s="366"/>
      <c r="W449" s="56" t="s">
        <v>431</v>
      </c>
      <c r="X449" s="367" t="e">
        <f ca="1">S449</f>
        <v>#N/A</v>
      </c>
      <c r="Y449" s="367"/>
      <c r="Z449" s="367"/>
      <c r="AA449" s="367"/>
      <c r="AL449" s="56"/>
      <c r="AM449" s="56"/>
      <c r="AN449" s="56"/>
      <c r="AO449" s="56"/>
      <c r="AP449" s="56"/>
      <c r="AQ449" s="56"/>
      <c r="AR449" s="56"/>
      <c r="AS449" s="56"/>
      <c r="AT449" s="56"/>
    </row>
  </sheetData>
  <mergeCells count="1442">
    <mergeCell ref="I449:K449"/>
    <mergeCell ref="M449:Q449"/>
    <mergeCell ref="S449:V449"/>
    <mergeCell ref="X449:AA449"/>
    <mergeCell ref="M435:M436"/>
    <mergeCell ref="N435:P435"/>
    <mergeCell ref="R435:R436"/>
    <mergeCell ref="S435:U435"/>
    <mergeCell ref="W435:W436"/>
    <mergeCell ref="X435:Z435"/>
    <mergeCell ref="AB435:AB436"/>
    <mergeCell ref="AC435:AE435"/>
    <mergeCell ref="N436:Q436"/>
    <mergeCell ref="S436:V436"/>
    <mergeCell ref="X436:AA436"/>
    <mergeCell ref="AC436:AF436"/>
    <mergeCell ref="F427:H427"/>
    <mergeCell ref="F429:H429"/>
    <mergeCell ref="L432:AK432"/>
    <mergeCell ref="AL432:AL433"/>
    <mergeCell ref="AM432:AR433"/>
    <mergeCell ref="M433:O433"/>
    <mergeCell ref="Q433:Q434"/>
    <mergeCell ref="R433:T433"/>
    <mergeCell ref="V433:V434"/>
    <mergeCell ref="W433:Y433"/>
    <mergeCell ref="AA433:AA434"/>
    <mergeCell ref="AB433:AD433"/>
    <mergeCell ref="AF433:AF434"/>
    <mergeCell ref="AG433:AI433"/>
    <mergeCell ref="M434:P434"/>
    <mergeCell ref="R434:U434"/>
    <mergeCell ref="W434:Z434"/>
    <mergeCell ref="AB434:AE434"/>
    <mergeCell ref="AG434:AJ434"/>
    <mergeCell ref="Y425:Z425"/>
    <mergeCell ref="AA425:AC425"/>
    <mergeCell ref="AF425:AG425"/>
    <mergeCell ref="AH425:AJ425"/>
    <mergeCell ref="F426:G426"/>
    <mergeCell ref="H426:J426"/>
    <mergeCell ref="M426:N426"/>
    <mergeCell ref="O426:Q426"/>
    <mergeCell ref="T426:U426"/>
    <mergeCell ref="V426:X426"/>
    <mergeCell ref="AA426:AB426"/>
    <mergeCell ref="AC426:AE426"/>
    <mergeCell ref="I416:P416"/>
    <mergeCell ref="C417:H418"/>
    <mergeCell ref="O417:P418"/>
    <mergeCell ref="L419:M419"/>
    <mergeCell ref="O419:Q419"/>
    <mergeCell ref="R419:S419"/>
    <mergeCell ref="V419:X419"/>
    <mergeCell ref="C420:G421"/>
    <mergeCell ref="F425:H425"/>
    <mergeCell ref="K425:L425"/>
    <mergeCell ref="M425:O425"/>
    <mergeCell ref="R425:S425"/>
    <mergeCell ref="T425:V425"/>
    <mergeCell ref="L407:M407"/>
    <mergeCell ref="O407:Q407"/>
    <mergeCell ref="R407:S407"/>
    <mergeCell ref="V407:X407"/>
    <mergeCell ref="C414:I415"/>
    <mergeCell ref="J414:L415"/>
    <mergeCell ref="M414:M415"/>
    <mergeCell ref="N414:O414"/>
    <mergeCell ref="R414:R415"/>
    <mergeCell ref="S414:U415"/>
    <mergeCell ref="V414:W415"/>
    <mergeCell ref="AD402:AE403"/>
    <mergeCell ref="AF402:AF403"/>
    <mergeCell ref="AG402:AI403"/>
    <mergeCell ref="AJ402:AK403"/>
    <mergeCell ref="N403:O403"/>
    <mergeCell ref="U403:Y403"/>
    <mergeCell ref="I404:P404"/>
    <mergeCell ref="C405:H406"/>
    <mergeCell ref="N405:O406"/>
    <mergeCell ref="J402:L403"/>
    <mergeCell ref="M402:M403"/>
    <mergeCell ref="N402:O402"/>
    <mergeCell ref="P402:P403"/>
    <mergeCell ref="Q402:S403"/>
    <mergeCell ref="T402:T403"/>
    <mergeCell ref="U402:W402"/>
    <mergeCell ref="Z402:Z403"/>
    <mergeCell ref="AA402:AC403"/>
    <mergeCell ref="I391:P391"/>
    <mergeCell ref="C392:H393"/>
    <mergeCell ref="N392:O393"/>
    <mergeCell ref="L394:M394"/>
    <mergeCell ref="O394:Q394"/>
    <mergeCell ref="R394:S394"/>
    <mergeCell ref="V394:X394"/>
    <mergeCell ref="C395:G396"/>
    <mergeCell ref="H401:L401"/>
    <mergeCell ref="M401:N401"/>
    <mergeCell ref="AJ379:AP380"/>
    <mergeCell ref="L381:N381"/>
    <mergeCell ref="S381:V381"/>
    <mergeCell ref="Y381:AA381"/>
    <mergeCell ref="C382:G383"/>
    <mergeCell ref="P388:Q388"/>
    <mergeCell ref="K389:M390"/>
    <mergeCell ref="N389:N390"/>
    <mergeCell ref="O389:P389"/>
    <mergeCell ref="S389:S390"/>
    <mergeCell ref="T389:V390"/>
    <mergeCell ref="W389:X390"/>
    <mergeCell ref="I378:P378"/>
    <mergeCell ref="C379:H380"/>
    <mergeCell ref="S379:U380"/>
    <mergeCell ref="V379:Y380"/>
    <mergeCell ref="Z379:Z380"/>
    <mergeCell ref="AA379:AC380"/>
    <mergeCell ref="AD379:AE380"/>
    <mergeCell ref="AF379:AF380"/>
    <mergeCell ref="AG379:AI380"/>
    <mergeCell ref="L365:O365"/>
    <mergeCell ref="AA365:AC365"/>
    <mergeCell ref="C366:G367"/>
    <mergeCell ref="Z368:AA369"/>
    <mergeCell ref="H375:O375"/>
    <mergeCell ref="C376:I377"/>
    <mergeCell ref="J376:L377"/>
    <mergeCell ref="M376:M377"/>
    <mergeCell ref="N376:O376"/>
    <mergeCell ref="R376:R377"/>
    <mergeCell ref="S376:U377"/>
    <mergeCell ref="V376:W377"/>
    <mergeCell ref="AI349:AO350"/>
    <mergeCell ref="L351:N351"/>
    <mergeCell ref="S351:V351"/>
    <mergeCell ref="Y351:AA351"/>
    <mergeCell ref="C352:G353"/>
    <mergeCell ref="H357:J357"/>
    <mergeCell ref="I362:P362"/>
    <mergeCell ref="C363:H364"/>
    <mergeCell ref="S363:T364"/>
    <mergeCell ref="U363:V364"/>
    <mergeCell ref="W363:Y364"/>
    <mergeCell ref="Z363:AA364"/>
    <mergeCell ref="AB363:AB364"/>
    <mergeCell ref="AC363:AF364"/>
    <mergeCell ref="AG363:AM364"/>
    <mergeCell ref="I348:P348"/>
    <mergeCell ref="C349:H350"/>
    <mergeCell ref="R349:T350"/>
    <mergeCell ref="U349:X350"/>
    <mergeCell ref="Y349:Y350"/>
    <mergeCell ref="Z349:AB350"/>
    <mergeCell ref="AC349:AD350"/>
    <mergeCell ref="AE349:AE350"/>
    <mergeCell ref="AF349:AH350"/>
    <mergeCell ref="C336:G337"/>
    <mergeCell ref="AB338:AC339"/>
    <mergeCell ref="H345:O345"/>
    <mergeCell ref="C346:I347"/>
    <mergeCell ref="J346:L347"/>
    <mergeCell ref="M346:M347"/>
    <mergeCell ref="N346:O346"/>
    <mergeCell ref="R346:R347"/>
    <mergeCell ref="S346:U347"/>
    <mergeCell ref="V346:W347"/>
    <mergeCell ref="C333:H334"/>
    <mergeCell ref="R333:S334"/>
    <mergeCell ref="T333:U334"/>
    <mergeCell ref="V333:X334"/>
    <mergeCell ref="Y333:Z334"/>
    <mergeCell ref="AA333:AA334"/>
    <mergeCell ref="AB333:AE334"/>
    <mergeCell ref="AF333:AL334"/>
    <mergeCell ref="L335:O335"/>
    <mergeCell ref="AA335:AC335"/>
    <mergeCell ref="H324:J324"/>
    <mergeCell ref="C325:I326"/>
    <mergeCell ref="J325:W326"/>
    <mergeCell ref="J327:Z328"/>
    <mergeCell ref="AA327:AE327"/>
    <mergeCell ref="AF327:AF328"/>
    <mergeCell ref="AG327:AL328"/>
    <mergeCell ref="AG330:AK331"/>
    <mergeCell ref="I332:P332"/>
    <mergeCell ref="W314:W315"/>
    <mergeCell ref="X314:Z315"/>
    <mergeCell ref="AA314:AB315"/>
    <mergeCell ref="O315:P315"/>
    <mergeCell ref="R315:T315"/>
    <mergeCell ref="I316:P316"/>
    <mergeCell ref="C317:H318"/>
    <mergeCell ref="M317:N318"/>
    <mergeCell ref="L319:M319"/>
    <mergeCell ref="O319:Q319"/>
    <mergeCell ref="R319:S319"/>
    <mergeCell ref="V319:X319"/>
    <mergeCell ref="H312:K312"/>
    <mergeCell ref="L312:M312"/>
    <mergeCell ref="Q313:S313"/>
    <mergeCell ref="T313:U313"/>
    <mergeCell ref="K314:M315"/>
    <mergeCell ref="N314:N315"/>
    <mergeCell ref="O314:P314"/>
    <mergeCell ref="Q314:Q315"/>
    <mergeCell ref="R314:T314"/>
    <mergeCell ref="U314:V314"/>
    <mergeCell ref="AT301:AV302"/>
    <mergeCell ref="AW301:AX302"/>
    <mergeCell ref="N302:O302"/>
    <mergeCell ref="Q302:AF302"/>
    <mergeCell ref="AH302:AL302"/>
    <mergeCell ref="I303:P303"/>
    <mergeCell ref="C304:H305"/>
    <mergeCell ref="M304:N305"/>
    <mergeCell ref="L306:M306"/>
    <mergeCell ref="O306:Q306"/>
    <mergeCell ref="R306:S306"/>
    <mergeCell ref="V306:X306"/>
    <mergeCell ref="X299:Y299"/>
    <mergeCell ref="AA299:AC299"/>
    <mergeCell ref="H300:L300"/>
    <mergeCell ref="M300:N300"/>
    <mergeCell ref="J301:L302"/>
    <mergeCell ref="M301:M302"/>
    <mergeCell ref="N301:O301"/>
    <mergeCell ref="P301:P302"/>
    <mergeCell ref="R301:S301"/>
    <mergeCell ref="U301:W301"/>
    <mergeCell ref="Y301:AA301"/>
    <mergeCell ref="AG301:AG302"/>
    <mergeCell ref="AH301:AJ301"/>
    <mergeCell ref="AM301:AM302"/>
    <mergeCell ref="AN301:AP302"/>
    <mergeCell ref="AQ301:AR302"/>
    <mergeCell ref="AS301:AS302"/>
    <mergeCell ref="B295:C295"/>
    <mergeCell ref="D295:G295"/>
    <mergeCell ref="H295:L295"/>
    <mergeCell ref="M295:N295"/>
    <mergeCell ref="O295:U295"/>
    <mergeCell ref="V295:Z295"/>
    <mergeCell ref="AA295:AG295"/>
    <mergeCell ref="AH295:AL295"/>
    <mergeCell ref="AM295:AO295"/>
    <mergeCell ref="AM293:AO293"/>
    <mergeCell ref="AP293:AS293"/>
    <mergeCell ref="B294:C294"/>
    <mergeCell ref="D294:G294"/>
    <mergeCell ref="H294:L294"/>
    <mergeCell ref="M294:N294"/>
    <mergeCell ref="O294:R294"/>
    <mergeCell ref="S294:U294"/>
    <mergeCell ref="V294:Z294"/>
    <mergeCell ref="AA294:AG294"/>
    <mergeCell ref="AH294:AL294"/>
    <mergeCell ref="AM294:AO294"/>
    <mergeCell ref="AP294:AS294"/>
    <mergeCell ref="B293:C293"/>
    <mergeCell ref="D293:G293"/>
    <mergeCell ref="H293:L293"/>
    <mergeCell ref="M293:N293"/>
    <mergeCell ref="O293:R293"/>
    <mergeCell ref="S293:U293"/>
    <mergeCell ref="V293:Z293"/>
    <mergeCell ref="AA293:AG293"/>
    <mergeCell ref="AH293:AL293"/>
    <mergeCell ref="AP295:AS295"/>
    <mergeCell ref="AH291:AL291"/>
    <mergeCell ref="AM291:AO291"/>
    <mergeCell ref="AP291:AS291"/>
    <mergeCell ref="B292:C292"/>
    <mergeCell ref="D292:G292"/>
    <mergeCell ref="H292:L292"/>
    <mergeCell ref="M292:N292"/>
    <mergeCell ref="O292:R292"/>
    <mergeCell ref="S292:U292"/>
    <mergeCell ref="V292:Z292"/>
    <mergeCell ref="AA292:AG292"/>
    <mergeCell ref="AH292:AL292"/>
    <mergeCell ref="AM292:AO292"/>
    <mergeCell ref="AP292:AS292"/>
    <mergeCell ref="B291:C291"/>
    <mergeCell ref="D291:G291"/>
    <mergeCell ref="H291:L291"/>
    <mergeCell ref="M291:N291"/>
    <mergeCell ref="O291:R291"/>
    <mergeCell ref="S291:U291"/>
    <mergeCell ref="V291:Z291"/>
    <mergeCell ref="AA291:AD291"/>
    <mergeCell ref="AE291:AG291"/>
    <mergeCell ref="AH289:AL289"/>
    <mergeCell ref="AM289:AO289"/>
    <mergeCell ref="AP289:AS289"/>
    <mergeCell ref="B290:C290"/>
    <mergeCell ref="D290:G290"/>
    <mergeCell ref="H290:L290"/>
    <mergeCell ref="M290:N290"/>
    <mergeCell ref="O290:R290"/>
    <mergeCell ref="S290:U290"/>
    <mergeCell ref="V290:Z290"/>
    <mergeCell ref="AA290:AD290"/>
    <mergeCell ref="AE290:AG290"/>
    <mergeCell ref="AH290:AL290"/>
    <mergeCell ref="AM290:AO290"/>
    <mergeCell ref="AP290:AS290"/>
    <mergeCell ref="B289:C289"/>
    <mergeCell ref="D289:G289"/>
    <mergeCell ref="H289:L289"/>
    <mergeCell ref="M289:N289"/>
    <mergeCell ref="O289:R289"/>
    <mergeCell ref="S289:U289"/>
    <mergeCell ref="V289:Z289"/>
    <mergeCell ref="AA289:AD289"/>
    <mergeCell ref="AE289:AG289"/>
    <mergeCell ref="AM287:AO287"/>
    <mergeCell ref="AP287:AS287"/>
    <mergeCell ref="B288:C288"/>
    <mergeCell ref="D288:G288"/>
    <mergeCell ref="H288:L288"/>
    <mergeCell ref="M288:N288"/>
    <mergeCell ref="O288:R288"/>
    <mergeCell ref="S288:U288"/>
    <mergeCell ref="V288:Z288"/>
    <mergeCell ref="AA288:AD288"/>
    <mergeCell ref="AE288:AG288"/>
    <mergeCell ref="AH288:AL288"/>
    <mergeCell ref="AM288:AO288"/>
    <mergeCell ref="AP288:AS288"/>
    <mergeCell ref="B287:C287"/>
    <mergeCell ref="D287:G287"/>
    <mergeCell ref="H287:L287"/>
    <mergeCell ref="M287:N287"/>
    <mergeCell ref="O287:R287"/>
    <mergeCell ref="S287:U287"/>
    <mergeCell ref="V287:Z287"/>
    <mergeCell ref="AA287:AG287"/>
    <mergeCell ref="AH287:AL287"/>
    <mergeCell ref="AH285:AO285"/>
    <mergeCell ref="AP285:AS285"/>
    <mergeCell ref="B286:C286"/>
    <mergeCell ref="D286:G286"/>
    <mergeCell ref="H286:L286"/>
    <mergeCell ref="M286:N286"/>
    <mergeCell ref="O286:R286"/>
    <mergeCell ref="S286:U286"/>
    <mergeCell ref="V286:Z286"/>
    <mergeCell ref="AA286:AG286"/>
    <mergeCell ref="AH286:AL286"/>
    <mergeCell ref="AM286:AO286"/>
    <mergeCell ref="AP286:AS286"/>
    <mergeCell ref="AH283:AO283"/>
    <mergeCell ref="AP283:AS283"/>
    <mergeCell ref="D284:G284"/>
    <mergeCell ref="H284:N284"/>
    <mergeCell ref="O284:U284"/>
    <mergeCell ref="V284:Z284"/>
    <mergeCell ref="AA284:AG284"/>
    <mergeCell ref="AH284:AO284"/>
    <mergeCell ref="AP284:AS284"/>
    <mergeCell ref="C272:E272"/>
    <mergeCell ref="C273:E273"/>
    <mergeCell ref="C274:E274"/>
    <mergeCell ref="B283:C285"/>
    <mergeCell ref="D283:G283"/>
    <mergeCell ref="H283:N283"/>
    <mergeCell ref="O283:U283"/>
    <mergeCell ref="V283:Z283"/>
    <mergeCell ref="AA283:AG283"/>
    <mergeCell ref="D285:G285"/>
    <mergeCell ref="H285:N285"/>
    <mergeCell ref="O285:U285"/>
    <mergeCell ref="V285:Z285"/>
    <mergeCell ref="AA285:AG285"/>
    <mergeCell ref="C263:E263"/>
    <mergeCell ref="C264:E264"/>
    <mergeCell ref="C265:E265"/>
    <mergeCell ref="C266:E266"/>
    <mergeCell ref="C267:E267"/>
    <mergeCell ref="C268:E268"/>
    <mergeCell ref="C269:E269"/>
    <mergeCell ref="C270:E270"/>
    <mergeCell ref="C271:E271"/>
    <mergeCell ref="AU257:AY257"/>
    <mergeCell ref="AZ257:BD257"/>
    <mergeCell ref="B258:F258"/>
    <mergeCell ref="G258:K258"/>
    <mergeCell ref="L258:P258"/>
    <mergeCell ref="Q258:U258"/>
    <mergeCell ref="V258:Z258"/>
    <mergeCell ref="AA258:AE258"/>
    <mergeCell ref="AF258:AJ258"/>
    <mergeCell ref="AK258:AO258"/>
    <mergeCell ref="AP258:AT258"/>
    <mergeCell ref="AU258:AY258"/>
    <mergeCell ref="AZ258:BD258"/>
    <mergeCell ref="B257:F257"/>
    <mergeCell ref="G257:K257"/>
    <mergeCell ref="L257:P257"/>
    <mergeCell ref="Q257:U257"/>
    <mergeCell ref="V257:Z257"/>
    <mergeCell ref="AA257:AE257"/>
    <mergeCell ref="AF257:AJ257"/>
    <mergeCell ref="AK257:AO257"/>
    <mergeCell ref="AP257:AT257"/>
    <mergeCell ref="AU255:AY255"/>
    <mergeCell ref="AZ255:BD255"/>
    <mergeCell ref="B256:F256"/>
    <mergeCell ref="G256:K256"/>
    <mergeCell ref="L256:P256"/>
    <mergeCell ref="Q256:U256"/>
    <mergeCell ref="V256:Z256"/>
    <mergeCell ref="AA256:AE256"/>
    <mergeCell ref="AF256:AJ256"/>
    <mergeCell ref="AK256:AO256"/>
    <mergeCell ref="AP256:AT256"/>
    <mergeCell ref="AU256:AY256"/>
    <mergeCell ref="AZ256:BD256"/>
    <mergeCell ref="B255:F255"/>
    <mergeCell ref="G255:K255"/>
    <mergeCell ref="L255:P255"/>
    <mergeCell ref="Q255:U255"/>
    <mergeCell ref="V255:Z255"/>
    <mergeCell ref="AA255:AE255"/>
    <mergeCell ref="AF255:AJ255"/>
    <mergeCell ref="AK255:AO255"/>
    <mergeCell ref="AP255:AT255"/>
    <mergeCell ref="AU253:AY253"/>
    <mergeCell ref="AZ253:BD253"/>
    <mergeCell ref="B254:F254"/>
    <mergeCell ref="G254:K254"/>
    <mergeCell ref="L254:P254"/>
    <mergeCell ref="Q254:U254"/>
    <mergeCell ref="V254:Z254"/>
    <mergeCell ref="AA254:AE254"/>
    <mergeCell ref="AF254:AJ254"/>
    <mergeCell ref="AK254:AO254"/>
    <mergeCell ref="AP254:AT254"/>
    <mergeCell ref="AU254:AY254"/>
    <mergeCell ref="AZ254:BD254"/>
    <mergeCell ref="B253:F253"/>
    <mergeCell ref="G253:K253"/>
    <mergeCell ref="L253:P253"/>
    <mergeCell ref="Q253:U253"/>
    <mergeCell ref="V253:Z253"/>
    <mergeCell ref="AA253:AE253"/>
    <mergeCell ref="AF253:AJ253"/>
    <mergeCell ref="AK253:AO253"/>
    <mergeCell ref="AP253:AT253"/>
    <mergeCell ref="AU251:AY251"/>
    <mergeCell ref="AZ251:BD251"/>
    <mergeCell ref="B252:F252"/>
    <mergeCell ref="G252:K252"/>
    <mergeCell ref="L252:P252"/>
    <mergeCell ref="Q252:U252"/>
    <mergeCell ref="V252:Z252"/>
    <mergeCell ref="AA252:AE252"/>
    <mergeCell ref="AF252:AJ252"/>
    <mergeCell ref="AK252:AO252"/>
    <mergeCell ref="AP252:AT252"/>
    <mergeCell ref="AU252:AY252"/>
    <mergeCell ref="AZ252:BD252"/>
    <mergeCell ref="B251:F251"/>
    <mergeCell ref="G251:K251"/>
    <mergeCell ref="L251:P251"/>
    <mergeCell ref="Q251:U251"/>
    <mergeCell ref="V251:Z251"/>
    <mergeCell ref="AA251:AE251"/>
    <mergeCell ref="AF251:AJ251"/>
    <mergeCell ref="AK251:AO251"/>
    <mergeCell ref="AP251:AT251"/>
    <mergeCell ref="AU249:AY249"/>
    <mergeCell ref="AZ249:BD249"/>
    <mergeCell ref="B250:F250"/>
    <mergeCell ref="G250:K250"/>
    <mergeCell ref="L250:P250"/>
    <mergeCell ref="Q250:U250"/>
    <mergeCell ref="V250:Z250"/>
    <mergeCell ref="AA250:AE250"/>
    <mergeCell ref="AF250:AJ250"/>
    <mergeCell ref="AK250:AO250"/>
    <mergeCell ref="AP250:AT250"/>
    <mergeCell ref="AU250:AY250"/>
    <mergeCell ref="AZ250:BD250"/>
    <mergeCell ref="B249:F249"/>
    <mergeCell ref="G249:K249"/>
    <mergeCell ref="L249:P249"/>
    <mergeCell ref="Q249:U249"/>
    <mergeCell ref="V249:Z249"/>
    <mergeCell ref="AA249:AE249"/>
    <mergeCell ref="AF249:AJ249"/>
    <mergeCell ref="AK249:AO249"/>
    <mergeCell ref="AP249:AT249"/>
    <mergeCell ref="AU247:AY247"/>
    <mergeCell ref="AZ247:BD247"/>
    <mergeCell ref="B248:F248"/>
    <mergeCell ref="G248:K248"/>
    <mergeCell ref="L248:P248"/>
    <mergeCell ref="Q248:U248"/>
    <mergeCell ref="V248:Z248"/>
    <mergeCell ref="AA248:AE248"/>
    <mergeCell ref="AF248:AJ248"/>
    <mergeCell ref="AK248:AO248"/>
    <mergeCell ref="AP248:AT248"/>
    <mergeCell ref="AU248:AY248"/>
    <mergeCell ref="AZ248:BD248"/>
    <mergeCell ref="B247:F247"/>
    <mergeCell ref="G247:K247"/>
    <mergeCell ref="L247:P247"/>
    <mergeCell ref="Q247:U247"/>
    <mergeCell ref="V247:Z247"/>
    <mergeCell ref="AA247:AE247"/>
    <mergeCell ref="AF247:AJ247"/>
    <mergeCell ref="AK247:AO247"/>
    <mergeCell ref="AP247:AT247"/>
    <mergeCell ref="AU245:AY245"/>
    <mergeCell ref="AZ245:BD245"/>
    <mergeCell ref="B246:F246"/>
    <mergeCell ref="G246:K246"/>
    <mergeCell ref="L246:P246"/>
    <mergeCell ref="Q246:U246"/>
    <mergeCell ref="V246:Z246"/>
    <mergeCell ref="AA246:AE246"/>
    <mergeCell ref="AF246:AJ246"/>
    <mergeCell ref="AK246:AO246"/>
    <mergeCell ref="AP246:AT246"/>
    <mergeCell ref="AU246:AY246"/>
    <mergeCell ref="AZ246:BD246"/>
    <mergeCell ref="B245:F245"/>
    <mergeCell ref="G245:K245"/>
    <mergeCell ref="L245:P245"/>
    <mergeCell ref="Q245:U245"/>
    <mergeCell ref="V245:Z245"/>
    <mergeCell ref="AA245:AE245"/>
    <mergeCell ref="AF245:AJ245"/>
    <mergeCell ref="AK245:AO245"/>
    <mergeCell ref="AP245:AT245"/>
    <mergeCell ref="AU243:AY243"/>
    <mergeCell ref="AZ243:BD243"/>
    <mergeCell ref="B244:F244"/>
    <mergeCell ref="G244:K244"/>
    <mergeCell ref="L244:P244"/>
    <mergeCell ref="Q244:U244"/>
    <mergeCell ref="V244:Z244"/>
    <mergeCell ref="AA244:AE244"/>
    <mergeCell ref="AF244:AJ244"/>
    <mergeCell ref="AK244:AO244"/>
    <mergeCell ref="AP244:AT244"/>
    <mergeCell ref="AU244:AY244"/>
    <mergeCell ref="AZ244:BD244"/>
    <mergeCell ref="B243:F243"/>
    <mergeCell ref="G243:K243"/>
    <mergeCell ref="L243:P243"/>
    <mergeCell ref="Q243:U243"/>
    <mergeCell ref="V243:Z243"/>
    <mergeCell ref="AA243:AE243"/>
    <mergeCell ref="AF243:AJ243"/>
    <mergeCell ref="AK243:AO243"/>
    <mergeCell ref="AP243:AT243"/>
    <mergeCell ref="AU241:AY241"/>
    <mergeCell ref="AZ241:BD241"/>
    <mergeCell ref="B242:F242"/>
    <mergeCell ref="G242:K242"/>
    <mergeCell ref="L242:P242"/>
    <mergeCell ref="Q242:U242"/>
    <mergeCell ref="V242:Z242"/>
    <mergeCell ref="AA242:AE242"/>
    <mergeCell ref="AF242:AJ242"/>
    <mergeCell ref="AK242:AO242"/>
    <mergeCell ref="AP242:AT242"/>
    <mergeCell ref="AU242:AY242"/>
    <mergeCell ref="AZ242:BD242"/>
    <mergeCell ref="B241:F241"/>
    <mergeCell ref="G241:K241"/>
    <mergeCell ref="L241:P241"/>
    <mergeCell ref="Q241:U241"/>
    <mergeCell ref="V241:Z241"/>
    <mergeCell ref="AA241:AE241"/>
    <mergeCell ref="AF241:AJ241"/>
    <mergeCell ref="AK241:AO241"/>
    <mergeCell ref="AP241:AT241"/>
    <mergeCell ref="AU239:AY239"/>
    <mergeCell ref="AZ239:BD239"/>
    <mergeCell ref="B240:F240"/>
    <mergeCell ref="G240:K240"/>
    <mergeCell ref="L240:P240"/>
    <mergeCell ref="Q240:U240"/>
    <mergeCell ref="V240:Z240"/>
    <mergeCell ref="AA240:AE240"/>
    <mergeCell ref="AF240:AJ240"/>
    <mergeCell ref="AK240:AO240"/>
    <mergeCell ref="AP240:AT240"/>
    <mergeCell ref="AU240:AY240"/>
    <mergeCell ref="AZ240:BD240"/>
    <mergeCell ref="B239:F239"/>
    <mergeCell ref="G239:K239"/>
    <mergeCell ref="L239:P239"/>
    <mergeCell ref="Q239:U239"/>
    <mergeCell ref="V239:Z239"/>
    <mergeCell ref="AA239:AE239"/>
    <mergeCell ref="AF239:AJ239"/>
    <mergeCell ref="AK239:AO239"/>
    <mergeCell ref="AP239:AT239"/>
    <mergeCell ref="AK237:AO238"/>
    <mergeCell ref="AP237:AT238"/>
    <mergeCell ref="AU237:AY238"/>
    <mergeCell ref="AZ237:BD238"/>
    <mergeCell ref="G238:K238"/>
    <mergeCell ref="L238:P238"/>
    <mergeCell ref="Q238:U238"/>
    <mergeCell ref="V238:Z238"/>
    <mergeCell ref="AA238:AE238"/>
    <mergeCell ref="B233:G233"/>
    <mergeCell ref="H233:M233"/>
    <mergeCell ref="N233:S233"/>
    <mergeCell ref="B234:G234"/>
    <mergeCell ref="H234:M234"/>
    <mergeCell ref="N234:S234"/>
    <mergeCell ref="B237:F238"/>
    <mergeCell ref="G237:AE237"/>
    <mergeCell ref="AF237:AJ238"/>
    <mergeCell ref="AL212:AL213"/>
    <mergeCell ref="AM212:AR213"/>
    <mergeCell ref="M213:O213"/>
    <mergeCell ref="Q213:Q214"/>
    <mergeCell ref="R213:T213"/>
    <mergeCell ref="V213:V214"/>
    <mergeCell ref="W213:Y213"/>
    <mergeCell ref="AA213:AA214"/>
    <mergeCell ref="AB213:AD213"/>
    <mergeCell ref="AF213:AF214"/>
    <mergeCell ref="AG213:AI213"/>
    <mergeCell ref="M214:P214"/>
    <mergeCell ref="R214:U214"/>
    <mergeCell ref="W214:Z214"/>
    <mergeCell ref="AB214:AE214"/>
    <mergeCell ref="AG214:AJ214"/>
    <mergeCell ref="Y205:Z205"/>
    <mergeCell ref="AA205:AC205"/>
    <mergeCell ref="AF205:AG205"/>
    <mergeCell ref="AH205:AJ205"/>
    <mergeCell ref="V206:X206"/>
    <mergeCell ref="V194:W195"/>
    <mergeCell ref="I196:P196"/>
    <mergeCell ref="C197:H198"/>
    <mergeCell ref="O197:P198"/>
    <mergeCell ref="L199:M199"/>
    <mergeCell ref="O199:Q199"/>
    <mergeCell ref="R199:S199"/>
    <mergeCell ref="V199:X199"/>
    <mergeCell ref="C200:G201"/>
    <mergeCell ref="AJ172:AP173"/>
    <mergeCell ref="L174:N174"/>
    <mergeCell ref="S174:V174"/>
    <mergeCell ref="Y174:AA174"/>
    <mergeCell ref="C175:G176"/>
    <mergeCell ref="H181:L181"/>
    <mergeCell ref="M181:N181"/>
    <mergeCell ref="J182:L183"/>
    <mergeCell ref="M182:M183"/>
    <mergeCell ref="N182:O182"/>
    <mergeCell ref="P182:P183"/>
    <mergeCell ref="Q182:S183"/>
    <mergeCell ref="T182:T183"/>
    <mergeCell ref="U182:W182"/>
    <mergeCell ref="Z182:Z183"/>
    <mergeCell ref="AA182:AC183"/>
    <mergeCell ref="AD182:AE183"/>
    <mergeCell ref="AJ182:AK183"/>
    <mergeCell ref="N183:O183"/>
    <mergeCell ref="U183:Y183"/>
    <mergeCell ref="AI142:AO143"/>
    <mergeCell ref="L144:N144"/>
    <mergeCell ref="S144:V144"/>
    <mergeCell ref="Y144:AA144"/>
    <mergeCell ref="C145:G146"/>
    <mergeCell ref="H150:J150"/>
    <mergeCell ref="I155:P155"/>
    <mergeCell ref="C156:H157"/>
    <mergeCell ref="S156:T157"/>
    <mergeCell ref="U156:V157"/>
    <mergeCell ref="W156:Y157"/>
    <mergeCell ref="Z156:AA157"/>
    <mergeCell ref="AB156:AB157"/>
    <mergeCell ref="AC156:AF157"/>
    <mergeCell ref="AG156:AM157"/>
    <mergeCell ref="L158:O158"/>
    <mergeCell ref="AA158:AC158"/>
    <mergeCell ref="C159:G160"/>
    <mergeCell ref="Z161:AA162"/>
    <mergeCell ref="H168:O168"/>
    <mergeCell ref="C169:I170"/>
    <mergeCell ref="J169:L170"/>
    <mergeCell ref="M169:M170"/>
    <mergeCell ref="N169:O169"/>
    <mergeCell ref="R169:R170"/>
    <mergeCell ref="S169:U170"/>
    <mergeCell ref="AC142:AD143"/>
    <mergeCell ref="AE142:AE143"/>
    <mergeCell ref="H117:J117"/>
    <mergeCell ref="C118:I119"/>
    <mergeCell ref="J118:W119"/>
    <mergeCell ref="J120:Z121"/>
    <mergeCell ref="AA120:AE120"/>
    <mergeCell ref="AF120:AF121"/>
    <mergeCell ref="I141:P141"/>
    <mergeCell ref="C142:H143"/>
    <mergeCell ref="R142:T143"/>
    <mergeCell ref="U142:X143"/>
    <mergeCell ref="Y142:Y143"/>
    <mergeCell ref="Z142:AB143"/>
    <mergeCell ref="V169:W170"/>
    <mergeCell ref="AF142:AH143"/>
    <mergeCell ref="AG120:AL121"/>
    <mergeCell ref="AG123:AK124"/>
    <mergeCell ref="I125:P125"/>
    <mergeCell ref="C139:I140"/>
    <mergeCell ref="J139:L140"/>
    <mergeCell ref="M139:M140"/>
    <mergeCell ref="N139:O139"/>
    <mergeCell ref="R139:R140"/>
    <mergeCell ref="S139:U140"/>
    <mergeCell ref="Q106:S106"/>
    <mergeCell ref="T106:U106"/>
    <mergeCell ref="K107:M108"/>
    <mergeCell ref="N107:N108"/>
    <mergeCell ref="O107:P107"/>
    <mergeCell ref="Q107:Q108"/>
    <mergeCell ref="R107:T107"/>
    <mergeCell ref="U107:V107"/>
    <mergeCell ref="W107:W108"/>
    <mergeCell ref="X107:Z108"/>
    <mergeCell ref="V139:W140"/>
    <mergeCell ref="AG94:AG95"/>
    <mergeCell ref="AH94:AJ94"/>
    <mergeCell ref="AM94:AM95"/>
    <mergeCell ref="AN94:AP95"/>
    <mergeCell ref="I96:P96"/>
    <mergeCell ref="AT94:AV95"/>
    <mergeCell ref="AW94:AX95"/>
    <mergeCell ref="N95:O95"/>
    <mergeCell ref="Q95:AF95"/>
    <mergeCell ref="AH95:AL95"/>
    <mergeCell ref="X92:Y92"/>
    <mergeCell ref="AA92:AC92"/>
    <mergeCell ref="H93:L93"/>
    <mergeCell ref="M93:N93"/>
    <mergeCell ref="J94:L95"/>
    <mergeCell ref="M94:M95"/>
    <mergeCell ref="N94:O94"/>
    <mergeCell ref="P94:P95"/>
    <mergeCell ref="R94:S94"/>
    <mergeCell ref="U94:W94"/>
    <mergeCell ref="Y94:AA94"/>
    <mergeCell ref="AP53:AT53"/>
    <mergeCell ref="AU53:AY53"/>
    <mergeCell ref="AA80:AG80"/>
    <mergeCell ref="AP80:AS80"/>
    <mergeCell ref="AH83:AL83"/>
    <mergeCell ref="AM83:AO83"/>
    <mergeCell ref="AP83:AS83"/>
    <mergeCell ref="AH85:AL85"/>
    <mergeCell ref="AM85:AO85"/>
    <mergeCell ref="AP85:AS85"/>
    <mergeCell ref="AM87:AO87"/>
    <mergeCell ref="AP87:AS87"/>
    <mergeCell ref="AQ94:AR95"/>
    <mergeCell ref="AS94:AS95"/>
    <mergeCell ref="AZ53:BD53"/>
    <mergeCell ref="B77:C79"/>
    <mergeCell ref="D77:G77"/>
    <mergeCell ref="H77:N77"/>
    <mergeCell ref="O77:U77"/>
    <mergeCell ref="V77:Z77"/>
    <mergeCell ref="AA77:AG77"/>
    <mergeCell ref="AH77:AO77"/>
    <mergeCell ref="AP77:AS77"/>
    <mergeCell ref="C68:E68"/>
    <mergeCell ref="C58:E58"/>
    <mergeCell ref="D78:G78"/>
    <mergeCell ref="H78:N78"/>
    <mergeCell ref="O78:U78"/>
    <mergeCell ref="V78:Z78"/>
    <mergeCell ref="AA78:AG78"/>
    <mergeCell ref="AH78:AO78"/>
    <mergeCell ref="AP78:AS78"/>
    <mergeCell ref="D79:G79"/>
    <mergeCell ref="H79:N79"/>
    <mergeCell ref="O79:U79"/>
    <mergeCell ref="V79:Z79"/>
    <mergeCell ref="AA79:AG79"/>
    <mergeCell ref="AH79:AO79"/>
    <mergeCell ref="AP79:AS79"/>
    <mergeCell ref="AP50:AT50"/>
    <mergeCell ref="AU50:AY50"/>
    <mergeCell ref="AZ50:BD50"/>
    <mergeCell ref="AP51:AT51"/>
    <mergeCell ref="AU51:AY51"/>
    <mergeCell ref="AZ51:BD51"/>
    <mergeCell ref="AP52:AT52"/>
    <mergeCell ref="AU52:AY52"/>
    <mergeCell ref="AZ52:BD52"/>
    <mergeCell ref="AP47:AT47"/>
    <mergeCell ref="AU47:AY47"/>
    <mergeCell ref="AZ47:BD47"/>
    <mergeCell ref="AP48:AT48"/>
    <mergeCell ref="AU48:AY48"/>
    <mergeCell ref="AZ48:BD48"/>
    <mergeCell ref="AP49:AT49"/>
    <mergeCell ref="AU49:AY49"/>
    <mergeCell ref="AZ49:BD49"/>
    <mergeCell ref="AP44:AT44"/>
    <mergeCell ref="AU44:AY44"/>
    <mergeCell ref="AZ44:BD44"/>
    <mergeCell ref="AP45:AT45"/>
    <mergeCell ref="AU45:AY45"/>
    <mergeCell ref="AZ45:BD45"/>
    <mergeCell ref="AP46:AT46"/>
    <mergeCell ref="AU46:AY46"/>
    <mergeCell ref="AZ46:BD46"/>
    <mergeCell ref="AP41:AT41"/>
    <mergeCell ref="AU41:AY41"/>
    <mergeCell ref="AZ41:BD41"/>
    <mergeCell ref="AP42:AT42"/>
    <mergeCell ref="AU42:AY42"/>
    <mergeCell ref="AZ42:BD42"/>
    <mergeCell ref="AP43:AT43"/>
    <mergeCell ref="AU43:AY43"/>
    <mergeCell ref="AZ43:BD43"/>
    <mergeCell ref="AP38:AT38"/>
    <mergeCell ref="AU38:AY38"/>
    <mergeCell ref="AZ38:BD38"/>
    <mergeCell ref="AP39:AT39"/>
    <mergeCell ref="AU39:AY39"/>
    <mergeCell ref="AZ39:BD39"/>
    <mergeCell ref="AP40:AT40"/>
    <mergeCell ref="AU40:AY40"/>
    <mergeCell ref="AZ40:BD40"/>
    <mergeCell ref="AP35:AT35"/>
    <mergeCell ref="AU35:AY35"/>
    <mergeCell ref="AZ35:BD35"/>
    <mergeCell ref="AP36:AT36"/>
    <mergeCell ref="AU36:AY36"/>
    <mergeCell ref="AZ36:BD36"/>
    <mergeCell ref="AP37:AT37"/>
    <mergeCell ref="AU37:AY37"/>
    <mergeCell ref="AZ37:BD37"/>
    <mergeCell ref="AZ27:BD27"/>
    <mergeCell ref="AZ28:BD28"/>
    <mergeCell ref="AZ29:BD29"/>
    <mergeCell ref="G32:AE32"/>
    <mergeCell ref="AF32:AJ33"/>
    <mergeCell ref="AP32:AT33"/>
    <mergeCell ref="AU32:AY33"/>
    <mergeCell ref="AZ32:BD33"/>
    <mergeCell ref="AP34:AT34"/>
    <mergeCell ref="AU34:AY34"/>
    <mergeCell ref="AZ34:BD34"/>
    <mergeCell ref="AZ18:BD18"/>
    <mergeCell ref="AZ19:BD19"/>
    <mergeCell ref="AZ20:BD20"/>
    <mergeCell ref="AZ21:BD21"/>
    <mergeCell ref="AZ22:BD22"/>
    <mergeCell ref="AZ23:BD23"/>
    <mergeCell ref="AZ24:BD24"/>
    <mergeCell ref="AZ25:BD25"/>
    <mergeCell ref="AZ26:BD26"/>
    <mergeCell ref="AU19:AY19"/>
    <mergeCell ref="AU21:AY21"/>
    <mergeCell ref="AU23:AY23"/>
    <mergeCell ref="AF29:AJ29"/>
    <mergeCell ref="AK29:AO29"/>
    <mergeCell ref="G33:K33"/>
    <mergeCell ref="L33:P33"/>
    <mergeCell ref="Q33:U33"/>
    <mergeCell ref="V33:Z33"/>
    <mergeCell ref="AA33:AE33"/>
    <mergeCell ref="AK34:AO34"/>
    <mergeCell ref="AU27:AY27"/>
    <mergeCell ref="AZ8:BD9"/>
    <mergeCell ref="AZ10:BD10"/>
    <mergeCell ref="AZ11:BD11"/>
    <mergeCell ref="AZ12:BD12"/>
    <mergeCell ref="AZ13:BD13"/>
    <mergeCell ref="AZ14:BD14"/>
    <mergeCell ref="AZ15:BD15"/>
    <mergeCell ref="AZ16:BD16"/>
    <mergeCell ref="AZ17:BD17"/>
    <mergeCell ref="B40:F40"/>
    <mergeCell ref="B41:F41"/>
    <mergeCell ref="B42:F42"/>
    <mergeCell ref="B43:F43"/>
    <mergeCell ref="B44:F44"/>
    <mergeCell ref="B45:F45"/>
    <mergeCell ref="B46:F46"/>
    <mergeCell ref="B47:F47"/>
    <mergeCell ref="AK10:AO10"/>
    <mergeCell ref="AP10:AT10"/>
    <mergeCell ref="AU10:AY10"/>
    <mergeCell ref="L9:P9"/>
    <mergeCell ref="Q9:U9"/>
    <mergeCell ref="V9:Z9"/>
    <mergeCell ref="AA9:AE9"/>
    <mergeCell ref="G28:K28"/>
    <mergeCell ref="L28:P28"/>
    <mergeCell ref="Q28:U28"/>
    <mergeCell ref="V28:Z28"/>
    <mergeCell ref="AA28:AE28"/>
    <mergeCell ref="AF28:AJ28"/>
    <mergeCell ref="B34:F34"/>
    <mergeCell ref="AA10:AE10"/>
    <mergeCell ref="B48:F48"/>
    <mergeCell ref="C61:E61"/>
    <mergeCell ref="C62:E62"/>
    <mergeCell ref="C63:E63"/>
    <mergeCell ref="C64:E64"/>
    <mergeCell ref="C65:E65"/>
    <mergeCell ref="C66:E66"/>
    <mergeCell ref="C67:E67"/>
    <mergeCell ref="B4:G4"/>
    <mergeCell ref="H4:M4"/>
    <mergeCell ref="N4:S4"/>
    <mergeCell ref="B35:F35"/>
    <mergeCell ref="B10:F10"/>
    <mergeCell ref="G10:K10"/>
    <mergeCell ref="L10:P10"/>
    <mergeCell ref="Q10:U10"/>
    <mergeCell ref="V10:Z10"/>
    <mergeCell ref="G34:K34"/>
    <mergeCell ref="L34:P34"/>
    <mergeCell ref="Q34:U34"/>
    <mergeCell ref="V34:Z34"/>
    <mergeCell ref="G14:K14"/>
    <mergeCell ref="L14:P14"/>
    <mergeCell ref="Q14:U14"/>
    <mergeCell ref="V14:Z14"/>
    <mergeCell ref="B5:G5"/>
    <mergeCell ref="H5:M5"/>
    <mergeCell ref="N5:S5"/>
    <mergeCell ref="B8:F9"/>
    <mergeCell ref="G8:AE8"/>
    <mergeCell ref="AA14:AE14"/>
    <mergeCell ref="G9:K9"/>
    <mergeCell ref="AF10:AJ10"/>
    <mergeCell ref="AA34:AE34"/>
    <mergeCell ref="AF34:AJ34"/>
    <mergeCell ref="B36:F36"/>
    <mergeCell ref="B37:F37"/>
    <mergeCell ref="B38:F38"/>
    <mergeCell ref="B39:F39"/>
    <mergeCell ref="AU11:AY11"/>
    <mergeCell ref="B12:F12"/>
    <mergeCell ref="G12:K12"/>
    <mergeCell ref="L12:P12"/>
    <mergeCell ref="Q12:U12"/>
    <mergeCell ref="V12:Z12"/>
    <mergeCell ref="AA12:AE12"/>
    <mergeCell ref="AF12:AJ12"/>
    <mergeCell ref="AK12:AO12"/>
    <mergeCell ref="AP12:AT12"/>
    <mergeCell ref="AU12:AY12"/>
    <mergeCell ref="B11:F11"/>
    <mergeCell ref="G11:K11"/>
    <mergeCell ref="L11:P11"/>
    <mergeCell ref="Q11:U11"/>
    <mergeCell ref="V11:Z11"/>
    <mergeCell ref="AA11:AE11"/>
    <mergeCell ref="AF11:AJ11"/>
    <mergeCell ref="AK11:AO11"/>
    <mergeCell ref="AP11:AT11"/>
    <mergeCell ref="AU13:AY13"/>
    <mergeCell ref="B14:F14"/>
    <mergeCell ref="AF14:AJ14"/>
    <mergeCell ref="AK14:AO14"/>
    <mergeCell ref="AP14:AT14"/>
    <mergeCell ref="AU14:AY14"/>
    <mergeCell ref="AP13:AT13"/>
    <mergeCell ref="B13:F13"/>
    <mergeCell ref="G13:K13"/>
    <mergeCell ref="L13:P13"/>
    <mergeCell ref="Q13:U13"/>
    <mergeCell ref="V13:Z13"/>
    <mergeCell ref="AA13:AE13"/>
    <mergeCell ref="AF13:AJ13"/>
    <mergeCell ref="AK13:AO13"/>
    <mergeCell ref="AP15:AT15"/>
    <mergeCell ref="AU15:AY15"/>
    <mergeCell ref="B16:F16"/>
    <mergeCell ref="G16:K16"/>
    <mergeCell ref="L16:P16"/>
    <mergeCell ref="Q16:U16"/>
    <mergeCell ref="V16:Z16"/>
    <mergeCell ref="AA16:AE16"/>
    <mergeCell ref="AF16:AJ16"/>
    <mergeCell ref="AK16:AO16"/>
    <mergeCell ref="AP16:AT16"/>
    <mergeCell ref="AU16:AY16"/>
    <mergeCell ref="B15:F15"/>
    <mergeCell ref="G15:K15"/>
    <mergeCell ref="L15:P15"/>
    <mergeCell ref="Q15:U15"/>
    <mergeCell ref="V15:Z15"/>
    <mergeCell ref="AA15:AE15"/>
    <mergeCell ref="AF15:AJ15"/>
    <mergeCell ref="AK15:AO15"/>
    <mergeCell ref="AU20:AY20"/>
    <mergeCell ref="AP19:AT19"/>
    <mergeCell ref="B19:F19"/>
    <mergeCell ref="G19:K19"/>
    <mergeCell ref="L19:P19"/>
    <mergeCell ref="Q19:U19"/>
    <mergeCell ref="V19:Z19"/>
    <mergeCell ref="AA19:AE19"/>
    <mergeCell ref="AF19:AJ19"/>
    <mergeCell ref="AK19:AO19"/>
    <mergeCell ref="AU17:AY17"/>
    <mergeCell ref="B18:F18"/>
    <mergeCell ref="G18:K18"/>
    <mergeCell ref="L18:P18"/>
    <mergeCell ref="Q18:U18"/>
    <mergeCell ref="V18:Z18"/>
    <mergeCell ref="AA18:AE18"/>
    <mergeCell ref="AF18:AJ18"/>
    <mergeCell ref="AK18:AO18"/>
    <mergeCell ref="AP18:AT18"/>
    <mergeCell ref="AU18:AY18"/>
    <mergeCell ref="B17:F17"/>
    <mergeCell ref="G17:K17"/>
    <mergeCell ref="L17:P17"/>
    <mergeCell ref="Q17:U17"/>
    <mergeCell ref="V17:Z17"/>
    <mergeCell ref="AA17:AE17"/>
    <mergeCell ref="AF17:AJ17"/>
    <mergeCell ref="AK17:AO17"/>
    <mergeCell ref="AP17:AT17"/>
    <mergeCell ref="B21:F21"/>
    <mergeCell ref="G21:K21"/>
    <mergeCell ref="L21:P21"/>
    <mergeCell ref="Q21:U21"/>
    <mergeCell ref="V21:Z21"/>
    <mergeCell ref="AA21:AE21"/>
    <mergeCell ref="AF21:AJ21"/>
    <mergeCell ref="AK21:AO21"/>
    <mergeCell ref="AP21:AT21"/>
    <mergeCell ref="B20:F20"/>
    <mergeCell ref="G20:K20"/>
    <mergeCell ref="L20:P20"/>
    <mergeCell ref="Q20:U20"/>
    <mergeCell ref="V20:Z20"/>
    <mergeCell ref="AA20:AE20"/>
    <mergeCell ref="AF20:AJ20"/>
    <mergeCell ref="AK20:AO20"/>
    <mergeCell ref="AP20:AT20"/>
    <mergeCell ref="AP24:AT24"/>
    <mergeCell ref="AU24:AY24"/>
    <mergeCell ref="B23:F23"/>
    <mergeCell ref="G23:K23"/>
    <mergeCell ref="L23:P23"/>
    <mergeCell ref="Q23:U23"/>
    <mergeCell ref="V23:Z23"/>
    <mergeCell ref="AA23:AE23"/>
    <mergeCell ref="AF23:AJ23"/>
    <mergeCell ref="AK23:AO23"/>
    <mergeCell ref="AP23:AT23"/>
    <mergeCell ref="B22:F22"/>
    <mergeCell ref="G22:K22"/>
    <mergeCell ref="L22:P22"/>
    <mergeCell ref="Q22:U22"/>
    <mergeCell ref="V22:Z22"/>
    <mergeCell ref="AA22:AE22"/>
    <mergeCell ref="AF22:AJ22"/>
    <mergeCell ref="AK22:AO22"/>
    <mergeCell ref="AP22:AT22"/>
    <mergeCell ref="AU22:AY22"/>
    <mergeCell ref="AF46:AJ46"/>
    <mergeCell ref="AF42:AJ42"/>
    <mergeCell ref="L43:P43"/>
    <mergeCell ref="Q43:U43"/>
    <mergeCell ref="L46:P46"/>
    <mergeCell ref="Q46:U46"/>
    <mergeCell ref="V46:Z46"/>
    <mergeCell ref="AA46:AE46"/>
    <mergeCell ref="L47:P47"/>
    <mergeCell ref="Q47:U47"/>
    <mergeCell ref="V47:Z47"/>
    <mergeCell ref="Q45:U45"/>
    <mergeCell ref="V45:Z45"/>
    <mergeCell ref="AA45:AE45"/>
    <mergeCell ref="AF45:AJ45"/>
    <mergeCell ref="L44:P44"/>
    <mergeCell ref="Q44:U44"/>
    <mergeCell ref="V44:Z44"/>
    <mergeCell ref="AA44:AE44"/>
    <mergeCell ref="AF44:AJ44"/>
    <mergeCell ref="L45:P45"/>
    <mergeCell ref="V43:Z43"/>
    <mergeCell ref="AA43:AE43"/>
    <mergeCell ref="AF43:AJ43"/>
    <mergeCell ref="AK38:AO38"/>
    <mergeCell ref="AK39:AO39"/>
    <mergeCell ref="AK35:AO35"/>
    <mergeCell ref="AK36:AO36"/>
    <mergeCell ref="V37:Z37"/>
    <mergeCell ref="AA37:AE37"/>
    <mergeCell ref="AF37:AJ37"/>
    <mergeCell ref="AK37:AO37"/>
    <mergeCell ref="L40:P40"/>
    <mergeCell ref="Q40:U40"/>
    <mergeCell ref="V40:Z40"/>
    <mergeCell ref="AA40:AE40"/>
    <mergeCell ref="AF40:AJ40"/>
    <mergeCell ref="G38:K38"/>
    <mergeCell ref="L38:P38"/>
    <mergeCell ref="Q38:U38"/>
    <mergeCell ref="V38:Z38"/>
    <mergeCell ref="AA38:AE38"/>
    <mergeCell ref="AF38:AJ38"/>
    <mergeCell ref="G39:K39"/>
    <mergeCell ref="L39:P39"/>
    <mergeCell ref="Q39:U39"/>
    <mergeCell ref="V39:Z39"/>
    <mergeCell ref="AA39:AE39"/>
    <mergeCell ref="AF39:AJ39"/>
    <mergeCell ref="G45:K45"/>
    <mergeCell ref="G43:K43"/>
    <mergeCell ref="G37:K37"/>
    <mergeCell ref="L37:P37"/>
    <mergeCell ref="Q37:U37"/>
    <mergeCell ref="G35:K35"/>
    <mergeCell ref="L35:P35"/>
    <mergeCell ref="Q35:U35"/>
    <mergeCell ref="V35:Z35"/>
    <mergeCell ref="AA35:AE35"/>
    <mergeCell ref="AF35:AJ35"/>
    <mergeCell ref="G36:K36"/>
    <mergeCell ref="L36:P36"/>
    <mergeCell ref="Q36:U36"/>
    <mergeCell ref="V36:Z36"/>
    <mergeCell ref="AA36:AE36"/>
    <mergeCell ref="AF36:AJ36"/>
    <mergeCell ref="AK46:AO46"/>
    <mergeCell ref="AK47:AO47"/>
    <mergeCell ref="AK42:AO42"/>
    <mergeCell ref="AK43:AO43"/>
    <mergeCell ref="AA47:AE47"/>
    <mergeCell ref="AF47:AJ47"/>
    <mergeCell ref="L48:P48"/>
    <mergeCell ref="Q48:U48"/>
    <mergeCell ref="V48:Z48"/>
    <mergeCell ref="AA48:AE48"/>
    <mergeCell ref="AF48:AJ48"/>
    <mergeCell ref="AK48:AO48"/>
    <mergeCell ref="AK44:AO44"/>
    <mergeCell ref="AK45:AO45"/>
    <mergeCell ref="G42:K42"/>
    <mergeCell ref="G40:K40"/>
    <mergeCell ref="AK40:AO40"/>
    <mergeCell ref="G41:K41"/>
    <mergeCell ref="AK41:AO41"/>
    <mergeCell ref="L41:P41"/>
    <mergeCell ref="Q41:U41"/>
    <mergeCell ref="V41:Z41"/>
    <mergeCell ref="AA41:AE41"/>
    <mergeCell ref="AF41:AJ41"/>
    <mergeCell ref="L42:P42"/>
    <mergeCell ref="Q42:U42"/>
    <mergeCell ref="V42:Z42"/>
    <mergeCell ref="AA42:AE42"/>
    <mergeCell ref="G48:K48"/>
    <mergeCell ref="G46:K46"/>
    <mergeCell ref="G47:K47"/>
    <mergeCell ref="G44:K44"/>
    <mergeCell ref="AF8:AJ9"/>
    <mergeCell ref="AK8:AO9"/>
    <mergeCell ref="AP8:AT9"/>
    <mergeCell ref="AU8:AY9"/>
    <mergeCell ref="AU25:AY25"/>
    <mergeCell ref="B26:F26"/>
    <mergeCell ref="G26:K26"/>
    <mergeCell ref="L26:P26"/>
    <mergeCell ref="Q26:U26"/>
    <mergeCell ref="V26:Z26"/>
    <mergeCell ref="AA26:AE26"/>
    <mergeCell ref="AF26:AJ26"/>
    <mergeCell ref="AK26:AO26"/>
    <mergeCell ref="AP26:AT26"/>
    <mergeCell ref="AU26:AY26"/>
    <mergeCell ref="B25:F25"/>
    <mergeCell ref="G25:K25"/>
    <mergeCell ref="L25:P25"/>
    <mergeCell ref="Q25:U25"/>
    <mergeCell ref="V25:Z25"/>
    <mergeCell ref="AA25:AE25"/>
    <mergeCell ref="AF25:AJ25"/>
    <mergeCell ref="AK25:AO25"/>
    <mergeCell ref="AP25:AT25"/>
    <mergeCell ref="B24:F24"/>
    <mergeCell ref="G24:K24"/>
    <mergeCell ref="L24:P24"/>
    <mergeCell ref="Q24:U24"/>
    <mergeCell ref="V24:Z24"/>
    <mergeCell ref="AA24:AE24"/>
    <mergeCell ref="AF24:AJ24"/>
    <mergeCell ref="AK24:AO24"/>
    <mergeCell ref="B28:F28"/>
    <mergeCell ref="AK28:AO28"/>
    <mergeCell ref="AP28:AT28"/>
    <mergeCell ref="AU28:AY28"/>
    <mergeCell ref="AP29:AT29"/>
    <mergeCell ref="AU29:AY29"/>
    <mergeCell ref="B32:F33"/>
    <mergeCell ref="AK32:AO33"/>
    <mergeCell ref="B27:F27"/>
    <mergeCell ref="G27:K27"/>
    <mergeCell ref="L27:P27"/>
    <mergeCell ref="Q27:U27"/>
    <mergeCell ref="V27:Z27"/>
    <mergeCell ref="AA27:AE27"/>
    <mergeCell ref="AF27:AJ27"/>
    <mergeCell ref="AK27:AO27"/>
    <mergeCell ref="AP27:AT27"/>
    <mergeCell ref="G29:K29"/>
    <mergeCell ref="L29:P29"/>
    <mergeCell ref="Q29:U29"/>
    <mergeCell ref="V29:Z29"/>
    <mergeCell ref="AA29:AE29"/>
    <mergeCell ref="B29:F29"/>
    <mergeCell ref="B49:F49"/>
    <mergeCell ref="G49:K49"/>
    <mergeCell ref="L49:P49"/>
    <mergeCell ref="Q49:U49"/>
    <mergeCell ref="V49:Z49"/>
    <mergeCell ref="AA49:AE49"/>
    <mergeCell ref="AF49:AJ49"/>
    <mergeCell ref="AK49:AO49"/>
    <mergeCell ref="B50:F50"/>
    <mergeCell ref="G50:K50"/>
    <mergeCell ref="L50:P50"/>
    <mergeCell ref="Q50:U50"/>
    <mergeCell ref="V50:Z50"/>
    <mergeCell ref="AA50:AE50"/>
    <mergeCell ref="AF50:AJ50"/>
    <mergeCell ref="AK50:AO50"/>
    <mergeCell ref="B51:F51"/>
    <mergeCell ref="G51:K51"/>
    <mergeCell ref="L51:P51"/>
    <mergeCell ref="Q51:U51"/>
    <mergeCell ref="V51:Z51"/>
    <mergeCell ref="AA51:AE51"/>
    <mergeCell ref="AF51:AJ51"/>
    <mergeCell ref="AK51:AO51"/>
    <mergeCell ref="B52:F52"/>
    <mergeCell ref="G52:K52"/>
    <mergeCell ref="L52:P52"/>
    <mergeCell ref="Q52:U52"/>
    <mergeCell ref="V52:Z52"/>
    <mergeCell ref="AA52:AE52"/>
    <mergeCell ref="AF52:AJ52"/>
    <mergeCell ref="AK52:AO52"/>
    <mergeCell ref="B53:F53"/>
    <mergeCell ref="G53:K53"/>
    <mergeCell ref="L53:P53"/>
    <mergeCell ref="Q53:U53"/>
    <mergeCell ref="V53:Z53"/>
    <mergeCell ref="AA53:AE53"/>
    <mergeCell ref="AF53:AJ53"/>
    <mergeCell ref="AK53:AO53"/>
    <mergeCell ref="C60:E60"/>
    <mergeCell ref="C59:E59"/>
    <mergeCell ref="B80:C80"/>
    <mergeCell ref="H80:L80"/>
    <mergeCell ref="AM81:AO81"/>
    <mergeCell ref="AP81:AS81"/>
    <mergeCell ref="B82:C82"/>
    <mergeCell ref="D82:G82"/>
    <mergeCell ref="H82:L82"/>
    <mergeCell ref="M82:N82"/>
    <mergeCell ref="O82:R82"/>
    <mergeCell ref="S82:U82"/>
    <mergeCell ref="V82:Z82"/>
    <mergeCell ref="AH82:AL82"/>
    <mergeCell ref="AM82:AO82"/>
    <mergeCell ref="AP82:AS82"/>
    <mergeCell ref="B81:C81"/>
    <mergeCell ref="D81:G81"/>
    <mergeCell ref="H81:L81"/>
    <mergeCell ref="M81:N81"/>
    <mergeCell ref="O81:R81"/>
    <mergeCell ref="S81:U81"/>
    <mergeCell ref="V81:Z81"/>
    <mergeCell ref="AA81:AG81"/>
    <mergeCell ref="AH81:AL81"/>
    <mergeCell ref="M80:N80"/>
    <mergeCell ref="O80:R80"/>
    <mergeCell ref="S80:U80"/>
    <mergeCell ref="AH80:AL80"/>
    <mergeCell ref="AM80:AO80"/>
    <mergeCell ref="AA82:AD82"/>
    <mergeCell ref="AE82:AG82"/>
    <mergeCell ref="D80:G80"/>
    <mergeCell ref="V80:Z80"/>
    <mergeCell ref="B84:C84"/>
    <mergeCell ref="D84:G84"/>
    <mergeCell ref="H84:L84"/>
    <mergeCell ref="M84:N84"/>
    <mergeCell ref="O84:R84"/>
    <mergeCell ref="S84:U84"/>
    <mergeCell ref="V84:Z84"/>
    <mergeCell ref="AA84:AD84"/>
    <mergeCell ref="AE84:AG84"/>
    <mergeCell ref="AH84:AL84"/>
    <mergeCell ref="AM84:AO84"/>
    <mergeCell ref="AP84:AS84"/>
    <mergeCell ref="B83:C83"/>
    <mergeCell ref="D83:G83"/>
    <mergeCell ref="H83:L83"/>
    <mergeCell ref="M83:N83"/>
    <mergeCell ref="O83:R83"/>
    <mergeCell ref="S83:U83"/>
    <mergeCell ref="V83:Z83"/>
    <mergeCell ref="AA83:AD83"/>
    <mergeCell ref="AE83:AG83"/>
    <mergeCell ref="B86:C86"/>
    <mergeCell ref="D86:G86"/>
    <mergeCell ref="H86:L86"/>
    <mergeCell ref="M86:N86"/>
    <mergeCell ref="O86:R86"/>
    <mergeCell ref="S86:U86"/>
    <mergeCell ref="V86:Z86"/>
    <mergeCell ref="AH86:AL86"/>
    <mergeCell ref="AM86:AO86"/>
    <mergeCell ref="AP86:AS86"/>
    <mergeCell ref="B85:C85"/>
    <mergeCell ref="D85:G85"/>
    <mergeCell ref="H85:L85"/>
    <mergeCell ref="M85:N85"/>
    <mergeCell ref="O85:R85"/>
    <mergeCell ref="S85:U85"/>
    <mergeCell ref="V85:Z85"/>
    <mergeCell ref="AA85:AD85"/>
    <mergeCell ref="AE85:AG85"/>
    <mergeCell ref="AA86:AG86"/>
    <mergeCell ref="B88:C88"/>
    <mergeCell ref="D88:G88"/>
    <mergeCell ref="H88:L88"/>
    <mergeCell ref="M88:N88"/>
    <mergeCell ref="V88:Z88"/>
    <mergeCell ref="AA88:AG88"/>
    <mergeCell ref="AH88:AL88"/>
    <mergeCell ref="AM88:AO88"/>
    <mergeCell ref="AP88:AS88"/>
    <mergeCell ref="B87:C87"/>
    <mergeCell ref="D87:G87"/>
    <mergeCell ref="H87:L87"/>
    <mergeCell ref="M87:N87"/>
    <mergeCell ref="O87:R87"/>
    <mergeCell ref="S87:U87"/>
    <mergeCell ref="V87:Z87"/>
    <mergeCell ref="AA87:AG87"/>
    <mergeCell ref="AH87:AL87"/>
    <mergeCell ref="O88:U88"/>
    <mergeCell ref="C97:H98"/>
    <mergeCell ref="M97:N98"/>
    <mergeCell ref="L99:M99"/>
    <mergeCell ref="C126:H127"/>
    <mergeCell ref="R126:S127"/>
    <mergeCell ref="T126:U127"/>
    <mergeCell ref="V126:X127"/>
    <mergeCell ref="Y126:Z127"/>
    <mergeCell ref="AA126:AA127"/>
    <mergeCell ref="AB126:AE127"/>
    <mergeCell ref="AF126:AL127"/>
    <mergeCell ref="L128:O128"/>
    <mergeCell ref="AA128:AC128"/>
    <mergeCell ref="C129:G130"/>
    <mergeCell ref="AB131:AC132"/>
    <mergeCell ref="H138:O138"/>
    <mergeCell ref="AA107:AB108"/>
    <mergeCell ref="O108:P108"/>
    <mergeCell ref="R108:T108"/>
    <mergeCell ref="I109:P109"/>
    <mergeCell ref="C110:H111"/>
    <mergeCell ref="M110:N111"/>
    <mergeCell ref="L112:M112"/>
    <mergeCell ref="O112:Q112"/>
    <mergeCell ref="R112:S112"/>
    <mergeCell ref="V112:X112"/>
    <mergeCell ref="O99:Q99"/>
    <mergeCell ref="R99:S99"/>
    <mergeCell ref="V99:X99"/>
    <mergeCell ref="H105:K105"/>
    <mergeCell ref="L105:M105"/>
    <mergeCell ref="I171:P171"/>
    <mergeCell ref="C172:H173"/>
    <mergeCell ref="S172:U173"/>
    <mergeCell ref="V172:Y173"/>
    <mergeCell ref="Z172:Z173"/>
    <mergeCell ref="AA172:AC173"/>
    <mergeCell ref="AD172:AE173"/>
    <mergeCell ref="AF172:AF173"/>
    <mergeCell ref="AG172:AI173"/>
    <mergeCell ref="I184:P184"/>
    <mergeCell ref="C185:H186"/>
    <mergeCell ref="N185:O186"/>
    <mergeCell ref="L187:M187"/>
    <mergeCell ref="O187:Q187"/>
    <mergeCell ref="R187:S187"/>
    <mergeCell ref="V187:X187"/>
    <mergeCell ref="AF182:AF183"/>
    <mergeCell ref="AG182:AI183"/>
    <mergeCell ref="M229:Q229"/>
    <mergeCell ref="S229:V229"/>
    <mergeCell ref="X229:AA229"/>
    <mergeCell ref="I229:K229"/>
    <mergeCell ref="C194:I195"/>
    <mergeCell ref="J194:L195"/>
    <mergeCell ref="M194:M195"/>
    <mergeCell ref="N194:O194"/>
    <mergeCell ref="R194:R195"/>
    <mergeCell ref="S194:U195"/>
    <mergeCell ref="F205:H205"/>
    <mergeCell ref="K205:L205"/>
    <mergeCell ref="M205:O205"/>
    <mergeCell ref="R205:S205"/>
    <mergeCell ref="T205:V205"/>
    <mergeCell ref="F207:H207"/>
    <mergeCell ref="F209:H209"/>
    <mergeCell ref="L212:AK212"/>
    <mergeCell ref="M215:M216"/>
    <mergeCell ref="N215:P215"/>
    <mergeCell ref="R215:R216"/>
    <mergeCell ref="S215:U215"/>
    <mergeCell ref="W215:W216"/>
    <mergeCell ref="X215:Z215"/>
    <mergeCell ref="N216:Q216"/>
    <mergeCell ref="S216:V216"/>
    <mergeCell ref="X216:AA216"/>
    <mergeCell ref="F206:G206"/>
    <mergeCell ref="H206:J206"/>
    <mergeCell ref="M206:N206"/>
    <mergeCell ref="O206:Q206"/>
    <mergeCell ref="T206:U206"/>
  </mergeCells>
  <phoneticPr fontId="4" type="noConversion"/>
  <pageMargins left="0.39370078740157483" right="0.39370078740157483" top="0.39370078740157483" bottom="0.39370078740157483" header="0.19685039370078741" footer="0.19685039370078741"/>
  <pageSetup paperSize="9" fitToHeight="10" orientation="portrait" r:id="rId1"/>
  <headerFooter alignWithMargins="0">
    <oddFooter>&amp;L&amp;10F-02P-04-001 (Rev.00)&amp;C&amp;10&amp;P of &amp;N&amp;R&amp;"돋움,굵게"&amp;9(주)에이치시티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T144"/>
  <sheetViews>
    <sheetView showGridLines="0" zoomScaleNormal="100" workbookViewId="0"/>
  </sheetViews>
  <sheetFormatPr defaultColWidth="8.77734375" defaultRowHeight="18" customHeight="1"/>
  <cols>
    <col min="1" max="1" width="2.77734375" style="115" customWidth="1"/>
    <col min="2" max="2" width="8.77734375" style="117"/>
    <col min="3" max="3" width="10.77734375" style="117" bestFit="1" customWidth="1"/>
    <col min="4" max="4" width="8.77734375" style="117"/>
    <col min="5" max="5" width="11.21875" style="116" bestFit="1" customWidth="1"/>
    <col min="6" max="21" width="8.77734375" style="116"/>
    <col min="22" max="16384" width="8.77734375" style="115"/>
  </cols>
  <sheetData>
    <row r="1" spans="1:46" ht="15" customHeight="1">
      <c r="A1" s="112" t="s">
        <v>560</v>
      </c>
      <c r="B1" s="113"/>
      <c r="C1" s="113"/>
      <c r="D1" s="113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4"/>
      <c r="R1" s="114"/>
      <c r="S1" s="114"/>
      <c r="T1" s="114"/>
      <c r="U1" s="114"/>
    </row>
    <row r="2" spans="1:46" ht="13.5">
      <c r="B2" s="237" t="s">
        <v>561</v>
      </c>
      <c r="C2" s="237" t="s">
        <v>562</v>
      </c>
      <c r="D2" s="237" t="s">
        <v>563</v>
      </c>
      <c r="E2" s="237" t="s">
        <v>564</v>
      </c>
      <c r="F2" s="237" t="s">
        <v>565</v>
      </c>
      <c r="G2" s="237" t="s">
        <v>566</v>
      </c>
      <c r="H2" s="237" t="s">
        <v>567</v>
      </c>
      <c r="I2" s="237" t="s">
        <v>565</v>
      </c>
      <c r="J2" s="237" t="s">
        <v>568</v>
      </c>
      <c r="K2" s="237" t="s">
        <v>569</v>
      </c>
      <c r="L2" s="237" t="s">
        <v>570</v>
      </c>
      <c r="M2" s="141" t="s">
        <v>95</v>
      </c>
      <c r="N2" s="141" t="s">
        <v>96</v>
      </c>
      <c r="O2" s="115"/>
      <c r="P2" s="115"/>
      <c r="Q2" s="115"/>
      <c r="R2" s="115"/>
      <c r="S2" s="115"/>
      <c r="T2" s="115"/>
      <c r="U2" s="115"/>
    </row>
    <row r="3" spans="1:46" ht="15" customHeight="1">
      <c r="B3" s="222" t="e">
        <f>C3</f>
        <v>#DIV/0!</v>
      </c>
      <c r="C3" s="222" t="e">
        <f>AVERAGE(기본정보!B12:B13)</f>
        <v>#DIV/0!</v>
      </c>
      <c r="D3" s="222">
        <f>Length_7!J27</f>
        <v>0</v>
      </c>
      <c r="E3" s="222">
        <f>MAX(C9:C28)</f>
        <v>0</v>
      </c>
      <c r="F3" s="222" t="str">
        <f>D9</f>
        <v/>
      </c>
      <c r="G3" s="222">
        <f>MIN(C64:C83)</f>
        <v>0</v>
      </c>
      <c r="H3" s="222">
        <f>MAX(C64:C83)</f>
        <v>0</v>
      </c>
      <c r="I3" s="222" t="str">
        <f>D64</f>
        <v/>
      </c>
      <c r="J3" s="222">
        <f>Length_8!G4</f>
        <v>0</v>
      </c>
      <c r="K3" s="222">
        <f>Length_8!H4</f>
        <v>0</v>
      </c>
      <c r="L3" s="222">
        <f>Length_8!I4</f>
        <v>0</v>
      </c>
      <c r="M3" s="121" t="e">
        <f ca="1">IF(SUM(R45,R101)=0,"","초과")</f>
        <v>#N/A</v>
      </c>
      <c r="N3" s="174" t="str">
        <f>IF(SUM(AR8,AS8,AE63)=0,"PASS","FAIL")</f>
        <v>PASS</v>
      </c>
      <c r="O3" s="115"/>
      <c r="P3" s="115"/>
      <c r="Q3" s="115"/>
      <c r="R3" s="115"/>
      <c r="S3" s="115"/>
      <c r="T3" s="115"/>
      <c r="U3" s="115"/>
    </row>
    <row r="4" spans="1:46" ht="15" customHeight="1">
      <c r="B4" s="113"/>
      <c r="C4" s="113"/>
      <c r="D4" s="113"/>
      <c r="E4" s="114"/>
      <c r="F4" s="114"/>
      <c r="G4" s="114"/>
      <c r="H4" s="114"/>
      <c r="I4" s="114"/>
      <c r="J4" s="114"/>
      <c r="K4" s="114"/>
      <c r="L4" s="114"/>
      <c r="M4" s="114"/>
      <c r="N4" s="114"/>
      <c r="O4" s="114"/>
      <c r="P4" s="114"/>
      <c r="Q4" s="114"/>
      <c r="R4" s="114"/>
      <c r="S4" s="114"/>
      <c r="T4" s="114"/>
      <c r="U4" s="114"/>
    </row>
    <row r="5" spans="1:46" ht="15" customHeight="1">
      <c r="A5" s="112" t="s">
        <v>571</v>
      </c>
      <c r="D5" s="113"/>
      <c r="E5" s="113"/>
      <c r="F5" s="118"/>
      <c r="G5" s="118"/>
      <c r="H5" s="118"/>
      <c r="I5" s="118"/>
      <c r="J5" s="118"/>
      <c r="K5" s="118"/>
      <c r="L5" s="118"/>
      <c r="M5" s="118"/>
      <c r="N5" s="118"/>
      <c r="O5" s="118"/>
      <c r="P5" s="118"/>
      <c r="Q5" s="118"/>
      <c r="V5" s="116"/>
      <c r="X5" s="113"/>
      <c r="Y5" s="118"/>
      <c r="Z5" s="118"/>
      <c r="AA5" s="118"/>
      <c r="AB5" s="118"/>
      <c r="AC5" s="118"/>
      <c r="AD5" s="118"/>
      <c r="AE5" s="118"/>
      <c r="AF5" s="116"/>
      <c r="AJ5" s="123" t="s">
        <v>572</v>
      </c>
    </row>
    <row r="6" spans="1:46" ht="15" customHeight="1">
      <c r="B6" s="451" t="s">
        <v>573</v>
      </c>
      <c r="C6" s="457" t="s">
        <v>574</v>
      </c>
      <c r="D6" s="457" t="s">
        <v>575</v>
      </c>
      <c r="E6" s="455" t="s">
        <v>576</v>
      </c>
      <c r="F6" s="467"/>
      <c r="G6" s="467"/>
      <c r="H6" s="467"/>
      <c r="I6" s="467"/>
      <c r="J6" s="456"/>
      <c r="K6" s="461" t="s">
        <v>577</v>
      </c>
      <c r="L6" s="237" t="s">
        <v>578</v>
      </c>
      <c r="M6" s="237" t="s">
        <v>579</v>
      </c>
      <c r="N6" s="449" t="s">
        <v>580</v>
      </c>
      <c r="O6" s="452"/>
      <c r="P6" s="450"/>
      <c r="Q6" s="237" t="s">
        <v>581</v>
      </c>
      <c r="R6" s="241" t="s">
        <v>582</v>
      </c>
      <c r="S6" s="237" t="s">
        <v>583</v>
      </c>
      <c r="T6" s="237" t="s">
        <v>584</v>
      </c>
      <c r="U6" s="237" t="s">
        <v>585</v>
      </c>
      <c r="V6" s="449" t="s">
        <v>586</v>
      </c>
      <c r="W6" s="452"/>
      <c r="X6" s="455" t="s">
        <v>587</v>
      </c>
      <c r="Y6" s="467"/>
      <c r="Z6" s="467"/>
      <c r="AA6" s="467"/>
      <c r="AB6" s="467"/>
      <c r="AC6" s="456"/>
      <c r="AD6" s="461" t="s">
        <v>577</v>
      </c>
      <c r="AE6" s="237" t="s">
        <v>579</v>
      </c>
      <c r="AF6" s="237" t="s">
        <v>585</v>
      </c>
      <c r="AG6" s="449" t="s">
        <v>586</v>
      </c>
      <c r="AH6" s="452"/>
      <c r="AI6" s="116"/>
      <c r="AJ6" s="465" t="s">
        <v>588</v>
      </c>
      <c r="AK6" s="466"/>
      <c r="AL6" s="449" t="s">
        <v>589</v>
      </c>
      <c r="AM6" s="452"/>
      <c r="AN6" s="452"/>
      <c r="AO6" s="452"/>
      <c r="AP6" s="452"/>
      <c r="AQ6" s="452"/>
      <c r="AR6" s="452"/>
      <c r="AS6" s="452"/>
      <c r="AT6" s="450"/>
    </row>
    <row r="7" spans="1:46" ht="15" customHeight="1">
      <c r="B7" s="451"/>
      <c r="C7" s="459"/>
      <c r="D7" s="458"/>
      <c r="E7" s="242" t="s">
        <v>590</v>
      </c>
      <c r="F7" s="233" t="s">
        <v>591</v>
      </c>
      <c r="G7" s="242" t="s">
        <v>91</v>
      </c>
      <c r="H7" s="233" t="s">
        <v>92</v>
      </c>
      <c r="I7" s="242" t="s">
        <v>93</v>
      </c>
      <c r="J7" s="242" t="s">
        <v>592</v>
      </c>
      <c r="K7" s="462"/>
      <c r="L7" s="237" t="s">
        <v>593</v>
      </c>
      <c r="M7" s="237" t="s">
        <v>594</v>
      </c>
      <c r="N7" s="237" t="s">
        <v>595</v>
      </c>
      <c r="O7" s="237" t="s">
        <v>596</v>
      </c>
      <c r="P7" s="237" t="s">
        <v>597</v>
      </c>
      <c r="Q7" s="237" t="s">
        <v>598</v>
      </c>
      <c r="R7" s="237" t="s">
        <v>599</v>
      </c>
      <c r="S7" s="237" t="s">
        <v>600</v>
      </c>
      <c r="T7" s="237" t="s">
        <v>601</v>
      </c>
      <c r="U7" s="237" t="s">
        <v>602</v>
      </c>
      <c r="V7" s="237" t="s">
        <v>585</v>
      </c>
      <c r="W7" s="237" t="s">
        <v>603</v>
      </c>
      <c r="X7" s="242" t="s">
        <v>604</v>
      </c>
      <c r="Y7" s="233" t="s">
        <v>591</v>
      </c>
      <c r="Z7" s="242" t="s">
        <v>91</v>
      </c>
      <c r="AA7" s="233" t="s">
        <v>92</v>
      </c>
      <c r="AB7" s="242" t="s">
        <v>93</v>
      </c>
      <c r="AC7" s="242" t="s">
        <v>592</v>
      </c>
      <c r="AD7" s="462"/>
      <c r="AE7" s="237" t="s">
        <v>594</v>
      </c>
      <c r="AF7" s="237" t="s">
        <v>602</v>
      </c>
      <c r="AG7" s="237" t="s">
        <v>585</v>
      </c>
      <c r="AH7" s="237" t="s">
        <v>603</v>
      </c>
      <c r="AI7" s="116"/>
      <c r="AJ7" s="243" t="s">
        <v>605</v>
      </c>
      <c r="AK7" s="243" t="s">
        <v>606</v>
      </c>
      <c r="AL7" s="237" t="s">
        <v>574</v>
      </c>
      <c r="AM7" s="237" t="s">
        <v>607</v>
      </c>
      <c r="AN7" s="237" t="s">
        <v>608</v>
      </c>
      <c r="AO7" s="237" t="s">
        <v>609</v>
      </c>
      <c r="AP7" s="237" t="s">
        <v>610</v>
      </c>
      <c r="AQ7" s="227" t="s">
        <v>588</v>
      </c>
      <c r="AR7" s="227" t="s">
        <v>611</v>
      </c>
      <c r="AS7" s="227" t="s">
        <v>611</v>
      </c>
      <c r="AT7" s="227" t="s">
        <v>612</v>
      </c>
    </row>
    <row r="8" spans="1:46" ht="15" customHeight="1">
      <c r="B8" s="451"/>
      <c r="C8" s="237" t="s">
        <v>613</v>
      </c>
      <c r="D8" s="459"/>
      <c r="E8" s="242" t="s">
        <v>614</v>
      </c>
      <c r="F8" s="242" t="str">
        <f t="shared" ref="F8:K8" si="0">E8</f>
        <v>μm</v>
      </c>
      <c r="G8" s="242" t="str">
        <f t="shared" si="0"/>
        <v>μm</v>
      </c>
      <c r="H8" s="242" t="str">
        <f t="shared" si="0"/>
        <v>μm</v>
      </c>
      <c r="I8" s="242" t="str">
        <f t="shared" si="0"/>
        <v>μm</v>
      </c>
      <c r="J8" s="242" t="str">
        <f t="shared" si="0"/>
        <v>μm</v>
      </c>
      <c r="K8" s="242" t="str">
        <f t="shared" si="0"/>
        <v>μm</v>
      </c>
      <c r="L8" s="237" t="s">
        <v>616</v>
      </c>
      <c r="M8" s="237" t="s">
        <v>616</v>
      </c>
      <c r="N8" s="244" t="s">
        <v>617</v>
      </c>
      <c r="O8" s="244" t="s">
        <v>617</v>
      </c>
      <c r="P8" s="244" t="s">
        <v>617</v>
      </c>
      <c r="Q8" s="237" t="s">
        <v>618</v>
      </c>
      <c r="R8" s="244" t="s">
        <v>617</v>
      </c>
      <c r="S8" s="237" t="s">
        <v>618</v>
      </c>
      <c r="T8" s="237" t="s">
        <v>616</v>
      </c>
      <c r="U8" s="237" t="s">
        <v>616</v>
      </c>
      <c r="V8" s="237" t="s">
        <v>619</v>
      </c>
      <c r="W8" s="237" t="s">
        <v>616</v>
      </c>
      <c r="X8" s="242" t="s">
        <v>614</v>
      </c>
      <c r="Y8" s="242" t="str">
        <f t="shared" ref="Y8:AD8" si="1">X8</f>
        <v>μm</v>
      </c>
      <c r="Z8" s="242" t="str">
        <f t="shared" si="1"/>
        <v>μm</v>
      </c>
      <c r="AA8" s="242" t="str">
        <f t="shared" si="1"/>
        <v>μm</v>
      </c>
      <c r="AB8" s="242" t="str">
        <f t="shared" si="1"/>
        <v>μm</v>
      </c>
      <c r="AC8" s="242" t="str">
        <f t="shared" si="1"/>
        <v>μm</v>
      </c>
      <c r="AD8" s="242" t="str">
        <f t="shared" si="1"/>
        <v>μm</v>
      </c>
      <c r="AE8" s="237" t="s">
        <v>616</v>
      </c>
      <c r="AF8" s="237" t="s">
        <v>616</v>
      </c>
      <c r="AG8" s="237" t="s">
        <v>616</v>
      </c>
      <c r="AH8" s="237" t="s">
        <v>616</v>
      </c>
      <c r="AI8" s="116"/>
      <c r="AJ8" s="237" t="s">
        <v>616</v>
      </c>
      <c r="AK8" s="243" t="str">
        <f>$L$8</f>
        <v>mm</v>
      </c>
      <c r="AL8" s="237" t="s">
        <v>616</v>
      </c>
      <c r="AM8" s="237" t="s">
        <v>616</v>
      </c>
      <c r="AN8" s="237" t="s">
        <v>616</v>
      </c>
      <c r="AO8" s="237" t="s">
        <v>616</v>
      </c>
      <c r="AP8" s="237" t="s">
        <v>616</v>
      </c>
      <c r="AQ8" s="237" t="s">
        <v>616</v>
      </c>
      <c r="AR8" s="245">
        <f>IF(TYPE(MATCH("FAIL",AR9:AR28,0))=16,0,1)</f>
        <v>0</v>
      </c>
      <c r="AS8" s="245">
        <f>IF(TYPE(MATCH("FAIL",AS9:AS28,0))=16,0,1)</f>
        <v>0</v>
      </c>
      <c r="AT8" s="227" t="s">
        <v>616</v>
      </c>
    </row>
    <row r="9" spans="1:46" ht="15" customHeight="1">
      <c r="B9" s="246" t="b">
        <f>IF(TRIM(Length_7!A4)="",FALSE,TRUE)</f>
        <v>0</v>
      </c>
      <c r="C9" s="247" t="str">
        <f>IF($B9=FALSE,"",VALUE(Length_7!A4))</f>
        <v/>
      </c>
      <c r="D9" s="222" t="str">
        <f>IF($B9=FALSE,"",Length_7!B4)</f>
        <v/>
      </c>
      <c r="E9" s="246" t="str">
        <f>IF($B9=FALSE,"",Length_7!M4)</f>
        <v/>
      </c>
      <c r="F9" s="246" t="str">
        <f>IF($B9=FALSE,"",Length_7!N4)</f>
        <v/>
      </c>
      <c r="G9" s="246" t="str">
        <f>IF($B9=FALSE,"",Length_7!O4)</f>
        <v/>
      </c>
      <c r="H9" s="246" t="str">
        <f>IF($B9=FALSE,"",Length_7!P4)</f>
        <v/>
      </c>
      <c r="I9" s="246" t="str">
        <f>IF($B9=FALSE,"",Length_7!Q4)</f>
        <v/>
      </c>
      <c r="J9" s="246" t="str">
        <f>IF($B9=FALSE,"",AVERAGE(E9:I9))</f>
        <v/>
      </c>
      <c r="K9" s="239" t="str">
        <f t="shared" ref="K9:K28" si="2">IF(B9=FALSE,"",STDEV(E9:I9))</f>
        <v/>
      </c>
      <c r="L9" s="248" t="str">
        <f>IF($B9=FALSE,"",Length_7!D27)</f>
        <v/>
      </c>
      <c r="M9" s="249" t="str">
        <f>IF($B9=FALSE,"",J9/1000)</f>
        <v/>
      </c>
      <c r="N9" s="223" t="str">
        <f t="shared" ref="N9:N28" si="3">IF(B9=FALSE,"",11.5*10^-6)</f>
        <v/>
      </c>
      <c r="O9" s="223" t="str">
        <f>IF(B9=FALSE,"",Length_7!E27)</f>
        <v/>
      </c>
      <c r="P9" s="223" t="str">
        <f t="shared" ref="P9:P28" si="4">IF(B9=FALSE,"",AVERAGE(N9:O9))</f>
        <v/>
      </c>
      <c r="Q9" s="222" t="str">
        <f t="shared" ref="Q9:Q28" si="5">IF(B9=FALSE,"",B$3-C$3)</f>
        <v/>
      </c>
      <c r="R9" s="222" t="str">
        <f t="shared" ref="R9:R28" si="6">IF(B9=FALSE,"",N9-O9)</f>
        <v/>
      </c>
      <c r="S9" s="222" t="str">
        <f t="shared" ref="S9:S28" si="7">IF(B9=FALSE,"",AVERAGE(B$3:C$3)-20)</f>
        <v/>
      </c>
      <c r="T9" s="250" t="str">
        <f t="shared" ref="T9:T28" si="8">IF(B9=FALSE,"",(P9*Q9+R9*S9)*C9)</f>
        <v/>
      </c>
      <c r="U9" s="251" t="str">
        <f t="shared" ref="U9:U28" si="9">IF(B9=FALSE,"",M9+L9-T9)</f>
        <v/>
      </c>
      <c r="V9" s="222" t="str">
        <f t="shared" ref="V9:V28" si="10">IF($B9=FALSE,"",ROUND(U9,$K$45))</f>
        <v/>
      </c>
      <c r="W9" s="222" t="str">
        <f t="shared" ref="W9:W28" si="11">IF($B9=FALSE,"",ROUND(C9-V9,$K$45))</f>
        <v/>
      </c>
      <c r="X9" s="246" t="str">
        <f>IF($B9=FALSE,"",Length_7!R4)</f>
        <v/>
      </c>
      <c r="Y9" s="246" t="str">
        <f>IF($B9=FALSE,"",Length_7!S4)</f>
        <v/>
      </c>
      <c r="Z9" s="246" t="str">
        <f>IF($B9=FALSE,"",Length_7!T4)</f>
        <v/>
      </c>
      <c r="AA9" s="246" t="str">
        <f>IF($B9=FALSE,"",Length_7!U4)</f>
        <v/>
      </c>
      <c r="AB9" s="246" t="str">
        <f>IF($B9=FALSE,"",Length_7!V4)</f>
        <v/>
      </c>
      <c r="AC9" s="246" t="str">
        <f>IF($B9=FALSE,"",AVERAGE(X9:AB9))</f>
        <v/>
      </c>
      <c r="AD9" s="239" t="str">
        <f>IF($B9=FALSE,"",STDEV(X9:AB9))</f>
        <v/>
      </c>
      <c r="AE9" s="249" t="str">
        <f>IF($B9=FALSE,"",AC9/1000)</f>
        <v/>
      </c>
      <c r="AF9" s="251" t="str">
        <f t="shared" ref="AF9:AF28" si="12">IF($B9=FALSE,"",AE9+L9-T9)</f>
        <v/>
      </c>
      <c r="AG9" s="222" t="str">
        <f t="shared" ref="AG9:AG28" si="13">IF($B9=FALSE,"",ROUND(AF9,$K$45))</f>
        <v/>
      </c>
      <c r="AH9" s="222" t="str">
        <f>IF($B9=FALSE,"",ROUND(C9-AG9,$K$45))</f>
        <v/>
      </c>
      <c r="AI9" s="116"/>
      <c r="AJ9" s="222" t="e">
        <f ca="1">ROUND(Length_7!J4/1000,$K$45)</f>
        <v>#N/A</v>
      </c>
      <c r="AK9" s="222" t="e">
        <f ca="1">ROUND(Length_7!K4/1000,$K$45)</f>
        <v>#N/A</v>
      </c>
      <c r="AL9" s="222" t="str">
        <f t="shared" ref="AL9:AL28" si="14">D$3&amp;" ~ "&amp;C9</f>
        <v xml:space="preserve">0 ~ </v>
      </c>
      <c r="AM9" s="222" t="e">
        <f t="shared" ref="AM9:AM28" ca="1" si="15">TEXT(V9,IF(V9&gt;=1000,"# ##","")&amp;$P$45)</f>
        <v>#N/A</v>
      </c>
      <c r="AN9" s="222" t="e">
        <f t="shared" ref="AN9:AN28" ca="1" si="16">TEXT(W9,IF(W9&gt;=1000,"# ##","")&amp;$P$45)</f>
        <v>#N/A</v>
      </c>
      <c r="AO9" s="222" t="e">
        <f t="shared" ref="AO9:AO28" ca="1" si="17">TEXT(AG9,IF(AG9&gt;=1000,"# ##","")&amp;$P$45)</f>
        <v>#N/A</v>
      </c>
      <c r="AP9" s="222" t="e">
        <f t="shared" ref="AP9:AP28" ca="1" si="18">TEXT(AH9,IF(AH9&gt;=1000,"# ##","")&amp;$P$45)</f>
        <v>#N/A</v>
      </c>
      <c r="AQ9" s="222" t="e">
        <f t="shared" ref="AQ9:AQ28" ca="1" si="19">"± "&amp;TEXT(AK9,P$45)</f>
        <v>#N/A</v>
      </c>
      <c r="AR9" s="222" t="str">
        <f>IF($B9=FALSE,"",IF(AND(AJ9&lt;=W9,W9&lt;=AK9),"PASS","FAIL"))</f>
        <v/>
      </c>
      <c r="AS9" s="222" t="str">
        <f>IF($B9=FALSE,"",IF(AND(AJ9&lt;=AH9,AH9&lt;=AK9),"PASS","FAIL"))</f>
        <v/>
      </c>
      <c r="AT9" s="222" t="e">
        <f ca="1">T$45</f>
        <v>#N/A</v>
      </c>
    </row>
    <row r="10" spans="1:46" ht="15" customHeight="1">
      <c r="B10" s="246" t="b">
        <f>IF(TRIM(Length_7!A5)="",FALSE,TRUE)</f>
        <v>0</v>
      </c>
      <c r="C10" s="247" t="str">
        <f>IF($B10=FALSE,"",VALUE(Length_7!A5))</f>
        <v/>
      </c>
      <c r="D10" s="222" t="str">
        <f>IF($B10=FALSE,"",Length_7!B5)</f>
        <v/>
      </c>
      <c r="E10" s="246" t="str">
        <f>IF($B10=FALSE,"",Length_7!M5)</f>
        <v/>
      </c>
      <c r="F10" s="246" t="str">
        <f>IF($B10=FALSE,"",Length_7!N5)</f>
        <v/>
      </c>
      <c r="G10" s="246" t="str">
        <f>IF($B10=FALSE,"",Length_7!O5)</f>
        <v/>
      </c>
      <c r="H10" s="246" t="str">
        <f>IF($B10=FALSE,"",Length_7!P5)</f>
        <v/>
      </c>
      <c r="I10" s="246" t="str">
        <f>IF($B10=FALSE,"",Length_7!Q5)</f>
        <v/>
      </c>
      <c r="J10" s="246" t="str">
        <f t="shared" ref="J10:J28" si="20">IF($B10=FALSE,"",AVERAGE(E10:I10))</f>
        <v/>
      </c>
      <c r="K10" s="239" t="str">
        <f t="shared" si="2"/>
        <v/>
      </c>
      <c r="L10" s="248" t="str">
        <f>IF($B10=FALSE,"",Length_7!D28)</f>
        <v/>
      </c>
      <c r="M10" s="249" t="str">
        <f t="shared" ref="M10:M28" si="21">IF($B10=FALSE,"",J10/1000)</f>
        <v/>
      </c>
      <c r="N10" s="223" t="str">
        <f t="shared" si="3"/>
        <v/>
      </c>
      <c r="O10" s="223" t="str">
        <f>IF(B10=FALSE,"",Length_7!E28)</f>
        <v/>
      </c>
      <c r="P10" s="223" t="str">
        <f t="shared" si="4"/>
        <v/>
      </c>
      <c r="Q10" s="222" t="str">
        <f t="shared" si="5"/>
        <v/>
      </c>
      <c r="R10" s="222" t="str">
        <f t="shared" si="6"/>
        <v/>
      </c>
      <c r="S10" s="222" t="str">
        <f t="shared" si="7"/>
        <v/>
      </c>
      <c r="T10" s="250" t="str">
        <f t="shared" si="8"/>
        <v/>
      </c>
      <c r="U10" s="251" t="str">
        <f t="shared" si="9"/>
        <v/>
      </c>
      <c r="V10" s="222" t="str">
        <f t="shared" si="10"/>
        <v/>
      </c>
      <c r="W10" s="222" t="str">
        <f t="shared" si="11"/>
        <v/>
      </c>
      <c r="X10" s="246" t="str">
        <f>IF($B10=FALSE,"",Length_7!R5)</f>
        <v/>
      </c>
      <c r="Y10" s="246" t="str">
        <f>IF($B10=FALSE,"",Length_7!S5)</f>
        <v/>
      </c>
      <c r="Z10" s="246" t="str">
        <f>IF($B10=FALSE,"",Length_7!T5)</f>
        <v/>
      </c>
      <c r="AA10" s="246" t="str">
        <f>IF($B10=FALSE,"",Length_7!U5)</f>
        <v/>
      </c>
      <c r="AB10" s="246" t="str">
        <f>IF($B10=FALSE,"",Length_7!V5)</f>
        <v/>
      </c>
      <c r="AC10" s="246" t="str">
        <f t="shared" ref="AC10:AC28" si="22">IF($B10=FALSE,"",AVERAGE(X10:AB10))</f>
        <v/>
      </c>
      <c r="AD10" s="239" t="str">
        <f t="shared" ref="AD10:AD28" si="23">IF($B10=FALSE,"",STDEV(X10:AB10))</f>
        <v/>
      </c>
      <c r="AE10" s="249" t="str">
        <f t="shared" ref="AE10:AE28" si="24">IF($B10=FALSE,"",AC10/1000)</f>
        <v/>
      </c>
      <c r="AF10" s="251" t="str">
        <f t="shared" si="12"/>
        <v/>
      </c>
      <c r="AG10" s="222" t="str">
        <f t="shared" si="13"/>
        <v/>
      </c>
      <c r="AH10" s="222" t="str">
        <f t="shared" ref="AH10:AH28" si="25">IF($B10=FALSE,"",ROUND(C10-AG10,$K$45))</f>
        <v/>
      </c>
      <c r="AI10" s="116"/>
      <c r="AJ10" s="222" t="e">
        <f ca="1">ROUND(Length_7!J5/1000,$K$45)</f>
        <v>#N/A</v>
      </c>
      <c r="AK10" s="222" t="e">
        <f ca="1">ROUND(Length_7!K5/1000,$K$45)</f>
        <v>#N/A</v>
      </c>
      <c r="AL10" s="222" t="str">
        <f t="shared" si="14"/>
        <v xml:space="preserve">0 ~ </v>
      </c>
      <c r="AM10" s="222" t="e">
        <f t="shared" ca="1" si="15"/>
        <v>#N/A</v>
      </c>
      <c r="AN10" s="222" t="e">
        <f t="shared" ca="1" si="16"/>
        <v>#N/A</v>
      </c>
      <c r="AO10" s="222" t="e">
        <f t="shared" ca="1" si="17"/>
        <v>#N/A</v>
      </c>
      <c r="AP10" s="222" t="e">
        <f t="shared" ca="1" si="18"/>
        <v>#N/A</v>
      </c>
      <c r="AQ10" s="222" t="e">
        <f t="shared" ca="1" si="19"/>
        <v>#N/A</v>
      </c>
      <c r="AR10" s="222" t="str">
        <f t="shared" ref="AR10:AR28" si="26">IF($B10=FALSE,"",IF(AND(AJ10&lt;=W10,W10&lt;=AK10),"PASS","FAIL"))</f>
        <v/>
      </c>
      <c r="AS10" s="222" t="str">
        <f t="shared" ref="AS10:AS28" si="27">IF($B10=FALSE,"",IF(AND(AJ10&lt;=AH10,AH10&lt;=AK10),"PASS","FAIL"))</f>
        <v/>
      </c>
      <c r="AT10" s="222" t="e">
        <f t="shared" ref="AT10:AT28" ca="1" si="28">T$45</f>
        <v>#N/A</v>
      </c>
    </row>
    <row r="11" spans="1:46" ht="15" customHeight="1">
      <c r="B11" s="246" t="b">
        <f>IF(TRIM(Length_7!A6)="",FALSE,TRUE)</f>
        <v>0</v>
      </c>
      <c r="C11" s="247" t="str">
        <f>IF($B11=FALSE,"",VALUE(Length_7!A6))</f>
        <v/>
      </c>
      <c r="D11" s="222" t="str">
        <f>IF($B11=FALSE,"",Length_7!B6)</f>
        <v/>
      </c>
      <c r="E11" s="246" t="str">
        <f>IF($B11=FALSE,"",Length_7!M6)</f>
        <v/>
      </c>
      <c r="F11" s="246" t="str">
        <f>IF($B11=FALSE,"",Length_7!N6)</f>
        <v/>
      </c>
      <c r="G11" s="246" t="str">
        <f>IF($B11=FALSE,"",Length_7!O6)</f>
        <v/>
      </c>
      <c r="H11" s="246" t="str">
        <f>IF($B11=FALSE,"",Length_7!P6)</f>
        <v/>
      </c>
      <c r="I11" s="246" t="str">
        <f>IF($B11=FALSE,"",Length_7!Q6)</f>
        <v/>
      </c>
      <c r="J11" s="246" t="str">
        <f t="shared" si="20"/>
        <v/>
      </c>
      <c r="K11" s="239" t="str">
        <f t="shared" si="2"/>
        <v/>
      </c>
      <c r="L11" s="248" t="str">
        <f>IF($B11=FALSE,"",Length_7!D29)</f>
        <v/>
      </c>
      <c r="M11" s="249" t="str">
        <f t="shared" si="21"/>
        <v/>
      </c>
      <c r="N11" s="223" t="str">
        <f t="shared" si="3"/>
        <v/>
      </c>
      <c r="O11" s="223" t="str">
        <f>IF(B11=FALSE,"",Length_7!E29)</f>
        <v/>
      </c>
      <c r="P11" s="223" t="str">
        <f t="shared" si="4"/>
        <v/>
      </c>
      <c r="Q11" s="222" t="str">
        <f t="shared" si="5"/>
        <v/>
      </c>
      <c r="R11" s="222" t="str">
        <f t="shared" si="6"/>
        <v/>
      </c>
      <c r="S11" s="222" t="str">
        <f t="shared" si="7"/>
        <v/>
      </c>
      <c r="T11" s="250" t="str">
        <f t="shared" si="8"/>
        <v/>
      </c>
      <c r="U11" s="251" t="str">
        <f t="shared" si="9"/>
        <v/>
      </c>
      <c r="V11" s="222" t="str">
        <f t="shared" si="10"/>
        <v/>
      </c>
      <c r="W11" s="222" t="str">
        <f t="shared" si="11"/>
        <v/>
      </c>
      <c r="X11" s="246" t="str">
        <f>IF($B11=FALSE,"",Length_7!R6)</f>
        <v/>
      </c>
      <c r="Y11" s="246" t="str">
        <f>IF($B11=FALSE,"",Length_7!S6)</f>
        <v/>
      </c>
      <c r="Z11" s="246" t="str">
        <f>IF($B11=FALSE,"",Length_7!T6)</f>
        <v/>
      </c>
      <c r="AA11" s="246" t="str">
        <f>IF($B11=FALSE,"",Length_7!U6)</f>
        <v/>
      </c>
      <c r="AB11" s="246" t="str">
        <f>IF($B11=FALSE,"",Length_7!V6)</f>
        <v/>
      </c>
      <c r="AC11" s="246" t="str">
        <f t="shared" si="22"/>
        <v/>
      </c>
      <c r="AD11" s="239" t="str">
        <f t="shared" si="23"/>
        <v/>
      </c>
      <c r="AE11" s="249" t="str">
        <f t="shared" si="24"/>
        <v/>
      </c>
      <c r="AF11" s="251" t="str">
        <f t="shared" si="12"/>
        <v/>
      </c>
      <c r="AG11" s="222" t="str">
        <f t="shared" si="13"/>
        <v/>
      </c>
      <c r="AH11" s="222" t="str">
        <f t="shared" si="25"/>
        <v/>
      </c>
      <c r="AI11" s="116"/>
      <c r="AJ11" s="222" t="e">
        <f ca="1">ROUND(Length_7!J6/1000,$K$45)</f>
        <v>#N/A</v>
      </c>
      <c r="AK11" s="222" t="e">
        <f ca="1">ROUND(Length_7!K6/1000,$K$45)</f>
        <v>#N/A</v>
      </c>
      <c r="AL11" s="222" t="str">
        <f t="shared" si="14"/>
        <v xml:space="preserve">0 ~ </v>
      </c>
      <c r="AM11" s="222" t="e">
        <f t="shared" ca="1" si="15"/>
        <v>#N/A</v>
      </c>
      <c r="AN11" s="222" t="e">
        <f t="shared" ca="1" si="16"/>
        <v>#N/A</v>
      </c>
      <c r="AO11" s="222" t="e">
        <f t="shared" ca="1" si="17"/>
        <v>#N/A</v>
      </c>
      <c r="AP11" s="222" t="e">
        <f t="shared" ca="1" si="18"/>
        <v>#N/A</v>
      </c>
      <c r="AQ11" s="222" t="e">
        <f t="shared" ca="1" si="19"/>
        <v>#N/A</v>
      </c>
      <c r="AR11" s="222" t="str">
        <f t="shared" si="26"/>
        <v/>
      </c>
      <c r="AS11" s="222" t="str">
        <f t="shared" si="27"/>
        <v/>
      </c>
      <c r="AT11" s="222" t="e">
        <f t="shared" ca="1" si="28"/>
        <v>#N/A</v>
      </c>
    </row>
    <row r="12" spans="1:46" ht="15" customHeight="1">
      <c r="B12" s="246" t="b">
        <f>IF(TRIM(Length_7!A7)="",FALSE,TRUE)</f>
        <v>0</v>
      </c>
      <c r="C12" s="247" t="str">
        <f>IF($B12=FALSE,"",VALUE(Length_7!A7))</f>
        <v/>
      </c>
      <c r="D12" s="222" t="str">
        <f>IF($B12=FALSE,"",Length_7!B7)</f>
        <v/>
      </c>
      <c r="E12" s="246" t="str">
        <f>IF($B12=FALSE,"",Length_7!M7)</f>
        <v/>
      </c>
      <c r="F12" s="246" t="str">
        <f>IF($B12=FALSE,"",Length_7!N7)</f>
        <v/>
      </c>
      <c r="G12" s="246" t="str">
        <f>IF($B12=FALSE,"",Length_7!O7)</f>
        <v/>
      </c>
      <c r="H12" s="246" t="str">
        <f>IF($B12=FALSE,"",Length_7!P7)</f>
        <v/>
      </c>
      <c r="I12" s="246" t="str">
        <f>IF($B12=FALSE,"",Length_7!Q7)</f>
        <v/>
      </c>
      <c r="J12" s="246" t="str">
        <f t="shared" si="20"/>
        <v/>
      </c>
      <c r="K12" s="239" t="str">
        <f t="shared" si="2"/>
        <v/>
      </c>
      <c r="L12" s="248" t="str">
        <f>IF($B12=FALSE,"",Length_7!D30)</f>
        <v/>
      </c>
      <c r="M12" s="249" t="str">
        <f t="shared" si="21"/>
        <v/>
      </c>
      <c r="N12" s="223" t="str">
        <f t="shared" si="3"/>
        <v/>
      </c>
      <c r="O12" s="223" t="str">
        <f>IF(B12=FALSE,"",Length_7!E30)</f>
        <v/>
      </c>
      <c r="P12" s="223" t="str">
        <f t="shared" si="4"/>
        <v/>
      </c>
      <c r="Q12" s="222" t="str">
        <f t="shared" si="5"/>
        <v/>
      </c>
      <c r="R12" s="222" t="str">
        <f t="shared" si="6"/>
        <v/>
      </c>
      <c r="S12" s="222" t="str">
        <f t="shared" si="7"/>
        <v/>
      </c>
      <c r="T12" s="250" t="str">
        <f t="shared" si="8"/>
        <v/>
      </c>
      <c r="U12" s="251" t="str">
        <f t="shared" si="9"/>
        <v/>
      </c>
      <c r="V12" s="222" t="str">
        <f t="shared" si="10"/>
        <v/>
      </c>
      <c r="W12" s="222" t="str">
        <f t="shared" si="11"/>
        <v/>
      </c>
      <c r="X12" s="246" t="str">
        <f>IF($B12=FALSE,"",Length_7!R7)</f>
        <v/>
      </c>
      <c r="Y12" s="246" t="str">
        <f>IF($B12=FALSE,"",Length_7!S7)</f>
        <v/>
      </c>
      <c r="Z12" s="246" t="str">
        <f>IF($B12=FALSE,"",Length_7!T7)</f>
        <v/>
      </c>
      <c r="AA12" s="246" t="str">
        <f>IF($B12=FALSE,"",Length_7!U7)</f>
        <v/>
      </c>
      <c r="AB12" s="246" t="str">
        <f>IF($B12=FALSE,"",Length_7!V7)</f>
        <v/>
      </c>
      <c r="AC12" s="246" t="str">
        <f t="shared" si="22"/>
        <v/>
      </c>
      <c r="AD12" s="239" t="str">
        <f t="shared" si="23"/>
        <v/>
      </c>
      <c r="AE12" s="249" t="str">
        <f t="shared" si="24"/>
        <v/>
      </c>
      <c r="AF12" s="251" t="str">
        <f t="shared" si="12"/>
        <v/>
      </c>
      <c r="AG12" s="222" t="str">
        <f t="shared" si="13"/>
        <v/>
      </c>
      <c r="AH12" s="222" t="str">
        <f t="shared" si="25"/>
        <v/>
      </c>
      <c r="AI12" s="116"/>
      <c r="AJ12" s="222" t="e">
        <f ca="1">ROUND(Length_7!J7/1000,$K$45)</f>
        <v>#N/A</v>
      </c>
      <c r="AK12" s="222" t="e">
        <f ca="1">ROUND(Length_7!K7/1000,$K$45)</f>
        <v>#N/A</v>
      </c>
      <c r="AL12" s="222" t="str">
        <f t="shared" si="14"/>
        <v xml:space="preserve">0 ~ </v>
      </c>
      <c r="AM12" s="222" t="e">
        <f t="shared" ca="1" si="15"/>
        <v>#N/A</v>
      </c>
      <c r="AN12" s="222" t="e">
        <f t="shared" ca="1" si="16"/>
        <v>#N/A</v>
      </c>
      <c r="AO12" s="222" t="e">
        <f t="shared" ca="1" si="17"/>
        <v>#N/A</v>
      </c>
      <c r="AP12" s="222" t="e">
        <f t="shared" ca="1" si="18"/>
        <v>#N/A</v>
      </c>
      <c r="AQ12" s="222" t="e">
        <f t="shared" ca="1" si="19"/>
        <v>#N/A</v>
      </c>
      <c r="AR12" s="222" t="str">
        <f t="shared" si="26"/>
        <v/>
      </c>
      <c r="AS12" s="222" t="str">
        <f t="shared" si="27"/>
        <v/>
      </c>
      <c r="AT12" s="222" t="e">
        <f t="shared" ca="1" si="28"/>
        <v>#N/A</v>
      </c>
    </row>
    <row r="13" spans="1:46" ht="15" customHeight="1">
      <c r="B13" s="246" t="b">
        <f>IF(TRIM(Length_7!A8)="",FALSE,TRUE)</f>
        <v>0</v>
      </c>
      <c r="C13" s="247" t="str">
        <f>IF($B13=FALSE,"",VALUE(Length_7!A8))</f>
        <v/>
      </c>
      <c r="D13" s="222" t="str">
        <f>IF($B13=FALSE,"",Length_7!B8)</f>
        <v/>
      </c>
      <c r="E13" s="246" t="str">
        <f>IF($B13=FALSE,"",Length_7!M8)</f>
        <v/>
      </c>
      <c r="F13" s="246" t="str">
        <f>IF($B13=FALSE,"",Length_7!N8)</f>
        <v/>
      </c>
      <c r="G13" s="246" t="str">
        <f>IF($B13=FALSE,"",Length_7!O8)</f>
        <v/>
      </c>
      <c r="H13" s="246" t="str">
        <f>IF($B13=FALSE,"",Length_7!P8)</f>
        <v/>
      </c>
      <c r="I13" s="246" t="str">
        <f>IF($B13=FALSE,"",Length_7!Q8)</f>
        <v/>
      </c>
      <c r="J13" s="246" t="str">
        <f t="shared" si="20"/>
        <v/>
      </c>
      <c r="K13" s="239" t="str">
        <f t="shared" si="2"/>
        <v/>
      </c>
      <c r="L13" s="248" t="str">
        <f>IF($B13=FALSE,"",Length_7!D31)</f>
        <v/>
      </c>
      <c r="M13" s="249" t="str">
        <f t="shared" si="21"/>
        <v/>
      </c>
      <c r="N13" s="223" t="str">
        <f t="shared" si="3"/>
        <v/>
      </c>
      <c r="O13" s="223" t="str">
        <f>IF(B13=FALSE,"",Length_7!E31)</f>
        <v/>
      </c>
      <c r="P13" s="223" t="str">
        <f t="shared" si="4"/>
        <v/>
      </c>
      <c r="Q13" s="222" t="str">
        <f t="shared" si="5"/>
        <v/>
      </c>
      <c r="R13" s="222" t="str">
        <f t="shared" si="6"/>
        <v/>
      </c>
      <c r="S13" s="222" t="str">
        <f t="shared" si="7"/>
        <v/>
      </c>
      <c r="T13" s="250" t="str">
        <f t="shared" si="8"/>
        <v/>
      </c>
      <c r="U13" s="251" t="str">
        <f t="shared" si="9"/>
        <v/>
      </c>
      <c r="V13" s="222" t="str">
        <f t="shared" si="10"/>
        <v/>
      </c>
      <c r="W13" s="222" t="str">
        <f t="shared" si="11"/>
        <v/>
      </c>
      <c r="X13" s="246" t="str">
        <f>IF($B13=FALSE,"",Length_7!R8)</f>
        <v/>
      </c>
      <c r="Y13" s="246" t="str">
        <f>IF($B13=FALSE,"",Length_7!S8)</f>
        <v/>
      </c>
      <c r="Z13" s="246" t="str">
        <f>IF($B13=FALSE,"",Length_7!T8)</f>
        <v/>
      </c>
      <c r="AA13" s="246" t="str">
        <f>IF($B13=FALSE,"",Length_7!U8)</f>
        <v/>
      </c>
      <c r="AB13" s="246" t="str">
        <f>IF($B13=FALSE,"",Length_7!V8)</f>
        <v/>
      </c>
      <c r="AC13" s="246" t="str">
        <f t="shared" si="22"/>
        <v/>
      </c>
      <c r="AD13" s="239" t="str">
        <f t="shared" si="23"/>
        <v/>
      </c>
      <c r="AE13" s="249" t="str">
        <f t="shared" si="24"/>
        <v/>
      </c>
      <c r="AF13" s="251" t="str">
        <f t="shared" si="12"/>
        <v/>
      </c>
      <c r="AG13" s="222" t="str">
        <f t="shared" si="13"/>
        <v/>
      </c>
      <c r="AH13" s="222" t="str">
        <f t="shared" si="25"/>
        <v/>
      </c>
      <c r="AI13" s="116"/>
      <c r="AJ13" s="222" t="e">
        <f ca="1">ROUND(Length_7!J8/1000,$K$45)</f>
        <v>#N/A</v>
      </c>
      <c r="AK13" s="222" t="e">
        <f ca="1">ROUND(Length_7!K8/1000,$K$45)</f>
        <v>#N/A</v>
      </c>
      <c r="AL13" s="222" t="str">
        <f t="shared" si="14"/>
        <v xml:space="preserve">0 ~ </v>
      </c>
      <c r="AM13" s="222" t="e">
        <f t="shared" ca="1" si="15"/>
        <v>#N/A</v>
      </c>
      <c r="AN13" s="222" t="e">
        <f t="shared" ca="1" si="16"/>
        <v>#N/A</v>
      </c>
      <c r="AO13" s="222" t="e">
        <f t="shared" ca="1" si="17"/>
        <v>#N/A</v>
      </c>
      <c r="AP13" s="222" t="e">
        <f t="shared" ca="1" si="18"/>
        <v>#N/A</v>
      </c>
      <c r="AQ13" s="222" t="e">
        <f t="shared" ca="1" si="19"/>
        <v>#N/A</v>
      </c>
      <c r="AR13" s="222" t="str">
        <f t="shared" si="26"/>
        <v/>
      </c>
      <c r="AS13" s="222" t="str">
        <f t="shared" si="27"/>
        <v/>
      </c>
      <c r="AT13" s="222" t="e">
        <f t="shared" ca="1" si="28"/>
        <v>#N/A</v>
      </c>
    </row>
    <row r="14" spans="1:46" ht="15" customHeight="1">
      <c r="B14" s="246" t="b">
        <f>IF(TRIM(Length_7!A9)="",FALSE,TRUE)</f>
        <v>0</v>
      </c>
      <c r="C14" s="247" t="str">
        <f>IF($B14=FALSE,"",VALUE(Length_7!A9))</f>
        <v/>
      </c>
      <c r="D14" s="222" t="str">
        <f>IF($B14=FALSE,"",Length_7!B9)</f>
        <v/>
      </c>
      <c r="E14" s="246" t="str">
        <f>IF($B14=FALSE,"",Length_7!M9)</f>
        <v/>
      </c>
      <c r="F14" s="246" t="str">
        <f>IF($B14=FALSE,"",Length_7!N9)</f>
        <v/>
      </c>
      <c r="G14" s="246" t="str">
        <f>IF($B14=FALSE,"",Length_7!O9)</f>
        <v/>
      </c>
      <c r="H14" s="246" t="str">
        <f>IF($B14=FALSE,"",Length_7!P9)</f>
        <v/>
      </c>
      <c r="I14" s="246" t="str">
        <f>IF($B14=FALSE,"",Length_7!Q9)</f>
        <v/>
      </c>
      <c r="J14" s="246" t="str">
        <f t="shared" si="20"/>
        <v/>
      </c>
      <c r="K14" s="239" t="str">
        <f t="shared" si="2"/>
        <v/>
      </c>
      <c r="L14" s="248" t="str">
        <f>IF($B14=FALSE,"",Length_7!D32)</f>
        <v/>
      </c>
      <c r="M14" s="249" t="str">
        <f t="shared" si="21"/>
        <v/>
      </c>
      <c r="N14" s="223" t="str">
        <f t="shared" si="3"/>
        <v/>
      </c>
      <c r="O14" s="223" t="str">
        <f>IF(B14=FALSE,"",Length_7!E32)</f>
        <v/>
      </c>
      <c r="P14" s="223" t="str">
        <f t="shared" si="4"/>
        <v/>
      </c>
      <c r="Q14" s="222" t="str">
        <f t="shared" si="5"/>
        <v/>
      </c>
      <c r="R14" s="222" t="str">
        <f t="shared" si="6"/>
        <v/>
      </c>
      <c r="S14" s="222" t="str">
        <f t="shared" si="7"/>
        <v/>
      </c>
      <c r="T14" s="250" t="str">
        <f t="shared" si="8"/>
        <v/>
      </c>
      <c r="U14" s="251" t="str">
        <f t="shared" si="9"/>
        <v/>
      </c>
      <c r="V14" s="222" t="str">
        <f t="shared" si="10"/>
        <v/>
      </c>
      <c r="W14" s="222" t="str">
        <f t="shared" si="11"/>
        <v/>
      </c>
      <c r="X14" s="246" t="str">
        <f>IF($B14=FALSE,"",Length_7!R9)</f>
        <v/>
      </c>
      <c r="Y14" s="246" t="str">
        <f>IF($B14=FALSE,"",Length_7!S9)</f>
        <v/>
      </c>
      <c r="Z14" s="246" t="str">
        <f>IF($B14=FALSE,"",Length_7!T9)</f>
        <v/>
      </c>
      <c r="AA14" s="246" t="str">
        <f>IF($B14=FALSE,"",Length_7!U9)</f>
        <v/>
      </c>
      <c r="AB14" s="246" t="str">
        <f>IF($B14=FALSE,"",Length_7!V9)</f>
        <v/>
      </c>
      <c r="AC14" s="246" t="str">
        <f t="shared" si="22"/>
        <v/>
      </c>
      <c r="AD14" s="239" t="str">
        <f t="shared" si="23"/>
        <v/>
      </c>
      <c r="AE14" s="249" t="str">
        <f t="shared" si="24"/>
        <v/>
      </c>
      <c r="AF14" s="251" t="str">
        <f t="shared" si="12"/>
        <v/>
      </c>
      <c r="AG14" s="222" t="str">
        <f t="shared" si="13"/>
        <v/>
      </c>
      <c r="AH14" s="222" t="str">
        <f t="shared" si="25"/>
        <v/>
      </c>
      <c r="AI14" s="116"/>
      <c r="AJ14" s="222" t="e">
        <f ca="1">ROUND(Length_7!J9/1000,$K$45)</f>
        <v>#N/A</v>
      </c>
      <c r="AK14" s="222" t="e">
        <f ca="1">ROUND(Length_7!K9/1000,$K$45)</f>
        <v>#N/A</v>
      </c>
      <c r="AL14" s="222" t="str">
        <f t="shared" si="14"/>
        <v xml:space="preserve">0 ~ </v>
      </c>
      <c r="AM14" s="222" t="e">
        <f t="shared" ca="1" si="15"/>
        <v>#N/A</v>
      </c>
      <c r="AN14" s="222" t="e">
        <f t="shared" ca="1" si="16"/>
        <v>#N/A</v>
      </c>
      <c r="AO14" s="222" t="e">
        <f t="shared" ca="1" si="17"/>
        <v>#N/A</v>
      </c>
      <c r="AP14" s="222" t="e">
        <f t="shared" ca="1" si="18"/>
        <v>#N/A</v>
      </c>
      <c r="AQ14" s="222" t="e">
        <f t="shared" ca="1" si="19"/>
        <v>#N/A</v>
      </c>
      <c r="AR14" s="222" t="str">
        <f t="shared" si="26"/>
        <v/>
      </c>
      <c r="AS14" s="222" t="str">
        <f t="shared" si="27"/>
        <v/>
      </c>
      <c r="AT14" s="222" t="e">
        <f t="shared" ca="1" si="28"/>
        <v>#N/A</v>
      </c>
    </row>
    <row r="15" spans="1:46" ht="15" customHeight="1">
      <c r="B15" s="246" t="b">
        <f>IF(TRIM(Length_7!A10)="",FALSE,TRUE)</f>
        <v>0</v>
      </c>
      <c r="C15" s="247" t="str">
        <f>IF($B15=FALSE,"",VALUE(Length_7!A10))</f>
        <v/>
      </c>
      <c r="D15" s="222" t="str">
        <f>IF($B15=FALSE,"",Length_7!B10)</f>
        <v/>
      </c>
      <c r="E15" s="246" t="str">
        <f>IF($B15=FALSE,"",Length_7!M10)</f>
        <v/>
      </c>
      <c r="F15" s="246" t="str">
        <f>IF($B15=FALSE,"",Length_7!N10)</f>
        <v/>
      </c>
      <c r="G15" s="246" t="str">
        <f>IF($B15=FALSE,"",Length_7!O10)</f>
        <v/>
      </c>
      <c r="H15" s="246" t="str">
        <f>IF($B15=FALSE,"",Length_7!P10)</f>
        <v/>
      </c>
      <c r="I15" s="246" t="str">
        <f>IF($B15=FALSE,"",Length_7!Q10)</f>
        <v/>
      </c>
      <c r="J15" s="246" t="str">
        <f t="shared" si="20"/>
        <v/>
      </c>
      <c r="K15" s="239" t="str">
        <f t="shared" si="2"/>
        <v/>
      </c>
      <c r="L15" s="248" t="str">
        <f>IF($B15=FALSE,"",Length_7!D33)</f>
        <v/>
      </c>
      <c r="M15" s="249" t="str">
        <f t="shared" si="21"/>
        <v/>
      </c>
      <c r="N15" s="223" t="str">
        <f t="shared" si="3"/>
        <v/>
      </c>
      <c r="O15" s="223" t="str">
        <f>IF(B15=FALSE,"",Length_7!E33)</f>
        <v/>
      </c>
      <c r="P15" s="223" t="str">
        <f t="shared" si="4"/>
        <v/>
      </c>
      <c r="Q15" s="222" t="str">
        <f t="shared" si="5"/>
        <v/>
      </c>
      <c r="R15" s="222" t="str">
        <f t="shared" si="6"/>
        <v/>
      </c>
      <c r="S15" s="222" t="str">
        <f t="shared" si="7"/>
        <v/>
      </c>
      <c r="T15" s="250" t="str">
        <f t="shared" si="8"/>
        <v/>
      </c>
      <c r="U15" s="251" t="str">
        <f t="shared" si="9"/>
        <v/>
      </c>
      <c r="V15" s="222" t="str">
        <f t="shared" si="10"/>
        <v/>
      </c>
      <c r="W15" s="222" t="str">
        <f t="shared" si="11"/>
        <v/>
      </c>
      <c r="X15" s="246" t="str">
        <f>IF($B15=FALSE,"",Length_7!R10)</f>
        <v/>
      </c>
      <c r="Y15" s="246" t="str">
        <f>IF($B15=FALSE,"",Length_7!S10)</f>
        <v/>
      </c>
      <c r="Z15" s="246" t="str">
        <f>IF($B15=FALSE,"",Length_7!T10)</f>
        <v/>
      </c>
      <c r="AA15" s="246" t="str">
        <f>IF($B15=FALSE,"",Length_7!U10)</f>
        <v/>
      </c>
      <c r="AB15" s="246" t="str">
        <f>IF($B15=FALSE,"",Length_7!V10)</f>
        <v/>
      </c>
      <c r="AC15" s="246" t="str">
        <f t="shared" si="22"/>
        <v/>
      </c>
      <c r="AD15" s="239" t="str">
        <f t="shared" si="23"/>
        <v/>
      </c>
      <c r="AE15" s="249" t="str">
        <f t="shared" si="24"/>
        <v/>
      </c>
      <c r="AF15" s="251" t="str">
        <f t="shared" si="12"/>
        <v/>
      </c>
      <c r="AG15" s="222" t="str">
        <f t="shared" si="13"/>
        <v/>
      </c>
      <c r="AH15" s="222" t="str">
        <f t="shared" si="25"/>
        <v/>
      </c>
      <c r="AI15" s="116"/>
      <c r="AJ15" s="222" t="e">
        <f ca="1">ROUND(Length_7!J10/1000,$K$45)</f>
        <v>#N/A</v>
      </c>
      <c r="AK15" s="222" t="e">
        <f ca="1">ROUND(Length_7!K10/1000,$K$45)</f>
        <v>#N/A</v>
      </c>
      <c r="AL15" s="222" t="str">
        <f t="shared" si="14"/>
        <v xml:space="preserve">0 ~ </v>
      </c>
      <c r="AM15" s="222" t="e">
        <f t="shared" ca="1" si="15"/>
        <v>#N/A</v>
      </c>
      <c r="AN15" s="222" t="e">
        <f t="shared" ca="1" si="16"/>
        <v>#N/A</v>
      </c>
      <c r="AO15" s="222" t="e">
        <f t="shared" ca="1" si="17"/>
        <v>#N/A</v>
      </c>
      <c r="AP15" s="222" t="e">
        <f t="shared" ca="1" si="18"/>
        <v>#N/A</v>
      </c>
      <c r="AQ15" s="222" t="e">
        <f t="shared" ca="1" si="19"/>
        <v>#N/A</v>
      </c>
      <c r="AR15" s="222" t="str">
        <f t="shared" si="26"/>
        <v/>
      </c>
      <c r="AS15" s="222" t="str">
        <f t="shared" si="27"/>
        <v/>
      </c>
      <c r="AT15" s="222" t="e">
        <f t="shared" ca="1" si="28"/>
        <v>#N/A</v>
      </c>
    </row>
    <row r="16" spans="1:46" ht="15" customHeight="1">
      <c r="B16" s="246" t="b">
        <f>IF(TRIM(Length_7!A11)="",FALSE,TRUE)</f>
        <v>0</v>
      </c>
      <c r="C16" s="247" t="str">
        <f>IF($B16=FALSE,"",VALUE(Length_7!A11))</f>
        <v/>
      </c>
      <c r="D16" s="222" t="str">
        <f>IF($B16=FALSE,"",Length_7!B11)</f>
        <v/>
      </c>
      <c r="E16" s="246" t="str">
        <f>IF($B16=FALSE,"",Length_7!M11)</f>
        <v/>
      </c>
      <c r="F16" s="246" t="str">
        <f>IF($B16=FALSE,"",Length_7!N11)</f>
        <v/>
      </c>
      <c r="G16" s="246" t="str">
        <f>IF($B16=FALSE,"",Length_7!O11)</f>
        <v/>
      </c>
      <c r="H16" s="246" t="str">
        <f>IF($B16=FALSE,"",Length_7!P11)</f>
        <v/>
      </c>
      <c r="I16" s="246" t="str">
        <f>IF($B16=FALSE,"",Length_7!Q11)</f>
        <v/>
      </c>
      <c r="J16" s="246" t="str">
        <f t="shared" si="20"/>
        <v/>
      </c>
      <c r="K16" s="239" t="str">
        <f t="shared" si="2"/>
        <v/>
      </c>
      <c r="L16" s="248" t="str">
        <f>IF($B16=FALSE,"",Length_7!D34)</f>
        <v/>
      </c>
      <c r="M16" s="249" t="str">
        <f t="shared" si="21"/>
        <v/>
      </c>
      <c r="N16" s="223" t="str">
        <f t="shared" si="3"/>
        <v/>
      </c>
      <c r="O16" s="223" t="str">
        <f>IF(B16=FALSE,"",Length_7!E34)</f>
        <v/>
      </c>
      <c r="P16" s="223" t="str">
        <f t="shared" si="4"/>
        <v/>
      </c>
      <c r="Q16" s="222" t="str">
        <f t="shared" si="5"/>
        <v/>
      </c>
      <c r="R16" s="222" t="str">
        <f t="shared" si="6"/>
        <v/>
      </c>
      <c r="S16" s="222" t="str">
        <f t="shared" si="7"/>
        <v/>
      </c>
      <c r="T16" s="250" t="str">
        <f t="shared" si="8"/>
        <v/>
      </c>
      <c r="U16" s="251" t="str">
        <f t="shared" si="9"/>
        <v/>
      </c>
      <c r="V16" s="222" t="str">
        <f t="shared" si="10"/>
        <v/>
      </c>
      <c r="W16" s="222" t="str">
        <f t="shared" si="11"/>
        <v/>
      </c>
      <c r="X16" s="246" t="str">
        <f>IF($B16=FALSE,"",Length_7!R11)</f>
        <v/>
      </c>
      <c r="Y16" s="246" t="str">
        <f>IF($B16=FALSE,"",Length_7!S11)</f>
        <v/>
      </c>
      <c r="Z16" s="246" t="str">
        <f>IF($B16=FALSE,"",Length_7!T11)</f>
        <v/>
      </c>
      <c r="AA16" s="246" t="str">
        <f>IF($B16=FALSE,"",Length_7!U11)</f>
        <v/>
      </c>
      <c r="AB16" s="246" t="str">
        <f>IF($B16=FALSE,"",Length_7!V11)</f>
        <v/>
      </c>
      <c r="AC16" s="246" t="str">
        <f t="shared" si="22"/>
        <v/>
      </c>
      <c r="AD16" s="239" t="str">
        <f t="shared" si="23"/>
        <v/>
      </c>
      <c r="AE16" s="249" t="str">
        <f t="shared" si="24"/>
        <v/>
      </c>
      <c r="AF16" s="251" t="str">
        <f t="shared" si="12"/>
        <v/>
      </c>
      <c r="AG16" s="222" t="str">
        <f t="shared" si="13"/>
        <v/>
      </c>
      <c r="AH16" s="222" t="str">
        <f t="shared" si="25"/>
        <v/>
      </c>
      <c r="AI16" s="116"/>
      <c r="AJ16" s="222" t="e">
        <f ca="1">ROUND(Length_7!J11/1000,$K$45)</f>
        <v>#N/A</v>
      </c>
      <c r="AK16" s="222" t="e">
        <f ca="1">ROUND(Length_7!K11/1000,$K$45)</f>
        <v>#N/A</v>
      </c>
      <c r="AL16" s="222" t="str">
        <f t="shared" si="14"/>
        <v xml:space="preserve">0 ~ </v>
      </c>
      <c r="AM16" s="222" t="e">
        <f t="shared" ca="1" si="15"/>
        <v>#N/A</v>
      </c>
      <c r="AN16" s="222" t="e">
        <f t="shared" ca="1" si="16"/>
        <v>#N/A</v>
      </c>
      <c r="AO16" s="222" t="e">
        <f t="shared" ca="1" si="17"/>
        <v>#N/A</v>
      </c>
      <c r="AP16" s="222" t="e">
        <f t="shared" ca="1" si="18"/>
        <v>#N/A</v>
      </c>
      <c r="AQ16" s="222" t="e">
        <f t="shared" ca="1" si="19"/>
        <v>#N/A</v>
      </c>
      <c r="AR16" s="222" t="str">
        <f t="shared" si="26"/>
        <v/>
      </c>
      <c r="AS16" s="222" t="str">
        <f t="shared" si="27"/>
        <v/>
      </c>
      <c r="AT16" s="222" t="e">
        <f t="shared" ca="1" si="28"/>
        <v>#N/A</v>
      </c>
    </row>
    <row r="17" spans="1:46" ht="15" customHeight="1">
      <c r="B17" s="246" t="b">
        <f>IF(TRIM(Length_7!A12)="",FALSE,TRUE)</f>
        <v>0</v>
      </c>
      <c r="C17" s="247" t="str">
        <f>IF($B17=FALSE,"",VALUE(Length_7!A12))</f>
        <v/>
      </c>
      <c r="D17" s="222" t="str">
        <f>IF($B17=FALSE,"",Length_7!B12)</f>
        <v/>
      </c>
      <c r="E17" s="246" t="str">
        <f>IF($B17=FALSE,"",Length_7!M12)</f>
        <v/>
      </c>
      <c r="F17" s="246" t="str">
        <f>IF($B17=FALSE,"",Length_7!N12)</f>
        <v/>
      </c>
      <c r="G17" s="246" t="str">
        <f>IF($B17=FALSE,"",Length_7!O12)</f>
        <v/>
      </c>
      <c r="H17" s="246" t="str">
        <f>IF($B17=FALSE,"",Length_7!P12)</f>
        <v/>
      </c>
      <c r="I17" s="246" t="str">
        <f>IF($B17=FALSE,"",Length_7!Q12)</f>
        <v/>
      </c>
      <c r="J17" s="246" t="str">
        <f t="shared" si="20"/>
        <v/>
      </c>
      <c r="K17" s="239" t="str">
        <f t="shared" si="2"/>
        <v/>
      </c>
      <c r="L17" s="248" t="str">
        <f>IF($B17=FALSE,"",Length_7!D35)</f>
        <v/>
      </c>
      <c r="M17" s="249" t="str">
        <f t="shared" si="21"/>
        <v/>
      </c>
      <c r="N17" s="223" t="str">
        <f t="shared" si="3"/>
        <v/>
      </c>
      <c r="O17" s="223" t="str">
        <f>IF(B17=FALSE,"",Length_7!E35)</f>
        <v/>
      </c>
      <c r="P17" s="223" t="str">
        <f t="shared" si="4"/>
        <v/>
      </c>
      <c r="Q17" s="222" t="str">
        <f t="shared" si="5"/>
        <v/>
      </c>
      <c r="R17" s="222" t="str">
        <f t="shared" si="6"/>
        <v/>
      </c>
      <c r="S17" s="222" t="str">
        <f t="shared" si="7"/>
        <v/>
      </c>
      <c r="T17" s="250" t="str">
        <f t="shared" si="8"/>
        <v/>
      </c>
      <c r="U17" s="251" t="str">
        <f t="shared" si="9"/>
        <v/>
      </c>
      <c r="V17" s="222" t="str">
        <f t="shared" si="10"/>
        <v/>
      </c>
      <c r="W17" s="222" t="str">
        <f t="shared" si="11"/>
        <v/>
      </c>
      <c r="X17" s="246" t="str">
        <f>IF($B17=FALSE,"",Length_7!R12)</f>
        <v/>
      </c>
      <c r="Y17" s="246" t="str">
        <f>IF($B17=FALSE,"",Length_7!S12)</f>
        <v/>
      </c>
      <c r="Z17" s="246" t="str">
        <f>IF($B17=FALSE,"",Length_7!T12)</f>
        <v/>
      </c>
      <c r="AA17" s="246" t="str">
        <f>IF($B17=FALSE,"",Length_7!U12)</f>
        <v/>
      </c>
      <c r="AB17" s="246" t="str">
        <f>IF($B17=FALSE,"",Length_7!V12)</f>
        <v/>
      </c>
      <c r="AC17" s="246" t="str">
        <f t="shared" si="22"/>
        <v/>
      </c>
      <c r="AD17" s="239" t="str">
        <f t="shared" si="23"/>
        <v/>
      </c>
      <c r="AE17" s="249" t="str">
        <f t="shared" si="24"/>
        <v/>
      </c>
      <c r="AF17" s="251" t="str">
        <f t="shared" si="12"/>
        <v/>
      </c>
      <c r="AG17" s="222" t="str">
        <f t="shared" si="13"/>
        <v/>
      </c>
      <c r="AH17" s="222" t="str">
        <f t="shared" si="25"/>
        <v/>
      </c>
      <c r="AI17" s="116"/>
      <c r="AJ17" s="222" t="e">
        <f ca="1">ROUND(Length_7!J12/1000,$K$45)</f>
        <v>#N/A</v>
      </c>
      <c r="AK17" s="222" t="e">
        <f ca="1">ROUND(Length_7!K12/1000,$K$45)</f>
        <v>#N/A</v>
      </c>
      <c r="AL17" s="222" t="str">
        <f t="shared" si="14"/>
        <v xml:space="preserve">0 ~ </v>
      </c>
      <c r="AM17" s="222" t="e">
        <f t="shared" ca="1" si="15"/>
        <v>#N/A</v>
      </c>
      <c r="AN17" s="222" t="e">
        <f t="shared" ca="1" si="16"/>
        <v>#N/A</v>
      </c>
      <c r="AO17" s="222" t="e">
        <f t="shared" ca="1" si="17"/>
        <v>#N/A</v>
      </c>
      <c r="AP17" s="222" t="e">
        <f t="shared" ca="1" si="18"/>
        <v>#N/A</v>
      </c>
      <c r="AQ17" s="222" t="e">
        <f t="shared" ca="1" si="19"/>
        <v>#N/A</v>
      </c>
      <c r="AR17" s="222" t="str">
        <f t="shared" si="26"/>
        <v/>
      </c>
      <c r="AS17" s="222" t="str">
        <f t="shared" si="27"/>
        <v/>
      </c>
      <c r="AT17" s="222" t="e">
        <f t="shared" ca="1" si="28"/>
        <v>#N/A</v>
      </c>
    </row>
    <row r="18" spans="1:46" ht="15" customHeight="1">
      <c r="B18" s="246" t="b">
        <f>IF(TRIM(Length_7!A13)="",FALSE,TRUE)</f>
        <v>0</v>
      </c>
      <c r="C18" s="247" t="str">
        <f>IF($B18=FALSE,"",VALUE(Length_7!A13))</f>
        <v/>
      </c>
      <c r="D18" s="222" t="str">
        <f>IF($B18=FALSE,"",Length_7!B13)</f>
        <v/>
      </c>
      <c r="E18" s="246" t="str">
        <f>IF($B18=FALSE,"",Length_7!M13)</f>
        <v/>
      </c>
      <c r="F18" s="246" t="str">
        <f>IF($B18=FALSE,"",Length_7!N13)</f>
        <v/>
      </c>
      <c r="G18" s="246" t="str">
        <f>IF($B18=FALSE,"",Length_7!O13)</f>
        <v/>
      </c>
      <c r="H18" s="246" t="str">
        <f>IF($B18=FALSE,"",Length_7!P13)</f>
        <v/>
      </c>
      <c r="I18" s="246" t="str">
        <f>IF($B18=FALSE,"",Length_7!Q13)</f>
        <v/>
      </c>
      <c r="J18" s="246" t="str">
        <f t="shared" si="20"/>
        <v/>
      </c>
      <c r="K18" s="239" t="str">
        <f t="shared" si="2"/>
        <v/>
      </c>
      <c r="L18" s="248" t="str">
        <f>IF($B18=FALSE,"",Length_7!D36)</f>
        <v/>
      </c>
      <c r="M18" s="249" t="str">
        <f t="shared" si="21"/>
        <v/>
      </c>
      <c r="N18" s="223" t="str">
        <f t="shared" si="3"/>
        <v/>
      </c>
      <c r="O18" s="223" t="str">
        <f>IF(B18=FALSE,"",Length_7!E36)</f>
        <v/>
      </c>
      <c r="P18" s="223" t="str">
        <f t="shared" si="4"/>
        <v/>
      </c>
      <c r="Q18" s="222" t="str">
        <f t="shared" si="5"/>
        <v/>
      </c>
      <c r="R18" s="222" t="str">
        <f t="shared" si="6"/>
        <v/>
      </c>
      <c r="S18" s="222" t="str">
        <f t="shared" si="7"/>
        <v/>
      </c>
      <c r="T18" s="250" t="str">
        <f t="shared" si="8"/>
        <v/>
      </c>
      <c r="U18" s="251" t="str">
        <f t="shared" si="9"/>
        <v/>
      </c>
      <c r="V18" s="222" t="str">
        <f t="shared" si="10"/>
        <v/>
      </c>
      <c r="W18" s="222" t="str">
        <f t="shared" si="11"/>
        <v/>
      </c>
      <c r="X18" s="246" t="str">
        <f>IF($B18=FALSE,"",Length_7!R13)</f>
        <v/>
      </c>
      <c r="Y18" s="246" t="str">
        <f>IF($B18=FALSE,"",Length_7!S13)</f>
        <v/>
      </c>
      <c r="Z18" s="246" t="str">
        <f>IF($B18=FALSE,"",Length_7!T13)</f>
        <v/>
      </c>
      <c r="AA18" s="246" t="str">
        <f>IF($B18=FALSE,"",Length_7!U13)</f>
        <v/>
      </c>
      <c r="AB18" s="246" t="str">
        <f>IF($B18=FALSE,"",Length_7!V13)</f>
        <v/>
      </c>
      <c r="AC18" s="246" t="str">
        <f t="shared" si="22"/>
        <v/>
      </c>
      <c r="AD18" s="239" t="str">
        <f t="shared" si="23"/>
        <v/>
      </c>
      <c r="AE18" s="249" t="str">
        <f t="shared" si="24"/>
        <v/>
      </c>
      <c r="AF18" s="251" t="str">
        <f t="shared" si="12"/>
        <v/>
      </c>
      <c r="AG18" s="222" t="str">
        <f t="shared" si="13"/>
        <v/>
      </c>
      <c r="AH18" s="222" t="str">
        <f t="shared" si="25"/>
        <v/>
      </c>
      <c r="AI18" s="116"/>
      <c r="AJ18" s="222" t="e">
        <f ca="1">ROUND(Length_7!J13/1000,$K$45)</f>
        <v>#N/A</v>
      </c>
      <c r="AK18" s="222" t="e">
        <f ca="1">ROUND(Length_7!K13/1000,$K$45)</f>
        <v>#N/A</v>
      </c>
      <c r="AL18" s="222" t="str">
        <f t="shared" si="14"/>
        <v xml:space="preserve">0 ~ </v>
      </c>
      <c r="AM18" s="222" t="e">
        <f t="shared" ca="1" si="15"/>
        <v>#N/A</v>
      </c>
      <c r="AN18" s="222" t="e">
        <f t="shared" ca="1" si="16"/>
        <v>#N/A</v>
      </c>
      <c r="AO18" s="222" t="e">
        <f t="shared" ca="1" si="17"/>
        <v>#N/A</v>
      </c>
      <c r="AP18" s="222" t="e">
        <f t="shared" ca="1" si="18"/>
        <v>#N/A</v>
      </c>
      <c r="AQ18" s="222" t="e">
        <f t="shared" ca="1" si="19"/>
        <v>#N/A</v>
      </c>
      <c r="AR18" s="222" t="str">
        <f t="shared" si="26"/>
        <v/>
      </c>
      <c r="AS18" s="222" t="str">
        <f t="shared" si="27"/>
        <v/>
      </c>
      <c r="AT18" s="222" t="e">
        <f t="shared" ca="1" si="28"/>
        <v>#N/A</v>
      </c>
    </row>
    <row r="19" spans="1:46" ht="15" customHeight="1">
      <c r="B19" s="246" t="b">
        <f>IF(TRIM(Length_7!A14)="",FALSE,TRUE)</f>
        <v>0</v>
      </c>
      <c r="C19" s="247" t="str">
        <f>IF($B19=FALSE,"",VALUE(Length_7!A14))</f>
        <v/>
      </c>
      <c r="D19" s="222" t="str">
        <f>IF($B19=FALSE,"",Length_7!B14)</f>
        <v/>
      </c>
      <c r="E19" s="246" t="str">
        <f>IF($B19=FALSE,"",Length_7!M14)</f>
        <v/>
      </c>
      <c r="F19" s="246" t="str">
        <f>IF($B19=FALSE,"",Length_7!N14)</f>
        <v/>
      </c>
      <c r="G19" s="246" t="str">
        <f>IF($B19=FALSE,"",Length_7!O14)</f>
        <v/>
      </c>
      <c r="H19" s="246" t="str">
        <f>IF($B19=FALSE,"",Length_7!P14)</f>
        <v/>
      </c>
      <c r="I19" s="246" t="str">
        <f>IF($B19=FALSE,"",Length_7!Q14)</f>
        <v/>
      </c>
      <c r="J19" s="246" t="str">
        <f t="shared" si="20"/>
        <v/>
      </c>
      <c r="K19" s="239" t="str">
        <f t="shared" si="2"/>
        <v/>
      </c>
      <c r="L19" s="248" t="str">
        <f>IF($B19=FALSE,"",Length_7!D37)</f>
        <v/>
      </c>
      <c r="M19" s="249" t="str">
        <f t="shared" si="21"/>
        <v/>
      </c>
      <c r="N19" s="223" t="str">
        <f t="shared" si="3"/>
        <v/>
      </c>
      <c r="O19" s="223" t="str">
        <f>IF(B19=FALSE,"",Length_7!E37)</f>
        <v/>
      </c>
      <c r="P19" s="223" t="str">
        <f t="shared" si="4"/>
        <v/>
      </c>
      <c r="Q19" s="222" t="str">
        <f t="shared" si="5"/>
        <v/>
      </c>
      <c r="R19" s="222" t="str">
        <f t="shared" si="6"/>
        <v/>
      </c>
      <c r="S19" s="222" t="str">
        <f t="shared" si="7"/>
        <v/>
      </c>
      <c r="T19" s="250" t="str">
        <f t="shared" si="8"/>
        <v/>
      </c>
      <c r="U19" s="251" t="str">
        <f t="shared" si="9"/>
        <v/>
      </c>
      <c r="V19" s="222" t="str">
        <f t="shared" si="10"/>
        <v/>
      </c>
      <c r="W19" s="222" t="str">
        <f t="shared" si="11"/>
        <v/>
      </c>
      <c r="X19" s="246" t="str">
        <f>IF($B19=FALSE,"",Length_7!R14)</f>
        <v/>
      </c>
      <c r="Y19" s="246" t="str">
        <f>IF($B19=FALSE,"",Length_7!S14)</f>
        <v/>
      </c>
      <c r="Z19" s="246" t="str">
        <f>IF($B19=FALSE,"",Length_7!T14)</f>
        <v/>
      </c>
      <c r="AA19" s="246" t="str">
        <f>IF($B19=FALSE,"",Length_7!U14)</f>
        <v/>
      </c>
      <c r="AB19" s="246" t="str">
        <f>IF($B19=FALSE,"",Length_7!V14)</f>
        <v/>
      </c>
      <c r="AC19" s="246" t="str">
        <f t="shared" si="22"/>
        <v/>
      </c>
      <c r="AD19" s="239" t="str">
        <f t="shared" si="23"/>
        <v/>
      </c>
      <c r="AE19" s="249" t="str">
        <f t="shared" si="24"/>
        <v/>
      </c>
      <c r="AF19" s="251" t="str">
        <f t="shared" si="12"/>
        <v/>
      </c>
      <c r="AG19" s="222" t="str">
        <f t="shared" si="13"/>
        <v/>
      </c>
      <c r="AH19" s="222" t="str">
        <f t="shared" si="25"/>
        <v/>
      </c>
      <c r="AI19" s="116"/>
      <c r="AJ19" s="222" t="e">
        <f ca="1">ROUND(Length_7!J14/1000,$K$45)</f>
        <v>#N/A</v>
      </c>
      <c r="AK19" s="222" t="e">
        <f ca="1">ROUND(Length_7!K14/1000,$K$45)</f>
        <v>#N/A</v>
      </c>
      <c r="AL19" s="222" t="str">
        <f t="shared" si="14"/>
        <v xml:space="preserve">0 ~ </v>
      </c>
      <c r="AM19" s="222" t="e">
        <f t="shared" ca="1" si="15"/>
        <v>#N/A</v>
      </c>
      <c r="AN19" s="222" t="e">
        <f t="shared" ca="1" si="16"/>
        <v>#N/A</v>
      </c>
      <c r="AO19" s="222" t="e">
        <f t="shared" ca="1" si="17"/>
        <v>#N/A</v>
      </c>
      <c r="AP19" s="222" t="e">
        <f t="shared" ca="1" si="18"/>
        <v>#N/A</v>
      </c>
      <c r="AQ19" s="222" t="e">
        <f t="shared" ca="1" si="19"/>
        <v>#N/A</v>
      </c>
      <c r="AR19" s="222" t="str">
        <f t="shared" si="26"/>
        <v/>
      </c>
      <c r="AS19" s="222" t="str">
        <f t="shared" si="27"/>
        <v/>
      </c>
      <c r="AT19" s="222" t="e">
        <f t="shared" ca="1" si="28"/>
        <v>#N/A</v>
      </c>
    </row>
    <row r="20" spans="1:46" ht="15" customHeight="1">
      <c r="B20" s="246" t="b">
        <f>IF(TRIM(Length_7!A15)="",FALSE,TRUE)</f>
        <v>0</v>
      </c>
      <c r="C20" s="247" t="str">
        <f>IF($B20=FALSE,"",VALUE(Length_7!A15))</f>
        <v/>
      </c>
      <c r="D20" s="222" t="str">
        <f>IF($B20=FALSE,"",Length_7!B15)</f>
        <v/>
      </c>
      <c r="E20" s="246" t="str">
        <f>IF($B20=FALSE,"",Length_7!M15)</f>
        <v/>
      </c>
      <c r="F20" s="246" t="str">
        <f>IF($B20=FALSE,"",Length_7!N15)</f>
        <v/>
      </c>
      <c r="G20" s="246" t="str">
        <f>IF($B20=FALSE,"",Length_7!O15)</f>
        <v/>
      </c>
      <c r="H20" s="246" t="str">
        <f>IF($B20=FALSE,"",Length_7!P15)</f>
        <v/>
      </c>
      <c r="I20" s="246" t="str">
        <f>IF($B20=FALSE,"",Length_7!Q15)</f>
        <v/>
      </c>
      <c r="J20" s="246" t="str">
        <f t="shared" si="20"/>
        <v/>
      </c>
      <c r="K20" s="239" t="str">
        <f t="shared" si="2"/>
        <v/>
      </c>
      <c r="L20" s="248" t="str">
        <f>IF($B20=FALSE,"",Length_7!D38)</f>
        <v/>
      </c>
      <c r="M20" s="249" t="str">
        <f t="shared" si="21"/>
        <v/>
      </c>
      <c r="N20" s="223" t="str">
        <f t="shared" si="3"/>
        <v/>
      </c>
      <c r="O20" s="223" t="str">
        <f>IF(B20=FALSE,"",Length_7!E38)</f>
        <v/>
      </c>
      <c r="P20" s="223" t="str">
        <f t="shared" si="4"/>
        <v/>
      </c>
      <c r="Q20" s="222" t="str">
        <f t="shared" si="5"/>
        <v/>
      </c>
      <c r="R20" s="222" t="str">
        <f t="shared" si="6"/>
        <v/>
      </c>
      <c r="S20" s="222" t="str">
        <f t="shared" si="7"/>
        <v/>
      </c>
      <c r="T20" s="250" t="str">
        <f t="shared" si="8"/>
        <v/>
      </c>
      <c r="U20" s="251" t="str">
        <f t="shared" si="9"/>
        <v/>
      </c>
      <c r="V20" s="222" t="str">
        <f t="shared" si="10"/>
        <v/>
      </c>
      <c r="W20" s="222" t="str">
        <f t="shared" si="11"/>
        <v/>
      </c>
      <c r="X20" s="246" t="str">
        <f>IF($B20=FALSE,"",Length_7!R15)</f>
        <v/>
      </c>
      <c r="Y20" s="246" t="str">
        <f>IF($B20=FALSE,"",Length_7!S15)</f>
        <v/>
      </c>
      <c r="Z20" s="246" t="str">
        <f>IF($B20=FALSE,"",Length_7!T15)</f>
        <v/>
      </c>
      <c r="AA20" s="246" t="str">
        <f>IF($B20=FALSE,"",Length_7!U15)</f>
        <v/>
      </c>
      <c r="AB20" s="246" t="str">
        <f>IF($B20=FALSE,"",Length_7!V15)</f>
        <v/>
      </c>
      <c r="AC20" s="246" t="str">
        <f t="shared" si="22"/>
        <v/>
      </c>
      <c r="AD20" s="239" t="str">
        <f t="shared" si="23"/>
        <v/>
      </c>
      <c r="AE20" s="249" t="str">
        <f t="shared" si="24"/>
        <v/>
      </c>
      <c r="AF20" s="251" t="str">
        <f t="shared" si="12"/>
        <v/>
      </c>
      <c r="AG20" s="222" t="str">
        <f t="shared" si="13"/>
        <v/>
      </c>
      <c r="AH20" s="222" t="str">
        <f t="shared" si="25"/>
        <v/>
      </c>
      <c r="AI20" s="116"/>
      <c r="AJ20" s="222" t="e">
        <f ca="1">ROUND(Length_7!J15/1000,$K$45)</f>
        <v>#N/A</v>
      </c>
      <c r="AK20" s="222" t="e">
        <f ca="1">ROUND(Length_7!K15/1000,$K$45)</f>
        <v>#N/A</v>
      </c>
      <c r="AL20" s="222" t="str">
        <f t="shared" si="14"/>
        <v xml:space="preserve">0 ~ </v>
      </c>
      <c r="AM20" s="222" t="e">
        <f t="shared" ca="1" si="15"/>
        <v>#N/A</v>
      </c>
      <c r="AN20" s="222" t="e">
        <f t="shared" ca="1" si="16"/>
        <v>#N/A</v>
      </c>
      <c r="AO20" s="222" t="e">
        <f t="shared" ca="1" si="17"/>
        <v>#N/A</v>
      </c>
      <c r="AP20" s="222" t="e">
        <f t="shared" ca="1" si="18"/>
        <v>#N/A</v>
      </c>
      <c r="AQ20" s="222" t="e">
        <f t="shared" ca="1" si="19"/>
        <v>#N/A</v>
      </c>
      <c r="AR20" s="222" t="str">
        <f t="shared" si="26"/>
        <v/>
      </c>
      <c r="AS20" s="222" t="str">
        <f t="shared" si="27"/>
        <v/>
      </c>
      <c r="AT20" s="222" t="e">
        <f t="shared" ca="1" si="28"/>
        <v>#N/A</v>
      </c>
    </row>
    <row r="21" spans="1:46" ht="15" customHeight="1">
      <c r="B21" s="246" t="b">
        <f>IF(TRIM(Length_7!A16)="",FALSE,TRUE)</f>
        <v>0</v>
      </c>
      <c r="C21" s="247" t="str">
        <f>IF($B21=FALSE,"",VALUE(Length_7!A16))</f>
        <v/>
      </c>
      <c r="D21" s="222" t="str">
        <f>IF($B21=FALSE,"",Length_7!B16)</f>
        <v/>
      </c>
      <c r="E21" s="246" t="str">
        <f>IF($B21=FALSE,"",Length_7!M16)</f>
        <v/>
      </c>
      <c r="F21" s="246" t="str">
        <f>IF($B21=FALSE,"",Length_7!N16)</f>
        <v/>
      </c>
      <c r="G21" s="246" t="str">
        <f>IF($B21=FALSE,"",Length_7!O16)</f>
        <v/>
      </c>
      <c r="H21" s="246" t="str">
        <f>IF($B21=FALSE,"",Length_7!P16)</f>
        <v/>
      </c>
      <c r="I21" s="246" t="str">
        <f>IF($B21=FALSE,"",Length_7!Q16)</f>
        <v/>
      </c>
      <c r="J21" s="246" t="str">
        <f t="shared" si="20"/>
        <v/>
      </c>
      <c r="K21" s="239" t="str">
        <f t="shared" si="2"/>
        <v/>
      </c>
      <c r="L21" s="248" t="str">
        <f>IF($B21=FALSE,"",Length_7!D39)</f>
        <v/>
      </c>
      <c r="M21" s="249" t="str">
        <f t="shared" si="21"/>
        <v/>
      </c>
      <c r="N21" s="223" t="str">
        <f t="shared" si="3"/>
        <v/>
      </c>
      <c r="O21" s="223" t="str">
        <f>IF(B21=FALSE,"",Length_7!E39)</f>
        <v/>
      </c>
      <c r="P21" s="223" t="str">
        <f t="shared" si="4"/>
        <v/>
      </c>
      <c r="Q21" s="222" t="str">
        <f t="shared" si="5"/>
        <v/>
      </c>
      <c r="R21" s="222" t="str">
        <f t="shared" si="6"/>
        <v/>
      </c>
      <c r="S21" s="222" t="str">
        <f t="shared" si="7"/>
        <v/>
      </c>
      <c r="T21" s="250" t="str">
        <f t="shared" si="8"/>
        <v/>
      </c>
      <c r="U21" s="251" t="str">
        <f t="shared" si="9"/>
        <v/>
      </c>
      <c r="V21" s="222" t="str">
        <f t="shared" si="10"/>
        <v/>
      </c>
      <c r="W21" s="222" t="str">
        <f t="shared" si="11"/>
        <v/>
      </c>
      <c r="X21" s="246" t="str">
        <f>IF($B21=FALSE,"",Length_7!R16)</f>
        <v/>
      </c>
      <c r="Y21" s="246" t="str">
        <f>IF($B21=FALSE,"",Length_7!S16)</f>
        <v/>
      </c>
      <c r="Z21" s="246" t="str">
        <f>IF($B21=FALSE,"",Length_7!T16)</f>
        <v/>
      </c>
      <c r="AA21" s="246" t="str">
        <f>IF($B21=FALSE,"",Length_7!U16)</f>
        <v/>
      </c>
      <c r="AB21" s="246" t="str">
        <f>IF($B21=FALSE,"",Length_7!V16)</f>
        <v/>
      </c>
      <c r="AC21" s="246" t="str">
        <f t="shared" si="22"/>
        <v/>
      </c>
      <c r="AD21" s="239" t="str">
        <f t="shared" si="23"/>
        <v/>
      </c>
      <c r="AE21" s="249" t="str">
        <f t="shared" si="24"/>
        <v/>
      </c>
      <c r="AF21" s="251" t="str">
        <f t="shared" si="12"/>
        <v/>
      </c>
      <c r="AG21" s="222" t="str">
        <f t="shared" si="13"/>
        <v/>
      </c>
      <c r="AH21" s="222" t="str">
        <f t="shared" si="25"/>
        <v/>
      </c>
      <c r="AI21" s="116"/>
      <c r="AJ21" s="222" t="e">
        <f ca="1">ROUND(Length_7!J16/1000,$K$45)</f>
        <v>#N/A</v>
      </c>
      <c r="AK21" s="222" t="e">
        <f ca="1">ROUND(Length_7!K16/1000,$K$45)</f>
        <v>#N/A</v>
      </c>
      <c r="AL21" s="222" t="str">
        <f t="shared" si="14"/>
        <v xml:space="preserve">0 ~ </v>
      </c>
      <c r="AM21" s="222" t="e">
        <f t="shared" ca="1" si="15"/>
        <v>#N/A</v>
      </c>
      <c r="AN21" s="222" t="e">
        <f t="shared" ca="1" si="16"/>
        <v>#N/A</v>
      </c>
      <c r="AO21" s="222" t="e">
        <f t="shared" ca="1" si="17"/>
        <v>#N/A</v>
      </c>
      <c r="AP21" s="222" t="e">
        <f t="shared" ca="1" si="18"/>
        <v>#N/A</v>
      </c>
      <c r="AQ21" s="222" t="e">
        <f t="shared" ca="1" si="19"/>
        <v>#N/A</v>
      </c>
      <c r="AR21" s="222" t="str">
        <f t="shared" si="26"/>
        <v/>
      </c>
      <c r="AS21" s="222" t="str">
        <f t="shared" si="27"/>
        <v/>
      </c>
      <c r="AT21" s="222" t="e">
        <f t="shared" ca="1" si="28"/>
        <v>#N/A</v>
      </c>
    </row>
    <row r="22" spans="1:46" ht="15" customHeight="1">
      <c r="B22" s="246" t="b">
        <f>IF(TRIM(Length_7!A17)="",FALSE,TRUE)</f>
        <v>0</v>
      </c>
      <c r="C22" s="247" t="str">
        <f>IF($B22=FALSE,"",VALUE(Length_7!A17))</f>
        <v/>
      </c>
      <c r="D22" s="222" t="str">
        <f>IF($B22=FALSE,"",Length_7!B17)</f>
        <v/>
      </c>
      <c r="E22" s="246" t="str">
        <f>IF($B22=FALSE,"",Length_7!M17)</f>
        <v/>
      </c>
      <c r="F22" s="246" t="str">
        <f>IF($B22=FALSE,"",Length_7!N17)</f>
        <v/>
      </c>
      <c r="G22" s="246" t="str">
        <f>IF($B22=FALSE,"",Length_7!O17)</f>
        <v/>
      </c>
      <c r="H22" s="246" t="str">
        <f>IF($B22=FALSE,"",Length_7!P17)</f>
        <v/>
      </c>
      <c r="I22" s="246" t="str">
        <f>IF($B22=FALSE,"",Length_7!Q17)</f>
        <v/>
      </c>
      <c r="J22" s="246" t="str">
        <f t="shared" si="20"/>
        <v/>
      </c>
      <c r="K22" s="239" t="str">
        <f t="shared" si="2"/>
        <v/>
      </c>
      <c r="L22" s="248" t="str">
        <f>IF($B22=FALSE,"",Length_7!D40)</f>
        <v/>
      </c>
      <c r="M22" s="249" t="str">
        <f t="shared" si="21"/>
        <v/>
      </c>
      <c r="N22" s="223" t="str">
        <f t="shared" si="3"/>
        <v/>
      </c>
      <c r="O22" s="223" t="str">
        <f>IF(B22=FALSE,"",Length_7!E40)</f>
        <v/>
      </c>
      <c r="P22" s="223" t="str">
        <f t="shared" si="4"/>
        <v/>
      </c>
      <c r="Q22" s="222" t="str">
        <f t="shared" si="5"/>
        <v/>
      </c>
      <c r="R22" s="222" t="str">
        <f t="shared" si="6"/>
        <v/>
      </c>
      <c r="S22" s="222" t="str">
        <f t="shared" si="7"/>
        <v/>
      </c>
      <c r="T22" s="250" t="str">
        <f t="shared" si="8"/>
        <v/>
      </c>
      <c r="U22" s="251" t="str">
        <f t="shared" si="9"/>
        <v/>
      </c>
      <c r="V22" s="222" t="str">
        <f t="shared" si="10"/>
        <v/>
      </c>
      <c r="W22" s="222" t="str">
        <f t="shared" si="11"/>
        <v/>
      </c>
      <c r="X22" s="246" t="str">
        <f>IF($B22=FALSE,"",Length_7!R17)</f>
        <v/>
      </c>
      <c r="Y22" s="246" t="str">
        <f>IF($B22=FALSE,"",Length_7!S17)</f>
        <v/>
      </c>
      <c r="Z22" s="246" t="str">
        <f>IF($B22=FALSE,"",Length_7!T17)</f>
        <v/>
      </c>
      <c r="AA22" s="246" t="str">
        <f>IF($B22=FALSE,"",Length_7!U17)</f>
        <v/>
      </c>
      <c r="AB22" s="246" t="str">
        <f>IF($B22=FALSE,"",Length_7!V17)</f>
        <v/>
      </c>
      <c r="AC22" s="246" t="str">
        <f t="shared" si="22"/>
        <v/>
      </c>
      <c r="AD22" s="239" t="str">
        <f t="shared" si="23"/>
        <v/>
      </c>
      <c r="AE22" s="249" t="str">
        <f t="shared" si="24"/>
        <v/>
      </c>
      <c r="AF22" s="251" t="str">
        <f t="shared" si="12"/>
        <v/>
      </c>
      <c r="AG22" s="222" t="str">
        <f t="shared" si="13"/>
        <v/>
      </c>
      <c r="AH22" s="222" t="str">
        <f t="shared" si="25"/>
        <v/>
      </c>
      <c r="AI22" s="116"/>
      <c r="AJ22" s="222" t="e">
        <f ca="1">ROUND(Length_7!J17/1000,$K$45)</f>
        <v>#N/A</v>
      </c>
      <c r="AK22" s="222" t="e">
        <f ca="1">ROUND(Length_7!K17/1000,$K$45)</f>
        <v>#N/A</v>
      </c>
      <c r="AL22" s="222" t="str">
        <f t="shared" si="14"/>
        <v xml:space="preserve">0 ~ </v>
      </c>
      <c r="AM22" s="222" t="e">
        <f t="shared" ca="1" si="15"/>
        <v>#N/A</v>
      </c>
      <c r="AN22" s="222" t="e">
        <f t="shared" ca="1" si="16"/>
        <v>#N/A</v>
      </c>
      <c r="AO22" s="222" t="e">
        <f t="shared" ca="1" si="17"/>
        <v>#N/A</v>
      </c>
      <c r="AP22" s="222" t="e">
        <f t="shared" ca="1" si="18"/>
        <v>#N/A</v>
      </c>
      <c r="AQ22" s="222" t="e">
        <f t="shared" ca="1" si="19"/>
        <v>#N/A</v>
      </c>
      <c r="AR22" s="222" t="str">
        <f t="shared" si="26"/>
        <v/>
      </c>
      <c r="AS22" s="222" t="str">
        <f t="shared" si="27"/>
        <v/>
      </c>
      <c r="AT22" s="222" t="e">
        <f t="shared" ca="1" si="28"/>
        <v>#N/A</v>
      </c>
    </row>
    <row r="23" spans="1:46" ht="15" customHeight="1">
      <c r="B23" s="246" t="b">
        <f>IF(TRIM(Length_7!A18)="",FALSE,TRUE)</f>
        <v>0</v>
      </c>
      <c r="C23" s="247" t="str">
        <f>IF($B23=FALSE,"",VALUE(Length_7!A18))</f>
        <v/>
      </c>
      <c r="D23" s="222" t="str">
        <f>IF($B23=FALSE,"",Length_7!B18)</f>
        <v/>
      </c>
      <c r="E23" s="246" t="str">
        <f>IF($B23=FALSE,"",Length_7!M18)</f>
        <v/>
      </c>
      <c r="F23" s="246" t="str">
        <f>IF($B23=FALSE,"",Length_7!N18)</f>
        <v/>
      </c>
      <c r="G23" s="246" t="str">
        <f>IF($B23=FALSE,"",Length_7!O18)</f>
        <v/>
      </c>
      <c r="H23" s="246" t="str">
        <f>IF($B23=FALSE,"",Length_7!P18)</f>
        <v/>
      </c>
      <c r="I23" s="246" t="str">
        <f>IF($B23=FALSE,"",Length_7!Q18)</f>
        <v/>
      </c>
      <c r="J23" s="246" t="str">
        <f t="shared" si="20"/>
        <v/>
      </c>
      <c r="K23" s="239" t="str">
        <f t="shared" si="2"/>
        <v/>
      </c>
      <c r="L23" s="248" t="str">
        <f>IF($B23=FALSE,"",Length_7!D41)</f>
        <v/>
      </c>
      <c r="M23" s="249" t="str">
        <f t="shared" si="21"/>
        <v/>
      </c>
      <c r="N23" s="223" t="str">
        <f t="shared" si="3"/>
        <v/>
      </c>
      <c r="O23" s="223" t="str">
        <f>IF(B23=FALSE,"",Length_7!E41)</f>
        <v/>
      </c>
      <c r="P23" s="223" t="str">
        <f t="shared" si="4"/>
        <v/>
      </c>
      <c r="Q23" s="222" t="str">
        <f t="shared" si="5"/>
        <v/>
      </c>
      <c r="R23" s="222" t="str">
        <f t="shared" si="6"/>
        <v/>
      </c>
      <c r="S23" s="222" t="str">
        <f t="shared" si="7"/>
        <v/>
      </c>
      <c r="T23" s="250" t="str">
        <f t="shared" si="8"/>
        <v/>
      </c>
      <c r="U23" s="251" t="str">
        <f t="shared" si="9"/>
        <v/>
      </c>
      <c r="V23" s="222" t="str">
        <f t="shared" si="10"/>
        <v/>
      </c>
      <c r="W23" s="222" t="str">
        <f t="shared" si="11"/>
        <v/>
      </c>
      <c r="X23" s="246" t="str">
        <f>IF($B23=FALSE,"",Length_7!R18)</f>
        <v/>
      </c>
      <c r="Y23" s="246" t="str">
        <f>IF($B23=FALSE,"",Length_7!S18)</f>
        <v/>
      </c>
      <c r="Z23" s="246" t="str">
        <f>IF($B23=FALSE,"",Length_7!T18)</f>
        <v/>
      </c>
      <c r="AA23" s="246" t="str">
        <f>IF($B23=FALSE,"",Length_7!U18)</f>
        <v/>
      </c>
      <c r="AB23" s="246" t="str">
        <f>IF($B23=FALSE,"",Length_7!V18)</f>
        <v/>
      </c>
      <c r="AC23" s="246" t="str">
        <f t="shared" si="22"/>
        <v/>
      </c>
      <c r="AD23" s="239" t="str">
        <f t="shared" si="23"/>
        <v/>
      </c>
      <c r="AE23" s="249" t="str">
        <f t="shared" si="24"/>
        <v/>
      </c>
      <c r="AF23" s="251" t="str">
        <f t="shared" si="12"/>
        <v/>
      </c>
      <c r="AG23" s="222" t="str">
        <f t="shared" si="13"/>
        <v/>
      </c>
      <c r="AH23" s="222" t="str">
        <f t="shared" si="25"/>
        <v/>
      </c>
      <c r="AI23" s="116"/>
      <c r="AJ23" s="222" t="e">
        <f ca="1">ROUND(Length_7!J18/1000,$K$45)</f>
        <v>#N/A</v>
      </c>
      <c r="AK23" s="222" t="e">
        <f ca="1">ROUND(Length_7!K18/1000,$K$45)</f>
        <v>#N/A</v>
      </c>
      <c r="AL23" s="222" t="str">
        <f t="shared" si="14"/>
        <v xml:space="preserve">0 ~ </v>
      </c>
      <c r="AM23" s="222" t="e">
        <f t="shared" ca="1" si="15"/>
        <v>#N/A</v>
      </c>
      <c r="AN23" s="222" t="e">
        <f t="shared" ca="1" si="16"/>
        <v>#N/A</v>
      </c>
      <c r="AO23" s="222" t="e">
        <f t="shared" ca="1" si="17"/>
        <v>#N/A</v>
      </c>
      <c r="AP23" s="222" t="e">
        <f t="shared" ca="1" si="18"/>
        <v>#N/A</v>
      </c>
      <c r="AQ23" s="222" t="e">
        <f t="shared" ca="1" si="19"/>
        <v>#N/A</v>
      </c>
      <c r="AR23" s="222" t="str">
        <f t="shared" si="26"/>
        <v/>
      </c>
      <c r="AS23" s="222" t="str">
        <f t="shared" si="27"/>
        <v/>
      </c>
      <c r="AT23" s="222" t="e">
        <f t="shared" ca="1" si="28"/>
        <v>#N/A</v>
      </c>
    </row>
    <row r="24" spans="1:46" ht="15" customHeight="1">
      <c r="B24" s="246" t="b">
        <f>IF(TRIM(Length_7!A19)="",FALSE,TRUE)</f>
        <v>0</v>
      </c>
      <c r="C24" s="247" t="str">
        <f>IF($B24=FALSE,"",VALUE(Length_7!A19))</f>
        <v/>
      </c>
      <c r="D24" s="222" t="str">
        <f>IF($B24=FALSE,"",Length_7!B19)</f>
        <v/>
      </c>
      <c r="E24" s="246" t="str">
        <f>IF($B24=FALSE,"",Length_7!M19)</f>
        <v/>
      </c>
      <c r="F24" s="246" t="str">
        <f>IF($B24=FALSE,"",Length_7!N19)</f>
        <v/>
      </c>
      <c r="G24" s="246" t="str">
        <f>IF($B24=FALSE,"",Length_7!O19)</f>
        <v/>
      </c>
      <c r="H24" s="246" t="str">
        <f>IF($B24=FALSE,"",Length_7!P19)</f>
        <v/>
      </c>
      <c r="I24" s="246" t="str">
        <f>IF($B24=FALSE,"",Length_7!Q19)</f>
        <v/>
      </c>
      <c r="J24" s="246" t="str">
        <f t="shared" si="20"/>
        <v/>
      </c>
      <c r="K24" s="239" t="str">
        <f t="shared" si="2"/>
        <v/>
      </c>
      <c r="L24" s="248" t="str">
        <f>IF($B24=FALSE,"",Length_7!D42)</f>
        <v/>
      </c>
      <c r="M24" s="249" t="str">
        <f t="shared" si="21"/>
        <v/>
      </c>
      <c r="N24" s="223" t="str">
        <f t="shared" si="3"/>
        <v/>
      </c>
      <c r="O24" s="223" t="str">
        <f>IF(B24=FALSE,"",Length_7!E42)</f>
        <v/>
      </c>
      <c r="P24" s="223" t="str">
        <f t="shared" si="4"/>
        <v/>
      </c>
      <c r="Q24" s="222" t="str">
        <f t="shared" si="5"/>
        <v/>
      </c>
      <c r="R24" s="222" t="str">
        <f t="shared" si="6"/>
        <v/>
      </c>
      <c r="S24" s="222" t="str">
        <f t="shared" si="7"/>
        <v/>
      </c>
      <c r="T24" s="250" t="str">
        <f t="shared" si="8"/>
        <v/>
      </c>
      <c r="U24" s="251" t="str">
        <f t="shared" si="9"/>
        <v/>
      </c>
      <c r="V24" s="222" t="str">
        <f t="shared" si="10"/>
        <v/>
      </c>
      <c r="W24" s="222" t="str">
        <f t="shared" si="11"/>
        <v/>
      </c>
      <c r="X24" s="246" t="str">
        <f>IF($B24=FALSE,"",Length_7!R19)</f>
        <v/>
      </c>
      <c r="Y24" s="246" t="str">
        <f>IF($B24=FALSE,"",Length_7!S19)</f>
        <v/>
      </c>
      <c r="Z24" s="246" t="str">
        <f>IF($B24=FALSE,"",Length_7!T19)</f>
        <v/>
      </c>
      <c r="AA24" s="246" t="str">
        <f>IF($B24=FALSE,"",Length_7!U19)</f>
        <v/>
      </c>
      <c r="AB24" s="246" t="str">
        <f>IF($B24=FALSE,"",Length_7!V19)</f>
        <v/>
      </c>
      <c r="AC24" s="246" t="str">
        <f t="shared" si="22"/>
        <v/>
      </c>
      <c r="AD24" s="239" t="str">
        <f t="shared" si="23"/>
        <v/>
      </c>
      <c r="AE24" s="249" t="str">
        <f t="shared" si="24"/>
        <v/>
      </c>
      <c r="AF24" s="251" t="str">
        <f t="shared" si="12"/>
        <v/>
      </c>
      <c r="AG24" s="222" t="str">
        <f t="shared" si="13"/>
        <v/>
      </c>
      <c r="AH24" s="222" t="str">
        <f t="shared" si="25"/>
        <v/>
      </c>
      <c r="AI24" s="116"/>
      <c r="AJ24" s="222" t="e">
        <f ca="1">ROUND(Length_7!J19/1000,$K$45)</f>
        <v>#N/A</v>
      </c>
      <c r="AK24" s="222" t="e">
        <f ca="1">ROUND(Length_7!K19/1000,$K$45)</f>
        <v>#N/A</v>
      </c>
      <c r="AL24" s="222" t="str">
        <f t="shared" si="14"/>
        <v xml:space="preserve">0 ~ </v>
      </c>
      <c r="AM24" s="222" t="e">
        <f t="shared" ca="1" si="15"/>
        <v>#N/A</v>
      </c>
      <c r="AN24" s="222" t="e">
        <f t="shared" ca="1" si="16"/>
        <v>#N/A</v>
      </c>
      <c r="AO24" s="222" t="e">
        <f t="shared" ca="1" si="17"/>
        <v>#N/A</v>
      </c>
      <c r="AP24" s="222" t="e">
        <f t="shared" ca="1" si="18"/>
        <v>#N/A</v>
      </c>
      <c r="AQ24" s="222" t="e">
        <f t="shared" ca="1" si="19"/>
        <v>#N/A</v>
      </c>
      <c r="AR24" s="222" t="str">
        <f t="shared" si="26"/>
        <v/>
      </c>
      <c r="AS24" s="222" t="str">
        <f t="shared" si="27"/>
        <v/>
      </c>
      <c r="AT24" s="222" t="e">
        <f t="shared" ca="1" si="28"/>
        <v>#N/A</v>
      </c>
    </row>
    <row r="25" spans="1:46" ht="15" customHeight="1">
      <c r="B25" s="246" t="b">
        <f>IF(TRIM(Length_7!A20)="",FALSE,TRUE)</f>
        <v>0</v>
      </c>
      <c r="C25" s="247" t="str">
        <f>IF($B25=FALSE,"",VALUE(Length_7!A20))</f>
        <v/>
      </c>
      <c r="D25" s="222" t="str">
        <f>IF($B25=FALSE,"",Length_7!B20)</f>
        <v/>
      </c>
      <c r="E25" s="246" t="str">
        <f>IF($B25=FALSE,"",Length_7!M20)</f>
        <v/>
      </c>
      <c r="F25" s="246" t="str">
        <f>IF($B25=FALSE,"",Length_7!N20)</f>
        <v/>
      </c>
      <c r="G25" s="246" t="str">
        <f>IF($B25=FALSE,"",Length_7!O20)</f>
        <v/>
      </c>
      <c r="H25" s="246" t="str">
        <f>IF($B25=FALSE,"",Length_7!P20)</f>
        <v/>
      </c>
      <c r="I25" s="246" t="str">
        <f>IF($B25=FALSE,"",Length_7!Q20)</f>
        <v/>
      </c>
      <c r="J25" s="246" t="str">
        <f t="shared" si="20"/>
        <v/>
      </c>
      <c r="K25" s="239" t="str">
        <f t="shared" si="2"/>
        <v/>
      </c>
      <c r="L25" s="248" t="str">
        <f>IF($B25=FALSE,"",Length_7!D43)</f>
        <v/>
      </c>
      <c r="M25" s="249" t="str">
        <f t="shared" si="21"/>
        <v/>
      </c>
      <c r="N25" s="223" t="str">
        <f t="shared" si="3"/>
        <v/>
      </c>
      <c r="O25" s="223" t="str">
        <f>IF(B25=FALSE,"",Length_7!E43)</f>
        <v/>
      </c>
      <c r="P25" s="223" t="str">
        <f t="shared" si="4"/>
        <v/>
      </c>
      <c r="Q25" s="222" t="str">
        <f t="shared" si="5"/>
        <v/>
      </c>
      <c r="R25" s="222" t="str">
        <f t="shared" si="6"/>
        <v/>
      </c>
      <c r="S25" s="222" t="str">
        <f t="shared" si="7"/>
        <v/>
      </c>
      <c r="T25" s="250" t="str">
        <f t="shared" si="8"/>
        <v/>
      </c>
      <c r="U25" s="251" t="str">
        <f t="shared" si="9"/>
        <v/>
      </c>
      <c r="V25" s="222" t="str">
        <f t="shared" si="10"/>
        <v/>
      </c>
      <c r="W25" s="222" t="str">
        <f t="shared" si="11"/>
        <v/>
      </c>
      <c r="X25" s="246" t="str">
        <f>IF($B25=FALSE,"",Length_7!R20)</f>
        <v/>
      </c>
      <c r="Y25" s="246" t="str">
        <f>IF($B25=FALSE,"",Length_7!S20)</f>
        <v/>
      </c>
      <c r="Z25" s="246" t="str">
        <f>IF($B25=FALSE,"",Length_7!T20)</f>
        <v/>
      </c>
      <c r="AA25" s="246" t="str">
        <f>IF($B25=FALSE,"",Length_7!U20)</f>
        <v/>
      </c>
      <c r="AB25" s="246" t="str">
        <f>IF($B25=FALSE,"",Length_7!V20)</f>
        <v/>
      </c>
      <c r="AC25" s="246" t="str">
        <f t="shared" si="22"/>
        <v/>
      </c>
      <c r="AD25" s="239" t="str">
        <f t="shared" si="23"/>
        <v/>
      </c>
      <c r="AE25" s="249" t="str">
        <f t="shared" si="24"/>
        <v/>
      </c>
      <c r="AF25" s="251" t="str">
        <f t="shared" si="12"/>
        <v/>
      </c>
      <c r="AG25" s="222" t="str">
        <f t="shared" si="13"/>
        <v/>
      </c>
      <c r="AH25" s="222" t="str">
        <f t="shared" si="25"/>
        <v/>
      </c>
      <c r="AI25" s="116"/>
      <c r="AJ25" s="222" t="e">
        <f ca="1">ROUND(Length_7!J20/1000,$K$45)</f>
        <v>#N/A</v>
      </c>
      <c r="AK25" s="222" t="e">
        <f ca="1">ROUND(Length_7!K20/1000,$K$45)</f>
        <v>#N/A</v>
      </c>
      <c r="AL25" s="222" t="str">
        <f t="shared" si="14"/>
        <v xml:space="preserve">0 ~ </v>
      </c>
      <c r="AM25" s="222" t="e">
        <f t="shared" ca="1" si="15"/>
        <v>#N/A</v>
      </c>
      <c r="AN25" s="222" t="e">
        <f t="shared" ca="1" si="16"/>
        <v>#N/A</v>
      </c>
      <c r="AO25" s="222" t="e">
        <f t="shared" ca="1" si="17"/>
        <v>#N/A</v>
      </c>
      <c r="AP25" s="222" t="e">
        <f t="shared" ca="1" si="18"/>
        <v>#N/A</v>
      </c>
      <c r="AQ25" s="222" t="e">
        <f t="shared" ca="1" si="19"/>
        <v>#N/A</v>
      </c>
      <c r="AR25" s="222" t="str">
        <f t="shared" si="26"/>
        <v/>
      </c>
      <c r="AS25" s="222" t="str">
        <f t="shared" si="27"/>
        <v/>
      </c>
      <c r="AT25" s="222" t="e">
        <f t="shared" ca="1" si="28"/>
        <v>#N/A</v>
      </c>
    </row>
    <row r="26" spans="1:46" ht="15" customHeight="1">
      <c r="B26" s="246" t="b">
        <f>IF(TRIM(Length_7!A21)="",FALSE,TRUE)</f>
        <v>0</v>
      </c>
      <c r="C26" s="247" t="str">
        <f>IF($B26=FALSE,"",VALUE(Length_7!A21))</f>
        <v/>
      </c>
      <c r="D26" s="222" t="str">
        <f>IF($B26=FALSE,"",Length_7!B21)</f>
        <v/>
      </c>
      <c r="E26" s="246" t="str">
        <f>IF($B26=FALSE,"",Length_7!M21)</f>
        <v/>
      </c>
      <c r="F26" s="246" t="str">
        <f>IF($B26=FALSE,"",Length_7!N21)</f>
        <v/>
      </c>
      <c r="G26" s="246" t="str">
        <f>IF($B26=FALSE,"",Length_7!O21)</f>
        <v/>
      </c>
      <c r="H26" s="246" t="str">
        <f>IF($B26=FALSE,"",Length_7!P21)</f>
        <v/>
      </c>
      <c r="I26" s="246" t="str">
        <f>IF($B26=FALSE,"",Length_7!Q21)</f>
        <v/>
      </c>
      <c r="J26" s="246" t="str">
        <f t="shared" si="20"/>
        <v/>
      </c>
      <c r="K26" s="239" t="str">
        <f t="shared" si="2"/>
        <v/>
      </c>
      <c r="L26" s="248" t="str">
        <f>IF($B26=FALSE,"",Length_7!D44)</f>
        <v/>
      </c>
      <c r="M26" s="249" t="str">
        <f t="shared" si="21"/>
        <v/>
      </c>
      <c r="N26" s="223" t="str">
        <f t="shared" si="3"/>
        <v/>
      </c>
      <c r="O26" s="223" t="str">
        <f>IF(B26=FALSE,"",Length_7!E44)</f>
        <v/>
      </c>
      <c r="P26" s="223" t="str">
        <f t="shared" si="4"/>
        <v/>
      </c>
      <c r="Q26" s="222" t="str">
        <f t="shared" si="5"/>
        <v/>
      </c>
      <c r="R26" s="222" t="str">
        <f t="shared" si="6"/>
        <v/>
      </c>
      <c r="S26" s="222" t="str">
        <f t="shared" si="7"/>
        <v/>
      </c>
      <c r="T26" s="250" t="str">
        <f t="shared" si="8"/>
        <v/>
      </c>
      <c r="U26" s="251" t="str">
        <f t="shared" si="9"/>
        <v/>
      </c>
      <c r="V26" s="222" t="str">
        <f t="shared" si="10"/>
        <v/>
      </c>
      <c r="W26" s="222" t="str">
        <f t="shared" si="11"/>
        <v/>
      </c>
      <c r="X26" s="246" t="str">
        <f>IF($B26=FALSE,"",Length_7!R21)</f>
        <v/>
      </c>
      <c r="Y26" s="246" t="str">
        <f>IF($B26=FALSE,"",Length_7!S21)</f>
        <v/>
      </c>
      <c r="Z26" s="246" t="str">
        <f>IF($B26=FALSE,"",Length_7!T21)</f>
        <v/>
      </c>
      <c r="AA26" s="246" t="str">
        <f>IF($B26=FALSE,"",Length_7!U21)</f>
        <v/>
      </c>
      <c r="AB26" s="246" t="str">
        <f>IF($B26=FALSE,"",Length_7!V21)</f>
        <v/>
      </c>
      <c r="AC26" s="246" t="str">
        <f t="shared" si="22"/>
        <v/>
      </c>
      <c r="AD26" s="239" t="str">
        <f t="shared" si="23"/>
        <v/>
      </c>
      <c r="AE26" s="249" t="str">
        <f t="shared" si="24"/>
        <v/>
      </c>
      <c r="AF26" s="251" t="str">
        <f t="shared" si="12"/>
        <v/>
      </c>
      <c r="AG26" s="222" t="str">
        <f t="shared" si="13"/>
        <v/>
      </c>
      <c r="AH26" s="222" t="str">
        <f t="shared" si="25"/>
        <v/>
      </c>
      <c r="AI26" s="116"/>
      <c r="AJ26" s="222" t="e">
        <f ca="1">ROUND(Length_7!J21/1000,$K$45)</f>
        <v>#N/A</v>
      </c>
      <c r="AK26" s="222" t="e">
        <f ca="1">ROUND(Length_7!K21/1000,$K$45)</f>
        <v>#N/A</v>
      </c>
      <c r="AL26" s="222" t="str">
        <f t="shared" si="14"/>
        <v xml:space="preserve">0 ~ </v>
      </c>
      <c r="AM26" s="222" t="e">
        <f t="shared" ca="1" si="15"/>
        <v>#N/A</v>
      </c>
      <c r="AN26" s="222" t="e">
        <f t="shared" ca="1" si="16"/>
        <v>#N/A</v>
      </c>
      <c r="AO26" s="222" t="e">
        <f t="shared" ca="1" si="17"/>
        <v>#N/A</v>
      </c>
      <c r="AP26" s="222" t="e">
        <f t="shared" ca="1" si="18"/>
        <v>#N/A</v>
      </c>
      <c r="AQ26" s="222" t="e">
        <f t="shared" ca="1" si="19"/>
        <v>#N/A</v>
      </c>
      <c r="AR26" s="222" t="str">
        <f t="shared" si="26"/>
        <v/>
      </c>
      <c r="AS26" s="222" t="str">
        <f t="shared" si="27"/>
        <v/>
      </c>
      <c r="AT26" s="222" t="e">
        <f t="shared" ca="1" si="28"/>
        <v>#N/A</v>
      </c>
    </row>
    <row r="27" spans="1:46" ht="15" customHeight="1">
      <c r="B27" s="246" t="b">
        <f>IF(TRIM(Length_7!A22)="",FALSE,TRUE)</f>
        <v>0</v>
      </c>
      <c r="C27" s="247" t="str">
        <f>IF($B27=FALSE,"",VALUE(Length_7!A22))</f>
        <v/>
      </c>
      <c r="D27" s="222" t="str">
        <f>IF($B27=FALSE,"",Length_7!B22)</f>
        <v/>
      </c>
      <c r="E27" s="246" t="str">
        <f>IF($B27=FALSE,"",Length_7!M22)</f>
        <v/>
      </c>
      <c r="F27" s="246" t="str">
        <f>IF($B27=FALSE,"",Length_7!N22)</f>
        <v/>
      </c>
      <c r="G27" s="246" t="str">
        <f>IF($B27=FALSE,"",Length_7!O22)</f>
        <v/>
      </c>
      <c r="H27" s="246" t="str">
        <f>IF($B27=FALSE,"",Length_7!P22)</f>
        <v/>
      </c>
      <c r="I27" s="246" t="str">
        <f>IF($B27=FALSE,"",Length_7!Q22)</f>
        <v/>
      </c>
      <c r="J27" s="246" t="str">
        <f t="shared" si="20"/>
        <v/>
      </c>
      <c r="K27" s="239" t="str">
        <f t="shared" si="2"/>
        <v/>
      </c>
      <c r="L27" s="248" t="str">
        <f>IF($B27=FALSE,"",Length_7!D45)</f>
        <v/>
      </c>
      <c r="M27" s="249" t="str">
        <f t="shared" si="21"/>
        <v/>
      </c>
      <c r="N27" s="223" t="str">
        <f t="shared" si="3"/>
        <v/>
      </c>
      <c r="O27" s="223" t="str">
        <f>IF(B27=FALSE,"",Length_7!E45)</f>
        <v/>
      </c>
      <c r="P27" s="223" t="str">
        <f t="shared" si="4"/>
        <v/>
      </c>
      <c r="Q27" s="222" t="str">
        <f t="shared" si="5"/>
        <v/>
      </c>
      <c r="R27" s="222" t="str">
        <f t="shared" si="6"/>
        <v/>
      </c>
      <c r="S27" s="222" t="str">
        <f t="shared" si="7"/>
        <v/>
      </c>
      <c r="T27" s="250" t="str">
        <f t="shared" si="8"/>
        <v/>
      </c>
      <c r="U27" s="251" t="str">
        <f t="shared" si="9"/>
        <v/>
      </c>
      <c r="V27" s="222" t="str">
        <f t="shared" si="10"/>
        <v/>
      </c>
      <c r="W27" s="222" t="str">
        <f t="shared" si="11"/>
        <v/>
      </c>
      <c r="X27" s="246" t="str">
        <f>IF($B27=FALSE,"",Length_7!R22)</f>
        <v/>
      </c>
      <c r="Y27" s="246" t="str">
        <f>IF($B27=FALSE,"",Length_7!S22)</f>
        <v/>
      </c>
      <c r="Z27" s="246" t="str">
        <f>IF($B27=FALSE,"",Length_7!T22)</f>
        <v/>
      </c>
      <c r="AA27" s="246" t="str">
        <f>IF($B27=FALSE,"",Length_7!U22)</f>
        <v/>
      </c>
      <c r="AB27" s="246" t="str">
        <f>IF($B27=FALSE,"",Length_7!V22)</f>
        <v/>
      </c>
      <c r="AC27" s="246" t="str">
        <f t="shared" si="22"/>
        <v/>
      </c>
      <c r="AD27" s="239" t="str">
        <f t="shared" si="23"/>
        <v/>
      </c>
      <c r="AE27" s="249" t="str">
        <f t="shared" si="24"/>
        <v/>
      </c>
      <c r="AF27" s="251" t="str">
        <f t="shared" si="12"/>
        <v/>
      </c>
      <c r="AG27" s="222" t="str">
        <f t="shared" si="13"/>
        <v/>
      </c>
      <c r="AH27" s="222" t="str">
        <f t="shared" si="25"/>
        <v/>
      </c>
      <c r="AI27" s="116"/>
      <c r="AJ27" s="222" t="e">
        <f ca="1">ROUND(Length_7!J22/1000,$K$45)</f>
        <v>#N/A</v>
      </c>
      <c r="AK27" s="222" t="e">
        <f ca="1">ROUND(Length_7!K22/1000,$K$45)</f>
        <v>#N/A</v>
      </c>
      <c r="AL27" s="222" t="str">
        <f t="shared" si="14"/>
        <v xml:space="preserve">0 ~ </v>
      </c>
      <c r="AM27" s="222" t="e">
        <f t="shared" ca="1" si="15"/>
        <v>#N/A</v>
      </c>
      <c r="AN27" s="222" t="e">
        <f t="shared" ca="1" si="16"/>
        <v>#N/A</v>
      </c>
      <c r="AO27" s="222" t="e">
        <f t="shared" ca="1" si="17"/>
        <v>#N/A</v>
      </c>
      <c r="AP27" s="222" t="e">
        <f t="shared" ca="1" si="18"/>
        <v>#N/A</v>
      </c>
      <c r="AQ27" s="222" t="e">
        <f t="shared" ca="1" si="19"/>
        <v>#N/A</v>
      </c>
      <c r="AR27" s="222" t="str">
        <f t="shared" si="26"/>
        <v/>
      </c>
      <c r="AS27" s="222" t="str">
        <f t="shared" si="27"/>
        <v/>
      </c>
      <c r="AT27" s="222" t="e">
        <f t="shared" ca="1" si="28"/>
        <v>#N/A</v>
      </c>
    </row>
    <row r="28" spans="1:46" ht="15" customHeight="1">
      <c r="B28" s="246" t="b">
        <f>IF(TRIM(Length_7!A23)="",FALSE,TRUE)</f>
        <v>0</v>
      </c>
      <c r="C28" s="247" t="str">
        <f>IF($B28=FALSE,"",VALUE(Length_7!A23))</f>
        <v/>
      </c>
      <c r="D28" s="222" t="str">
        <f>IF($B28=FALSE,"",Length_7!B23)</f>
        <v/>
      </c>
      <c r="E28" s="246" t="str">
        <f>IF($B28=FALSE,"",Length_7!M23)</f>
        <v/>
      </c>
      <c r="F28" s="246" t="str">
        <f>IF($B28=FALSE,"",Length_7!N23)</f>
        <v/>
      </c>
      <c r="G28" s="246" t="str">
        <f>IF($B28=FALSE,"",Length_7!O23)</f>
        <v/>
      </c>
      <c r="H28" s="246" t="str">
        <f>IF($B28=FALSE,"",Length_7!P23)</f>
        <v/>
      </c>
      <c r="I28" s="246" t="str">
        <f>IF($B28=FALSE,"",Length_7!Q23)</f>
        <v/>
      </c>
      <c r="J28" s="246" t="str">
        <f t="shared" si="20"/>
        <v/>
      </c>
      <c r="K28" s="239" t="str">
        <f t="shared" si="2"/>
        <v/>
      </c>
      <c r="L28" s="248" t="str">
        <f>IF($B28=FALSE,"",Length_7!D46)</f>
        <v/>
      </c>
      <c r="M28" s="249" t="str">
        <f t="shared" si="21"/>
        <v/>
      </c>
      <c r="N28" s="223" t="str">
        <f t="shared" si="3"/>
        <v/>
      </c>
      <c r="O28" s="223" t="str">
        <f>IF(B28=FALSE,"",Length_7!E46)</f>
        <v/>
      </c>
      <c r="P28" s="223" t="str">
        <f t="shared" si="4"/>
        <v/>
      </c>
      <c r="Q28" s="222" t="str">
        <f t="shared" si="5"/>
        <v/>
      </c>
      <c r="R28" s="222" t="str">
        <f t="shared" si="6"/>
        <v/>
      </c>
      <c r="S28" s="222" t="str">
        <f t="shared" si="7"/>
        <v/>
      </c>
      <c r="T28" s="250" t="str">
        <f t="shared" si="8"/>
        <v/>
      </c>
      <c r="U28" s="251" t="str">
        <f t="shared" si="9"/>
        <v/>
      </c>
      <c r="V28" s="222" t="str">
        <f t="shared" si="10"/>
        <v/>
      </c>
      <c r="W28" s="222" t="str">
        <f t="shared" si="11"/>
        <v/>
      </c>
      <c r="X28" s="246" t="str">
        <f>IF($B28=FALSE,"",Length_7!R23)</f>
        <v/>
      </c>
      <c r="Y28" s="246" t="str">
        <f>IF($B28=FALSE,"",Length_7!S23)</f>
        <v/>
      </c>
      <c r="Z28" s="246" t="str">
        <f>IF($B28=FALSE,"",Length_7!T23)</f>
        <v/>
      </c>
      <c r="AA28" s="246" t="str">
        <f>IF($B28=FALSE,"",Length_7!U23)</f>
        <v/>
      </c>
      <c r="AB28" s="246" t="str">
        <f>IF($B28=FALSE,"",Length_7!V23)</f>
        <v/>
      </c>
      <c r="AC28" s="246" t="str">
        <f t="shared" si="22"/>
        <v/>
      </c>
      <c r="AD28" s="239" t="str">
        <f t="shared" si="23"/>
        <v/>
      </c>
      <c r="AE28" s="249" t="str">
        <f t="shared" si="24"/>
        <v/>
      </c>
      <c r="AF28" s="251" t="str">
        <f t="shared" si="12"/>
        <v/>
      </c>
      <c r="AG28" s="222" t="str">
        <f t="shared" si="13"/>
        <v/>
      </c>
      <c r="AH28" s="222" t="str">
        <f t="shared" si="25"/>
        <v/>
      </c>
      <c r="AI28" s="116"/>
      <c r="AJ28" s="222" t="e">
        <f ca="1">ROUND(Length_7!J23/1000,$K$45)</f>
        <v>#N/A</v>
      </c>
      <c r="AK28" s="222" t="e">
        <f ca="1">ROUND(Length_7!K23/1000,$K$45)</f>
        <v>#N/A</v>
      </c>
      <c r="AL28" s="222" t="str">
        <f t="shared" si="14"/>
        <v xml:space="preserve">0 ~ </v>
      </c>
      <c r="AM28" s="222" t="e">
        <f t="shared" ca="1" si="15"/>
        <v>#N/A</v>
      </c>
      <c r="AN28" s="222" t="e">
        <f t="shared" ca="1" si="16"/>
        <v>#N/A</v>
      </c>
      <c r="AO28" s="222" t="e">
        <f t="shared" ca="1" si="17"/>
        <v>#N/A</v>
      </c>
      <c r="AP28" s="222" t="e">
        <f t="shared" ca="1" si="18"/>
        <v>#N/A</v>
      </c>
      <c r="AQ28" s="222" t="e">
        <f t="shared" ca="1" si="19"/>
        <v>#N/A</v>
      </c>
      <c r="AR28" s="222" t="str">
        <f t="shared" si="26"/>
        <v/>
      </c>
      <c r="AS28" s="222" t="str">
        <f t="shared" si="27"/>
        <v/>
      </c>
      <c r="AT28" s="222" t="e">
        <f t="shared" ca="1" si="28"/>
        <v>#N/A</v>
      </c>
    </row>
    <row r="29" spans="1:46" ht="15" customHeight="1">
      <c r="M29" s="114"/>
      <c r="N29" s="114"/>
      <c r="O29" s="114"/>
      <c r="P29" s="114"/>
      <c r="Q29" s="114"/>
      <c r="T29" s="115"/>
      <c r="U29" s="114"/>
    </row>
    <row r="30" spans="1:46" ht="15" customHeight="1">
      <c r="A30" s="112" t="s">
        <v>620</v>
      </c>
      <c r="C30" s="113"/>
      <c r="D30" s="113"/>
      <c r="E30" s="118"/>
      <c r="F30" s="118"/>
      <c r="G30" s="118"/>
      <c r="H30" s="118"/>
      <c r="I30" s="118"/>
      <c r="J30" s="118"/>
      <c r="K30" s="118"/>
      <c r="L30" s="118"/>
      <c r="M30" s="118"/>
      <c r="N30" s="118"/>
      <c r="O30" s="118"/>
      <c r="P30" s="118"/>
      <c r="Q30" s="118"/>
      <c r="R30" s="118"/>
      <c r="S30" s="118"/>
      <c r="T30" s="118"/>
      <c r="W30" s="118"/>
    </row>
    <row r="31" spans="1:46" ht="15" customHeight="1">
      <c r="A31" s="112"/>
      <c r="B31" s="453"/>
      <c r="C31" s="453" t="s">
        <v>621</v>
      </c>
      <c r="D31" s="457" t="s">
        <v>622</v>
      </c>
      <c r="E31" s="453" t="s">
        <v>623</v>
      </c>
      <c r="F31" s="453" t="s">
        <v>575</v>
      </c>
      <c r="G31" s="449">
        <v>1</v>
      </c>
      <c r="H31" s="452"/>
      <c r="I31" s="452"/>
      <c r="J31" s="452"/>
      <c r="K31" s="450"/>
      <c r="L31" s="237">
        <v>2</v>
      </c>
      <c r="M31" s="449">
        <v>3</v>
      </c>
      <c r="N31" s="452"/>
      <c r="O31" s="452"/>
      <c r="P31" s="450"/>
      <c r="Q31" s="449">
        <v>4</v>
      </c>
      <c r="R31" s="450"/>
      <c r="S31" s="237">
        <v>5</v>
      </c>
      <c r="T31" s="453" t="s">
        <v>625</v>
      </c>
      <c r="U31" s="449" t="s">
        <v>789</v>
      </c>
      <c r="V31" s="450"/>
      <c r="W31" s="118"/>
    </row>
    <row r="32" spans="1:46" ht="15" customHeight="1">
      <c r="A32" s="112"/>
      <c r="B32" s="460"/>
      <c r="C32" s="460"/>
      <c r="D32" s="459"/>
      <c r="E32" s="460"/>
      <c r="F32" s="460"/>
      <c r="G32" s="237" t="s">
        <v>526</v>
      </c>
      <c r="H32" s="237" t="s">
        <v>527</v>
      </c>
      <c r="I32" s="237" t="s">
        <v>528</v>
      </c>
      <c r="J32" s="449" t="s">
        <v>627</v>
      </c>
      <c r="K32" s="450"/>
      <c r="L32" s="237" t="s">
        <v>628</v>
      </c>
      <c r="M32" s="449" t="s">
        <v>629</v>
      </c>
      <c r="N32" s="450"/>
      <c r="O32" s="449" t="s">
        <v>630</v>
      </c>
      <c r="P32" s="450"/>
      <c r="Q32" s="449" t="s">
        <v>631</v>
      </c>
      <c r="R32" s="450"/>
      <c r="S32" s="237" t="s">
        <v>632</v>
      </c>
      <c r="T32" s="454"/>
      <c r="U32" s="268" t="s">
        <v>787</v>
      </c>
      <c r="V32" s="268" t="s">
        <v>788</v>
      </c>
      <c r="W32" s="118"/>
    </row>
    <row r="33" spans="2:23" ht="15" customHeight="1">
      <c r="B33" s="237" t="s">
        <v>635</v>
      </c>
      <c r="C33" s="253" t="s">
        <v>636</v>
      </c>
      <c r="D33" s="254" t="s">
        <v>637</v>
      </c>
      <c r="E33" s="222" t="e">
        <f>VLOOKUP($E$3,C$9:U$28,10,FALSE)</f>
        <v>#N/A</v>
      </c>
      <c r="F33" s="255" t="s">
        <v>616</v>
      </c>
      <c r="G33" s="222" t="e">
        <f>VLOOKUP(E3,Length_7!B27:K46,5,FALSE)</f>
        <v>#N/A</v>
      </c>
      <c r="H33" s="222" t="e">
        <f>VLOOKUP(E3,Length_7!B27:K46,6,FALSE)</f>
        <v>#N/A</v>
      </c>
      <c r="I33" s="222" t="e">
        <f>VLOOKUP(E3,Length_7!B27:K46,8,FALSE)</f>
        <v>#N/A</v>
      </c>
      <c r="J33" s="256" t="e">
        <f>SQRT(SUMSQ(G33,H33*E3))/1000/I33</f>
        <v>#N/A</v>
      </c>
      <c r="K33" s="255" t="s">
        <v>614</v>
      </c>
      <c r="L33" s="257" t="s">
        <v>638</v>
      </c>
      <c r="M33" s="222"/>
      <c r="N33" s="222"/>
      <c r="O33" s="249">
        <v>1</v>
      </c>
      <c r="P33" s="222"/>
      <c r="Q33" s="219" t="e">
        <f t="shared" ref="Q33:Q40" si="29">ABS(J33*O33)</f>
        <v>#N/A</v>
      </c>
      <c r="R33" s="255" t="s">
        <v>614</v>
      </c>
      <c r="S33" s="222" t="s">
        <v>639</v>
      </c>
      <c r="T33" s="258">
        <f t="shared" ref="T33:T40" si="30">IF(S33="∞",0,Q33^4/S33)</f>
        <v>0</v>
      </c>
      <c r="U33" s="219" t="str">
        <f t="shared" ref="U33:U40" si="31">IF(OR(L33="직사각형",L33="삼각형"),Q33,"")</f>
        <v/>
      </c>
      <c r="V33" s="219" t="e">
        <f t="shared" ref="V33:V40" si="32">IF(OR(L33="직사각형",L33="삼각형"),"",Q33)</f>
        <v>#N/A</v>
      </c>
      <c r="W33" s="118"/>
    </row>
    <row r="34" spans="2:23" ht="15" customHeight="1">
      <c r="B34" s="237" t="s">
        <v>640</v>
      </c>
      <c r="C34" s="253" t="s">
        <v>641</v>
      </c>
      <c r="D34" s="254" t="s">
        <v>642</v>
      </c>
      <c r="E34" s="222" t="e">
        <f>VLOOKUP($E$3,C$9:U$28,11,FALSE)</f>
        <v>#N/A</v>
      </c>
      <c r="F34" s="255" t="s">
        <v>616</v>
      </c>
      <c r="G34" s="239">
        <f>MAX(K9:K28,AD9:AD28,G39)</f>
        <v>0</v>
      </c>
      <c r="H34" s="222"/>
      <c r="I34" s="225">
        <v>5</v>
      </c>
      <c r="J34" s="259">
        <f>G34/(IF(H34="",1,H34)*SQRT(I34))</f>
        <v>0</v>
      </c>
      <c r="K34" s="255" t="s">
        <v>643</v>
      </c>
      <c r="L34" s="257" t="s">
        <v>644</v>
      </c>
      <c r="M34" s="222"/>
      <c r="N34" s="222"/>
      <c r="O34" s="249">
        <v>1</v>
      </c>
      <c r="P34" s="222"/>
      <c r="Q34" s="219">
        <f t="shared" si="29"/>
        <v>0</v>
      </c>
      <c r="R34" s="255" t="s">
        <v>643</v>
      </c>
      <c r="S34" s="222">
        <v>4</v>
      </c>
      <c r="T34" s="258">
        <f t="shared" si="30"/>
        <v>0</v>
      </c>
      <c r="U34" s="219" t="str">
        <f t="shared" si="31"/>
        <v/>
      </c>
      <c r="V34" s="219">
        <f t="shared" si="32"/>
        <v>0</v>
      </c>
      <c r="W34" s="118"/>
    </row>
    <row r="35" spans="2:23" ht="15" customHeight="1">
      <c r="B35" s="237" t="s">
        <v>645</v>
      </c>
      <c r="C35" s="253" t="s">
        <v>646</v>
      </c>
      <c r="D35" s="254" t="s">
        <v>143</v>
      </c>
      <c r="E35" s="223" t="e">
        <f ca="1">OFFSET(P$8,MATCH(E$3,C$9:C$28,0),0)</f>
        <v>#N/A</v>
      </c>
      <c r="F35" s="260" t="s">
        <v>647</v>
      </c>
      <c r="G35" s="223">
        <f>1*10^-6</f>
        <v>9.9999999999999995E-7</v>
      </c>
      <c r="H35" s="224"/>
      <c r="I35" s="225">
        <v>3</v>
      </c>
      <c r="J35" s="261">
        <f>SQRT((G35/SQRT(I35)/2)^2+(G35/SQRT(I35)/2)^2)</f>
        <v>4.0824829046386305E-7</v>
      </c>
      <c r="K35" s="260" t="s">
        <v>647</v>
      </c>
      <c r="L35" s="257" t="s">
        <v>648</v>
      </c>
      <c r="M35" s="255" t="e">
        <f>G36</f>
        <v>#VALUE!</v>
      </c>
      <c r="N35" s="222">
        <f>$E$3*1000</f>
        <v>0</v>
      </c>
      <c r="O35" s="249" t="e">
        <f>-M35*N35</f>
        <v>#VALUE!</v>
      </c>
      <c r="P35" s="222" t="s">
        <v>649</v>
      </c>
      <c r="Q35" s="219" t="e">
        <f t="shared" si="29"/>
        <v>#VALUE!</v>
      </c>
      <c r="R35" s="255" t="s">
        <v>643</v>
      </c>
      <c r="S35" s="222">
        <v>100</v>
      </c>
      <c r="T35" s="258" t="e">
        <f t="shared" si="30"/>
        <v>#VALUE!</v>
      </c>
      <c r="U35" s="219" t="e">
        <f t="shared" si="31"/>
        <v>#VALUE!</v>
      </c>
      <c r="V35" s="219" t="str">
        <f t="shared" si="32"/>
        <v/>
      </c>
      <c r="W35" s="118"/>
    </row>
    <row r="36" spans="2:23" ht="15" customHeight="1">
      <c r="B36" s="237" t="s">
        <v>650</v>
      </c>
      <c r="C36" s="253" t="s">
        <v>651</v>
      </c>
      <c r="D36" s="254" t="s">
        <v>144</v>
      </c>
      <c r="E36" s="255" t="str">
        <f>Q9</f>
        <v/>
      </c>
      <c r="F36" s="260" t="s">
        <v>652</v>
      </c>
      <c r="G36" s="255" t="e">
        <f>MAX(ABS(E36),IF(기본정보!H$12=1,1,0.3))</f>
        <v>#VALUE!</v>
      </c>
      <c r="H36" s="224"/>
      <c r="I36" s="225">
        <v>3</v>
      </c>
      <c r="J36" s="259" t="e">
        <f>G36/(IF(H36="",1,H36)*SQRT(I36))</f>
        <v>#VALUE!</v>
      </c>
      <c r="K36" s="260" t="s">
        <v>618</v>
      </c>
      <c r="L36" s="257" t="s">
        <v>653</v>
      </c>
      <c r="M36" s="223" t="e">
        <f ca="1">E35</f>
        <v>#N/A</v>
      </c>
      <c r="N36" s="222">
        <f>$E$3*1000</f>
        <v>0</v>
      </c>
      <c r="O36" s="249" t="e">
        <f ca="1">-M36*N36</f>
        <v>#N/A</v>
      </c>
      <c r="P36" s="222" t="s">
        <v>654</v>
      </c>
      <c r="Q36" s="219" t="e">
        <f t="shared" ca="1" si="29"/>
        <v>#VALUE!</v>
      </c>
      <c r="R36" s="255" t="s">
        <v>614</v>
      </c>
      <c r="S36" s="222">
        <f>ROUNDDOWN(1/2*(100/20)^2,0)</f>
        <v>12</v>
      </c>
      <c r="T36" s="258" t="e">
        <f t="shared" ca="1" si="30"/>
        <v>#VALUE!</v>
      </c>
      <c r="U36" s="219" t="e">
        <f t="shared" ca="1" si="31"/>
        <v>#VALUE!</v>
      </c>
      <c r="V36" s="219" t="str">
        <f t="shared" si="32"/>
        <v/>
      </c>
      <c r="W36" s="118"/>
    </row>
    <row r="37" spans="2:23" ht="15" customHeight="1">
      <c r="B37" s="237" t="s">
        <v>655</v>
      </c>
      <c r="C37" s="253" t="s">
        <v>582</v>
      </c>
      <c r="D37" s="254" t="s">
        <v>145</v>
      </c>
      <c r="E37" s="262" t="e">
        <f ca="1">OFFSET(R$8,MATCH(E$3,C$9:C$28,0),0)</f>
        <v>#N/A</v>
      </c>
      <c r="F37" s="260" t="s">
        <v>647</v>
      </c>
      <c r="G37" s="223">
        <f>1*10^-6</f>
        <v>9.9999999999999995E-7</v>
      </c>
      <c r="H37" s="224"/>
      <c r="I37" s="225">
        <v>3</v>
      </c>
      <c r="J37" s="261">
        <f>SQRT((G37/SQRT(I37))^2+(G37/SQRT(I37))^2)</f>
        <v>8.1649658092772609E-7</v>
      </c>
      <c r="K37" s="260" t="s">
        <v>647</v>
      </c>
      <c r="L37" s="257" t="s">
        <v>656</v>
      </c>
      <c r="M37" s="255" t="str">
        <f>E38</f>
        <v/>
      </c>
      <c r="N37" s="222">
        <f>$E$3*1000</f>
        <v>0</v>
      </c>
      <c r="O37" s="249" t="e">
        <f>-M37*N37</f>
        <v>#VALUE!</v>
      </c>
      <c r="P37" s="222" t="s">
        <v>649</v>
      </c>
      <c r="Q37" s="219" t="e">
        <f t="shared" si="29"/>
        <v>#VALUE!</v>
      </c>
      <c r="R37" s="255" t="s">
        <v>643</v>
      </c>
      <c r="S37" s="222">
        <v>100</v>
      </c>
      <c r="T37" s="258" t="e">
        <f t="shared" si="30"/>
        <v>#VALUE!</v>
      </c>
      <c r="U37" s="219" t="e">
        <f t="shared" si="31"/>
        <v>#VALUE!</v>
      </c>
      <c r="V37" s="219" t="str">
        <f t="shared" si="32"/>
        <v/>
      </c>
      <c r="W37" s="118"/>
    </row>
    <row r="38" spans="2:23" ht="15" customHeight="1">
      <c r="B38" s="237" t="s">
        <v>657</v>
      </c>
      <c r="C38" s="253" t="s">
        <v>146</v>
      </c>
      <c r="D38" s="254" t="s">
        <v>147</v>
      </c>
      <c r="E38" s="255" t="str">
        <f>S9</f>
        <v/>
      </c>
      <c r="F38" s="260" t="s">
        <v>618</v>
      </c>
      <c r="G38" s="255">
        <f>IF(기본정보!H$12=1,3,1)</f>
        <v>1</v>
      </c>
      <c r="H38" s="224"/>
      <c r="I38" s="225">
        <v>3</v>
      </c>
      <c r="J38" s="259">
        <f>G38/(IF(H38="",1,H38)*SQRT(I38))</f>
        <v>0.57735026918962584</v>
      </c>
      <c r="K38" s="260" t="s">
        <v>618</v>
      </c>
      <c r="L38" s="257" t="s">
        <v>653</v>
      </c>
      <c r="M38" s="262" t="e">
        <f ca="1">E37</f>
        <v>#N/A</v>
      </c>
      <c r="N38" s="222">
        <f>$E$3*1000</f>
        <v>0</v>
      </c>
      <c r="O38" s="249" t="e">
        <f ca="1">-M38*N38</f>
        <v>#N/A</v>
      </c>
      <c r="P38" s="222" t="s">
        <v>654</v>
      </c>
      <c r="Q38" s="219" t="e">
        <f t="shared" ca="1" si="29"/>
        <v>#N/A</v>
      </c>
      <c r="R38" s="255" t="s">
        <v>614</v>
      </c>
      <c r="S38" s="222">
        <f>ROUNDDOWN(1/2*(100/20)^2,0)</f>
        <v>12</v>
      </c>
      <c r="T38" s="258" t="e">
        <f t="shared" ca="1" si="30"/>
        <v>#N/A</v>
      </c>
      <c r="U38" s="219" t="e">
        <f t="shared" ca="1" si="31"/>
        <v>#N/A</v>
      </c>
      <c r="V38" s="219" t="str">
        <f t="shared" si="32"/>
        <v/>
      </c>
      <c r="W38" s="118"/>
    </row>
    <row r="39" spans="2:23" ht="15" customHeight="1">
      <c r="B39" s="237" t="s">
        <v>658</v>
      </c>
      <c r="C39" s="253" t="s">
        <v>659</v>
      </c>
      <c r="D39" s="254" t="s">
        <v>660</v>
      </c>
      <c r="E39" s="222">
        <v>0</v>
      </c>
      <c r="F39" s="255" t="s">
        <v>616</v>
      </c>
      <c r="G39" s="222">
        <f>MAX(Length_7!T50:T67)</f>
        <v>0</v>
      </c>
      <c r="H39" s="222">
        <f>MAX(Length_7!R50:R69)</f>
        <v>0</v>
      </c>
      <c r="I39" s="222">
        <f>Length_7!W50</f>
        <v>0</v>
      </c>
      <c r="J39" s="256" t="e">
        <f>G39/I39+H39</f>
        <v>#DIV/0!</v>
      </c>
      <c r="K39" s="255" t="s">
        <v>614</v>
      </c>
      <c r="L39" s="257" t="s">
        <v>661</v>
      </c>
      <c r="M39" s="222"/>
      <c r="N39" s="222"/>
      <c r="O39" s="249">
        <v>1</v>
      </c>
      <c r="P39" s="222"/>
      <c r="Q39" s="219" t="e">
        <f>ABS(J39*O39)</f>
        <v>#DIV/0!</v>
      </c>
      <c r="R39" s="255" t="s">
        <v>614</v>
      </c>
      <c r="S39" s="222" t="s">
        <v>662</v>
      </c>
      <c r="T39" s="258">
        <f t="shared" si="30"/>
        <v>0</v>
      </c>
      <c r="U39" s="219" t="str">
        <f t="shared" si="31"/>
        <v/>
      </c>
      <c r="V39" s="219" t="e">
        <f t="shared" si="32"/>
        <v>#DIV/0!</v>
      </c>
      <c r="W39" s="118"/>
    </row>
    <row r="40" spans="2:23" ht="15" customHeight="1">
      <c r="B40" s="237" t="s">
        <v>663</v>
      </c>
      <c r="C40" s="253" t="s">
        <v>664</v>
      </c>
      <c r="D40" s="254" t="s">
        <v>665</v>
      </c>
      <c r="E40" s="222">
        <v>0</v>
      </c>
      <c r="F40" s="255" t="s">
        <v>619</v>
      </c>
      <c r="G40" s="222">
        <f>Length_7!P73</f>
        <v>0</v>
      </c>
      <c r="H40" s="222">
        <v>5</v>
      </c>
      <c r="I40" s="225">
        <v>3</v>
      </c>
      <c r="J40" s="259">
        <f>G40/(IF(H40="",1,H40)*SQRT(I40))</f>
        <v>0</v>
      </c>
      <c r="K40" s="255" t="s">
        <v>643</v>
      </c>
      <c r="L40" s="257" t="s">
        <v>624</v>
      </c>
      <c r="M40" s="222"/>
      <c r="N40" s="222"/>
      <c r="O40" s="249">
        <v>1</v>
      </c>
      <c r="P40" s="222"/>
      <c r="Q40" s="219">
        <f t="shared" si="29"/>
        <v>0</v>
      </c>
      <c r="R40" s="255" t="s">
        <v>614</v>
      </c>
      <c r="S40" s="222">
        <f>ROUNDDOWN(1/2*(100/20)^2,0)</f>
        <v>12</v>
      </c>
      <c r="T40" s="258">
        <f t="shared" si="30"/>
        <v>0</v>
      </c>
      <c r="U40" s="219">
        <f t="shared" si="31"/>
        <v>0</v>
      </c>
      <c r="V40" s="219" t="str">
        <f t="shared" si="32"/>
        <v/>
      </c>
      <c r="W40" s="118"/>
    </row>
    <row r="41" spans="2:23" ht="15" customHeight="1">
      <c r="B41" s="237" t="s">
        <v>666</v>
      </c>
      <c r="C41" s="253" t="s">
        <v>667</v>
      </c>
      <c r="D41" s="254" t="s">
        <v>668</v>
      </c>
      <c r="E41" s="222" t="e">
        <f ca="1">E34+E33-(E35*E36+E37*E38)*E3</f>
        <v>#N/A</v>
      </c>
      <c r="F41" s="255" t="s">
        <v>616</v>
      </c>
      <c r="G41" s="473"/>
      <c r="H41" s="474"/>
      <c r="I41" s="474"/>
      <c r="J41" s="474"/>
      <c r="K41" s="474"/>
      <c r="L41" s="474"/>
      <c r="M41" s="474"/>
      <c r="N41" s="474"/>
      <c r="O41" s="474"/>
      <c r="P41" s="475"/>
      <c r="Q41" s="256" t="e">
        <f>SQRT(SUMSQ(Q33:Q40))</f>
        <v>#N/A</v>
      </c>
      <c r="R41" s="255" t="s">
        <v>614</v>
      </c>
      <c r="S41" s="251" t="e">
        <f>IF(T41=0,"∞",ROUNDDOWN(Q41^4/T41,0))</f>
        <v>#VALUE!</v>
      </c>
      <c r="T41" s="247" t="e">
        <f>SUM(T33:T40)</f>
        <v>#VALUE!</v>
      </c>
      <c r="U41" s="226" t="e">
        <f>SQRT(SUMSQ(U33:U40))</f>
        <v>#VALUE!</v>
      </c>
      <c r="V41" s="226" t="e">
        <f>SQRT(SUMSQ(V33:V40))</f>
        <v>#N/A</v>
      </c>
      <c r="W41" s="116"/>
    </row>
    <row r="42" spans="2:23" ht="15" customHeight="1">
      <c r="E42" s="117"/>
      <c r="F42" s="117"/>
      <c r="G42" s="117"/>
      <c r="H42" s="117"/>
      <c r="I42" s="117"/>
      <c r="J42" s="117"/>
      <c r="K42" s="117"/>
      <c r="L42" s="117"/>
      <c r="M42" s="117"/>
      <c r="N42" s="117"/>
      <c r="O42" s="117"/>
      <c r="P42" s="117"/>
      <c r="Q42" s="117"/>
      <c r="R42" s="117"/>
      <c r="S42" s="117"/>
      <c r="T42" s="118"/>
    </row>
    <row r="43" spans="2:23" ht="15" customHeight="1">
      <c r="B43" s="457"/>
      <c r="C43" s="449" t="s">
        <v>670</v>
      </c>
      <c r="D43" s="452"/>
      <c r="E43" s="452"/>
      <c r="F43" s="452"/>
      <c r="G43" s="450"/>
      <c r="H43" s="237" t="s">
        <v>671</v>
      </c>
      <c r="I43" s="237" t="s">
        <v>672</v>
      </c>
      <c r="J43" s="468" t="s">
        <v>673</v>
      </c>
      <c r="K43" s="469"/>
      <c r="L43" s="469"/>
      <c r="M43" s="470"/>
      <c r="N43" s="453" t="s">
        <v>674</v>
      </c>
      <c r="O43" s="449" t="s">
        <v>675</v>
      </c>
      <c r="P43" s="452"/>
      <c r="Q43" s="450"/>
      <c r="R43" s="453" t="s">
        <v>676</v>
      </c>
      <c r="S43" s="449" t="s">
        <v>813</v>
      </c>
      <c r="T43" s="452"/>
      <c r="U43" s="450"/>
    </row>
    <row r="44" spans="2:23" ht="15" customHeight="1">
      <c r="B44" s="459"/>
      <c r="C44" s="233">
        <v>1</v>
      </c>
      <c r="D44" s="233">
        <v>2</v>
      </c>
      <c r="E44" s="233" t="s">
        <v>794</v>
      </c>
      <c r="F44" s="233" t="s">
        <v>677</v>
      </c>
      <c r="G44" s="233" t="s">
        <v>678</v>
      </c>
      <c r="H44" s="233" t="s">
        <v>614</v>
      </c>
      <c r="I44" s="233" t="s">
        <v>679</v>
      </c>
      <c r="J44" s="237" t="s">
        <v>681</v>
      </c>
      <c r="K44" s="237" t="s">
        <v>682</v>
      </c>
      <c r="L44" s="237" t="s">
        <v>680</v>
      </c>
      <c r="M44" s="267"/>
      <c r="N44" s="460"/>
      <c r="O44" s="237" t="s">
        <v>681</v>
      </c>
      <c r="P44" s="237" t="s">
        <v>682</v>
      </c>
      <c r="Q44" s="237" t="s">
        <v>683</v>
      </c>
      <c r="R44" s="460"/>
      <c r="S44" s="233" t="s">
        <v>817</v>
      </c>
      <c r="T44" s="270" t="s">
        <v>818</v>
      </c>
      <c r="U44" s="270" t="s">
        <v>819</v>
      </c>
      <c r="V44" s="117"/>
    </row>
    <row r="45" spans="2:23" ht="15" customHeight="1">
      <c r="B45" s="233" t="s">
        <v>670</v>
      </c>
      <c r="C45" s="119" t="e">
        <f ca="1">E56*Q41</f>
        <v>#N/A</v>
      </c>
      <c r="D45" s="119"/>
      <c r="E45" s="119"/>
      <c r="F45" s="120" t="str">
        <f>R41</f>
        <v>μm</v>
      </c>
      <c r="G45" s="142" t="e">
        <f ca="1">C45</f>
        <v>#N/A</v>
      </c>
      <c r="H45" s="124" t="e">
        <f ca="1">MAX(G45:G46)</f>
        <v>#N/A</v>
      </c>
      <c r="I45" s="140">
        <f>Length_7!H4</f>
        <v>0</v>
      </c>
      <c r="J45" s="258" t="e">
        <f ca="1">IF(H45&lt;0.00001,6,IF(H45&lt;0.0001,5,IF(H45&lt;0.001,4,IF(H45&lt;0.01,3,IF(H45&lt;0.1,2,IF(H45&lt;1,1,IF(H45&lt;10,0,IF(H45&lt;100,-1,-2))))))))+K46</f>
        <v>#N/A</v>
      </c>
      <c r="K45" s="258" t="e">
        <f ca="1">J45+3</f>
        <v>#N/A</v>
      </c>
      <c r="L45" s="222">
        <f>LEN(I45)-IFERROR(FIND(".",I45),0)</f>
        <v>1</v>
      </c>
      <c r="M45" s="222"/>
      <c r="N45" s="140" t="e">
        <f ca="1">ABS((H45-ROUND(H45,J45))/H45*100)</f>
        <v>#N/A</v>
      </c>
      <c r="O45" s="222" t="e">
        <f ca="1">OFFSET($P$105,MATCH(J45,$O$106:$O$115,0),0)</f>
        <v>#N/A</v>
      </c>
      <c r="P45" s="222" t="e">
        <f ca="1">OFFSET($P$105,MATCH(K45,$O$106:$O$115,0),0)</f>
        <v>#N/A</v>
      </c>
      <c r="Q45" s="222" t="str">
        <f ca="1">OFFSET($P$105,MATCH(L45,$O$106:$O$115,0),0)</f>
        <v>0.0</v>
      </c>
      <c r="R45" s="263" t="e">
        <f ca="1">IF(H45&gt;G45,1,0)</f>
        <v>#N/A</v>
      </c>
      <c r="S45" s="125" t="e">
        <f ca="1">TEXT(IF(N45&gt;5,ROUNDUP(H45,J45),ROUND(H45,J45)),O45)</f>
        <v>#N/A</v>
      </c>
      <c r="T45" s="125" t="e">
        <f ca="1">TEXT(IF(N45&gt;5,ROUNDUP(H45/1000,K45),ROUND(H45/1000,K45)),P45)</f>
        <v>#N/A</v>
      </c>
      <c r="U45" s="125" t="e">
        <f ca="1">S45&amp;" "&amp;H44</f>
        <v>#N/A</v>
      </c>
    </row>
    <row r="46" spans="2:23" ht="15" customHeight="1">
      <c r="B46" s="233" t="s">
        <v>686</v>
      </c>
      <c r="C46" s="194" t="str">
        <f ca="1">OFFSET(Length_7!C3,COUNTIF($B9:$B28,TRUE),0)</f>
        <v>CMC_1</v>
      </c>
      <c r="D46" s="194" t="str">
        <f ca="1">OFFSET(Length_7!D3,COUNTIF($B9:$B28,TRUE),0)</f>
        <v>CMC_2</v>
      </c>
      <c r="E46" s="194">
        <f>E3</f>
        <v>0</v>
      </c>
      <c r="F46" s="194" t="str">
        <f ca="1">OFFSET(Length_7!E3,COUNTIF($B9:$B28,TRUE),0)</f>
        <v>CMC_UNIT</v>
      </c>
      <c r="G46" s="142" t="e">
        <f ca="1">SQRT(SUMSQ(C46,D46*E46))</f>
        <v>#VALUE!</v>
      </c>
      <c r="I46" s="117"/>
      <c r="J46" s="267" t="s">
        <v>783</v>
      </c>
      <c r="K46" s="248">
        <v>1</v>
      </c>
      <c r="L46" s="267" t="s">
        <v>784</v>
      </c>
      <c r="M46" s="222" t="b">
        <f>IF(O46=TRUE,FALSE,기본정보!$A$52)</f>
        <v>0</v>
      </c>
      <c r="N46" s="267" t="s">
        <v>785</v>
      </c>
      <c r="O46" s="222" t="b">
        <f>기본정보!$A$46=0</f>
        <v>1</v>
      </c>
      <c r="S46" s="115"/>
      <c r="T46" s="115"/>
      <c r="U46" s="115"/>
    </row>
    <row r="47" spans="2:23" ht="15" customHeight="1">
      <c r="B47" s="116"/>
      <c r="C47" s="116"/>
      <c r="D47" s="116"/>
      <c r="Q47" s="115"/>
      <c r="R47" s="115"/>
      <c r="S47" s="115"/>
      <c r="T47" s="115"/>
      <c r="U47" s="115"/>
    </row>
    <row r="48" spans="2:23" ht="15" customHeight="1">
      <c r="B48" s="122" t="s">
        <v>669</v>
      </c>
      <c r="C48" s="116"/>
      <c r="D48" s="116"/>
      <c r="R48" s="115"/>
      <c r="S48" s="115"/>
      <c r="T48" s="115"/>
      <c r="U48" s="115"/>
    </row>
    <row r="49" spans="1:32" ht="15" customHeight="1">
      <c r="B49" s="455" t="s">
        <v>626</v>
      </c>
      <c r="C49" s="456"/>
      <c r="D49" s="453" t="s">
        <v>795</v>
      </c>
      <c r="E49" s="268" t="s">
        <v>796</v>
      </c>
      <c r="F49" s="268" t="s">
        <v>797</v>
      </c>
      <c r="G49" s="268" t="s">
        <v>798</v>
      </c>
      <c r="R49" s="115"/>
      <c r="S49" s="115"/>
      <c r="T49" s="115"/>
      <c r="U49" s="115"/>
    </row>
    <row r="50" spans="1:32" ht="15" customHeight="1">
      <c r="B50" s="233" t="s">
        <v>633</v>
      </c>
      <c r="C50" s="252" t="s">
        <v>634</v>
      </c>
      <c r="D50" s="460"/>
      <c r="E50" s="239" t="e">
        <f>U41</f>
        <v>#VALUE!</v>
      </c>
      <c r="F50" s="239" t="e">
        <f>V41</f>
        <v>#N/A</v>
      </c>
      <c r="G50" s="220" t="e">
        <f>V41/U41</f>
        <v>#N/A</v>
      </c>
      <c r="R50" s="115"/>
      <c r="S50" s="115"/>
      <c r="T50" s="115"/>
      <c r="U50" s="115"/>
    </row>
    <row r="51" spans="1:32" ht="15" customHeight="1">
      <c r="B51" s="222">
        <v>1</v>
      </c>
      <c r="C51" s="219">
        <f>IFERROR(LARGE(U33:U40,B51),0)</f>
        <v>0</v>
      </c>
      <c r="D51" s="268" t="s">
        <v>799</v>
      </c>
      <c r="E51" s="463" t="e">
        <f>SQRT(SUMSQ(C53:C58,V33:V40))</f>
        <v>#N/A</v>
      </c>
      <c r="F51" s="464"/>
      <c r="G51" s="471" t="e">
        <f>E51/SQRT(SUMSQ(E52,F52))</f>
        <v>#N/A</v>
      </c>
      <c r="R51" s="115"/>
      <c r="S51" s="115"/>
      <c r="T51" s="115"/>
      <c r="U51" s="115"/>
    </row>
    <row r="52" spans="1:32" ht="15" customHeight="1">
      <c r="B52" s="222">
        <v>2</v>
      </c>
      <c r="C52" s="219">
        <f>IFERROR(LARGE(U33:U40,B52),0)</f>
        <v>0</v>
      </c>
      <c r="D52" s="268" t="s">
        <v>800</v>
      </c>
      <c r="E52" s="239">
        <f>C51</f>
        <v>0</v>
      </c>
      <c r="F52" s="239">
        <f>C52</f>
        <v>0</v>
      </c>
      <c r="G52" s="472"/>
      <c r="R52" s="115"/>
      <c r="S52" s="115"/>
      <c r="T52" s="115"/>
      <c r="U52" s="115"/>
    </row>
    <row r="53" spans="1:32" ht="15" customHeight="1">
      <c r="B53" s="222">
        <v>3</v>
      </c>
      <c r="C53" s="256">
        <f>IFERROR(LARGE(U33:U40,B53),0)</f>
        <v>0</v>
      </c>
      <c r="D53" s="451" t="s">
        <v>801</v>
      </c>
      <c r="E53" s="221" t="s">
        <v>792</v>
      </c>
      <c r="F53" s="221" t="s">
        <v>802</v>
      </c>
      <c r="G53" s="221" t="s">
        <v>803</v>
      </c>
      <c r="R53" s="115"/>
      <c r="S53" s="115"/>
      <c r="T53" s="115"/>
      <c r="U53" s="115"/>
    </row>
    <row r="54" spans="1:32" ht="15" customHeight="1">
      <c r="B54" s="222">
        <v>4</v>
      </c>
      <c r="C54" s="256">
        <f>IFERROR(LARGE(U33:U40,B54),0)</f>
        <v>0</v>
      </c>
      <c r="D54" s="451"/>
      <c r="E54" s="222">
        <f ca="1">OFFSET(G32,MATCH(E52,U33:U40,0),0)/IF(OFFSET(H32,MATCH(E52,U33:U40,0),0)="",1,OFFSET(H32,MATCH(E52,U33:U40,0),0))</f>
        <v>0</v>
      </c>
      <c r="F54" s="222">
        <f ca="1">OFFSET(G32,MATCH(F52,U33:U40,0),0)/IF(OFFSET(H32,MATCH(F52,U33:U40,0),0)="",1,OFFSET(H32,MATCH(F52,U33:U40,0),0))</f>
        <v>0</v>
      </c>
      <c r="G54" s="239" t="e">
        <f ca="1">ABS(E54-F54)/(E54+F54)</f>
        <v>#DIV/0!</v>
      </c>
      <c r="R54" s="115"/>
      <c r="S54" s="115"/>
      <c r="T54" s="115"/>
      <c r="U54" s="115"/>
    </row>
    <row r="55" spans="1:32" ht="15" customHeight="1">
      <c r="B55" s="222">
        <v>5</v>
      </c>
      <c r="C55" s="256">
        <f>IFERROR(LARGE(U33:U40,B55),0)</f>
        <v>0</v>
      </c>
      <c r="D55" s="268" t="s">
        <v>793</v>
      </c>
      <c r="E55" s="139" t="e">
        <f>IF(AND(G50&lt;=0.3,G51&lt;=0.3),"사다리꼴","정규")</f>
        <v>#N/A</v>
      </c>
      <c r="R55" s="115"/>
      <c r="S55" s="115"/>
      <c r="T55" s="115"/>
      <c r="U55" s="115"/>
    </row>
    <row r="56" spans="1:32" ht="15" customHeight="1">
      <c r="B56" s="222">
        <v>6</v>
      </c>
      <c r="C56" s="256">
        <f>IFERROR(LARGE(U33:U40,B56),0)</f>
        <v>0</v>
      </c>
      <c r="D56" s="268" t="s">
        <v>804</v>
      </c>
      <c r="E56" s="222" t="e">
        <f ca="1">IF(E55="정규",IF(OR(S41="∞",S41&gt;=10),2,OFFSET(J105,MATCH(S41,I106:I115,0),0)),ROUND((1-SQRT((1-0.95)*(1-G54^2)))/SQRT((1+G54^2)/6),2))</f>
        <v>#N/A</v>
      </c>
      <c r="R56" s="115"/>
      <c r="S56" s="115"/>
      <c r="T56" s="115"/>
      <c r="U56" s="115"/>
    </row>
    <row r="57" spans="1:32" ht="15" customHeight="1">
      <c r="B57" s="222">
        <v>7</v>
      </c>
      <c r="C57" s="256">
        <f>IFERROR(LARGE(U33:U40,B57),0)</f>
        <v>0</v>
      </c>
      <c r="D57" s="116"/>
      <c r="R57" s="115"/>
      <c r="S57" s="115"/>
      <c r="T57" s="115"/>
      <c r="U57" s="115"/>
    </row>
    <row r="58" spans="1:32" ht="15" customHeight="1">
      <c r="B58" s="222">
        <v>8</v>
      </c>
      <c r="C58" s="256">
        <f>IFERROR(LARGE(U33:U40,B58),0)</f>
        <v>0</v>
      </c>
      <c r="D58" s="116"/>
      <c r="R58" s="115"/>
      <c r="S58" s="115"/>
      <c r="T58" s="115"/>
      <c r="U58" s="115"/>
    </row>
    <row r="59" spans="1:32" ht="15" customHeight="1">
      <c r="B59" s="116"/>
      <c r="C59" s="116"/>
      <c r="D59" s="116"/>
      <c r="R59" s="115"/>
      <c r="S59" s="115"/>
      <c r="T59" s="115"/>
      <c r="U59" s="115"/>
    </row>
    <row r="60" spans="1:32" ht="15" customHeight="1">
      <c r="A60" s="112" t="s">
        <v>687</v>
      </c>
      <c r="D60" s="113"/>
      <c r="E60" s="113"/>
      <c r="F60" s="118"/>
      <c r="G60" s="118"/>
      <c r="H60" s="118"/>
      <c r="I60" s="118"/>
      <c r="J60" s="118"/>
      <c r="K60" s="118"/>
      <c r="L60" s="118"/>
      <c r="M60" s="118"/>
      <c r="N60" s="118"/>
      <c r="O60" s="118"/>
      <c r="P60" s="118"/>
      <c r="Q60" s="118"/>
      <c r="Y60" s="123" t="s">
        <v>688</v>
      </c>
    </row>
    <row r="61" spans="1:32" ht="15" customHeight="1">
      <c r="B61" s="451" t="s">
        <v>689</v>
      </c>
      <c r="C61" s="457" t="s">
        <v>690</v>
      </c>
      <c r="D61" s="457" t="s">
        <v>677</v>
      </c>
      <c r="E61" s="455" t="s">
        <v>691</v>
      </c>
      <c r="F61" s="467"/>
      <c r="G61" s="467"/>
      <c r="H61" s="467"/>
      <c r="I61" s="467"/>
      <c r="J61" s="456"/>
      <c r="K61" s="461" t="s">
        <v>692</v>
      </c>
      <c r="L61" s="237" t="s">
        <v>693</v>
      </c>
      <c r="M61" s="237" t="s">
        <v>694</v>
      </c>
      <c r="N61" s="449" t="s">
        <v>695</v>
      </c>
      <c r="O61" s="452"/>
      <c r="P61" s="450"/>
      <c r="Q61" s="237" t="s">
        <v>696</v>
      </c>
      <c r="R61" s="241" t="s">
        <v>697</v>
      </c>
      <c r="S61" s="237" t="s">
        <v>698</v>
      </c>
      <c r="T61" s="237" t="s">
        <v>699</v>
      </c>
      <c r="U61" s="237" t="s">
        <v>700</v>
      </c>
      <c r="V61" s="449" t="s">
        <v>701</v>
      </c>
      <c r="W61" s="452"/>
      <c r="X61" s="116"/>
      <c r="Y61" s="465" t="s">
        <v>702</v>
      </c>
      <c r="Z61" s="466"/>
      <c r="AA61" s="449" t="s">
        <v>703</v>
      </c>
      <c r="AB61" s="452"/>
      <c r="AC61" s="452"/>
      <c r="AD61" s="452"/>
      <c r="AE61" s="452"/>
      <c r="AF61" s="450"/>
    </row>
    <row r="62" spans="1:32" ht="15" customHeight="1">
      <c r="B62" s="451"/>
      <c r="C62" s="459"/>
      <c r="D62" s="458"/>
      <c r="E62" s="242" t="s">
        <v>704</v>
      </c>
      <c r="F62" s="233" t="s">
        <v>705</v>
      </c>
      <c r="G62" s="242" t="s">
        <v>91</v>
      </c>
      <c r="H62" s="233" t="s">
        <v>92</v>
      </c>
      <c r="I62" s="242" t="s">
        <v>93</v>
      </c>
      <c r="J62" s="242" t="s">
        <v>706</v>
      </c>
      <c r="K62" s="462"/>
      <c r="L62" s="237" t="s">
        <v>707</v>
      </c>
      <c r="M62" s="237" t="s">
        <v>708</v>
      </c>
      <c r="N62" s="237" t="s">
        <v>709</v>
      </c>
      <c r="O62" s="237" t="s">
        <v>710</v>
      </c>
      <c r="P62" s="237" t="s">
        <v>711</v>
      </c>
      <c r="Q62" s="237" t="s">
        <v>712</v>
      </c>
      <c r="R62" s="237" t="s">
        <v>713</v>
      </c>
      <c r="S62" s="237" t="s">
        <v>714</v>
      </c>
      <c r="T62" s="237" t="s">
        <v>715</v>
      </c>
      <c r="U62" s="237" t="s">
        <v>716</v>
      </c>
      <c r="V62" s="237" t="s">
        <v>717</v>
      </c>
      <c r="W62" s="237" t="s">
        <v>718</v>
      </c>
      <c r="X62" s="116"/>
      <c r="Y62" s="243" t="s">
        <v>719</v>
      </c>
      <c r="Z62" s="243" t="s">
        <v>720</v>
      </c>
      <c r="AA62" s="237" t="s">
        <v>721</v>
      </c>
      <c r="AB62" s="237" t="s">
        <v>717</v>
      </c>
      <c r="AC62" s="237" t="s">
        <v>718</v>
      </c>
      <c r="AD62" s="227" t="s">
        <v>722</v>
      </c>
      <c r="AE62" s="227" t="s">
        <v>723</v>
      </c>
      <c r="AF62" s="227" t="s">
        <v>724</v>
      </c>
    </row>
    <row r="63" spans="1:32" ht="15" customHeight="1">
      <c r="B63" s="451"/>
      <c r="C63" s="237" t="s">
        <v>725</v>
      </c>
      <c r="D63" s="459"/>
      <c r="E63" s="242" t="s">
        <v>726</v>
      </c>
      <c r="F63" s="242" t="str">
        <f t="shared" ref="F63:K63" si="33">E63</f>
        <v>μm</v>
      </c>
      <c r="G63" s="242" t="str">
        <f t="shared" si="33"/>
        <v>μm</v>
      </c>
      <c r="H63" s="242" t="str">
        <f t="shared" si="33"/>
        <v>μm</v>
      </c>
      <c r="I63" s="242" t="str">
        <f t="shared" si="33"/>
        <v>μm</v>
      </c>
      <c r="J63" s="242" t="str">
        <f t="shared" si="33"/>
        <v>μm</v>
      </c>
      <c r="K63" s="242" t="str">
        <f t="shared" si="33"/>
        <v>μm</v>
      </c>
      <c r="L63" s="237" t="s">
        <v>616</v>
      </c>
      <c r="M63" s="237" t="s">
        <v>616</v>
      </c>
      <c r="N63" s="244" t="s">
        <v>617</v>
      </c>
      <c r="O63" s="244" t="s">
        <v>617</v>
      </c>
      <c r="P63" s="244" t="s">
        <v>727</v>
      </c>
      <c r="Q63" s="237" t="s">
        <v>618</v>
      </c>
      <c r="R63" s="244" t="s">
        <v>617</v>
      </c>
      <c r="S63" s="237" t="s">
        <v>618</v>
      </c>
      <c r="T63" s="237" t="s">
        <v>616</v>
      </c>
      <c r="U63" s="237" t="s">
        <v>616</v>
      </c>
      <c r="V63" s="237" t="s">
        <v>616</v>
      </c>
      <c r="W63" s="237" t="s">
        <v>619</v>
      </c>
      <c r="X63" s="116"/>
      <c r="Y63" s="237" t="s">
        <v>728</v>
      </c>
      <c r="Z63" s="243" t="str">
        <f>$L$8</f>
        <v>mm</v>
      </c>
      <c r="AA63" s="237" t="s">
        <v>616</v>
      </c>
      <c r="AB63" s="237" t="s">
        <v>616</v>
      </c>
      <c r="AC63" s="237" t="s">
        <v>619</v>
      </c>
      <c r="AD63" s="237" t="s">
        <v>616</v>
      </c>
      <c r="AE63" s="245">
        <f>IF(TYPE(MATCH("FAIL",AE64:AE83,0))=16,0,1)</f>
        <v>0</v>
      </c>
      <c r="AF63" s="227" t="s">
        <v>616</v>
      </c>
    </row>
    <row r="64" spans="1:32" ht="15" customHeight="1">
      <c r="B64" s="246" t="b">
        <f>IF(TRIM(Length_8!A4)="",FALSE,TRUE)</f>
        <v>0</v>
      </c>
      <c r="C64" s="247" t="str">
        <f>IF($B64=FALSE,"",VALUE(Length_8!A4))</f>
        <v/>
      </c>
      <c r="D64" s="222" t="str">
        <f>IF($B64=FALSE,"",Length_8!B4)</f>
        <v/>
      </c>
      <c r="E64" s="246" t="str">
        <f>IF($B64=FALSE,"",Length_8!M4)</f>
        <v/>
      </c>
      <c r="F64" s="246" t="str">
        <f>IF($B64=FALSE,"",Length_8!N4)</f>
        <v/>
      </c>
      <c r="G64" s="246" t="str">
        <f>IF($B64=FALSE,"",Length_8!O4)</f>
        <v/>
      </c>
      <c r="H64" s="246" t="str">
        <f>IF($B64=FALSE,"",Length_8!P4)</f>
        <v/>
      </c>
      <c r="I64" s="246" t="str">
        <f>IF($B64=FALSE,"",Length_8!Q4)</f>
        <v/>
      </c>
      <c r="J64" s="246" t="str">
        <f>IF($B64=FALSE,"",AVERAGE(E64:I64))</f>
        <v/>
      </c>
      <c r="K64" s="239" t="str">
        <f t="shared" ref="K64:K83" si="34">IF(B64=FALSE,"",STDEV(E64:I64))</f>
        <v/>
      </c>
      <c r="L64" s="248" t="str">
        <f>IF($B64=FALSE,"",Length_8!D27)</f>
        <v/>
      </c>
      <c r="M64" s="249" t="str">
        <f>IF($B64=FALSE,"",J64/1000)</f>
        <v/>
      </c>
      <c r="N64" s="223" t="str">
        <f t="shared" ref="N64:N83" si="35">IF(B64=FALSE,"",11.5*10^-6)</f>
        <v/>
      </c>
      <c r="O64" s="223" t="str">
        <f>IF(B64=FALSE,"",Length_8!E27)</f>
        <v/>
      </c>
      <c r="P64" s="223" t="str">
        <f t="shared" ref="P64:P83" si="36">IF(B64=FALSE,"",AVERAGE(N64:O64))</f>
        <v/>
      </c>
      <c r="Q64" s="222" t="str">
        <f t="shared" ref="Q64:Q83" si="37">IF(B64=FALSE,"",B$3-C$3)</f>
        <v/>
      </c>
      <c r="R64" s="222" t="str">
        <f t="shared" ref="R64:R83" si="38">IF(B64=FALSE,"",N64-O64)</f>
        <v/>
      </c>
      <c r="S64" s="222" t="str">
        <f t="shared" ref="S64:S83" si="39">IF(B64=FALSE,"",AVERAGE(B$3:C$3)-20)</f>
        <v/>
      </c>
      <c r="T64" s="250" t="str">
        <f t="shared" ref="T64:T83" si="40">IF(B64=FALSE,"",(P64*Q64+R64*S64)*C64)</f>
        <v/>
      </c>
      <c r="U64" s="251" t="str">
        <f t="shared" ref="U64:U83" si="41">IF(B64=FALSE,"",M64+L64-T64)</f>
        <v/>
      </c>
      <c r="V64" s="222" t="str">
        <f t="shared" ref="V64:V83" si="42">IF($B64=FALSE,"",ROUND(U64,$K$101))</f>
        <v/>
      </c>
      <c r="W64" s="222" t="str">
        <f t="shared" ref="W64:W83" si="43">IF($B64=FALSE,"",ROUND(C64-V64,$K$101))</f>
        <v/>
      </c>
      <c r="X64" s="116"/>
      <c r="Y64" s="222" t="e">
        <f ca="1">ROUND(C64+Length_8!J4/1000,$K$101)</f>
        <v>#VALUE!</v>
      </c>
      <c r="Z64" s="222" t="e">
        <f ca="1">ROUND(C64+Length_8!K4/1000,$K$101)</f>
        <v>#VALUE!</v>
      </c>
      <c r="AA64" s="222" t="e">
        <f t="shared" ref="AA64:AA83" ca="1" si="44">TEXT(C64,IF(C64&gt;=1000,"# ##","")&amp;$P$101)</f>
        <v>#N/A</v>
      </c>
      <c r="AB64" s="222" t="e">
        <f t="shared" ref="AB64:AB83" ca="1" si="45">TEXT(V64,IF(V64&gt;=1000,"# ##","")&amp;$P$101)</f>
        <v>#N/A</v>
      </c>
      <c r="AC64" s="222" t="e">
        <f t="shared" ref="AC64:AC83" ca="1" si="46">TEXT(W64,IF(W64&gt;=1000,"# ##","")&amp;$P$101)</f>
        <v>#N/A</v>
      </c>
      <c r="AD64" s="222" t="e">
        <f t="shared" ref="AD64:AD83" ca="1" si="47">"± "&amp;TEXT((Z64-Y64)/2,P$101)</f>
        <v>#VALUE!</v>
      </c>
      <c r="AE64" s="222" t="str">
        <f>IF($B64=FALSE,"",IF(AND(Y64&lt;=V64,V64&lt;=Z64),"PASS","FAIL"))</f>
        <v/>
      </c>
      <c r="AF64" s="222" t="e">
        <f t="shared" ref="AF64:AF83" ca="1" si="48">TEXT(H$101/1000,P$101)</f>
        <v>#N/A</v>
      </c>
    </row>
    <row r="65" spans="2:32" ht="15" customHeight="1">
      <c r="B65" s="246" t="b">
        <f>IF(TRIM(Length_8!A5)="",FALSE,TRUE)</f>
        <v>0</v>
      </c>
      <c r="C65" s="247" t="str">
        <f>IF($B65=FALSE,"",VALUE(Length_8!A5))</f>
        <v/>
      </c>
      <c r="D65" s="222" t="str">
        <f>IF($B65=FALSE,"",Length_8!B5)</f>
        <v/>
      </c>
      <c r="E65" s="246" t="str">
        <f>IF($B65=FALSE,"",Length_8!M5)</f>
        <v/>
      </c>
      <c r="F65" s="246" t="str">
        <f>IF($B65=FALSE,"",Length_8!N5)</f>
        <v/>
      </c>
      <c r="G65" s="246" t="str">
        <f>IF($B65=FALSE,"",Length_8!O5)</f>
        <v/>
      </c>
      <c r="H65" s="246" t="str">
        <f>IF($B65=FALSE,"",Length_8!P5)</f>
        <v/>
      </c>
      <c r="I65" s="246" t="str">
        <f>IF($B65=FALSE,"",Length_8!Q5)</f>
        <v/>
      </c>
      <c r="J65" s="246" t="str">
        <f t="shared" ref="J65:J83" si="49">IF($B65=FALSE,"",AVERAGE(E65:I65))</f>
        <v/>
      </c>
      <c r="K65" s="239" t="str">
        <f t="shared" si="34"/>
        <v/>
      </c>
      <c r="L65" s="248" t="str">
        <f>IF($B65=FALSE,"",Length_8!D28)</f>
        <v/>
      </c>
      <c r="M65" s="249" t="str">
        <f t="shared" ref="M65:M83" si="50">IF($B65=FALSE,"",J65/1000)</f>
        <v/>
      </c>
      <c r="N65" s="223" t="str">
        <f t="shared" si="35"/>
        <v/>
      </c>
      <c r="O65" s="223" t="str">
        <f>IF(B65=FALSE,"",Length_8!E28)</f>
        <v/>
      </c>
      <c r="P65" s="223" t="str">
        <f t="shared" si="36"/>
        <v/>
      </c>
      <c r="Q65" s="222" t="str">
        <f t="shared" si="37"/>
        <v/>
      </c>
      <c r="R65" s="222" t="str">
        <f t="shared" si="38"/>
        <v/>
      </c>
      <c r="S65" s="222" t="str">
        <f t="shared" si="39"/>
        <v/>
      </c>
      <c r="T65" s="250" t="str">
        <f t="shared" si="40"/>
        <v/>
      </c>
      <c r="U65" s="251" t="str">
        <f t="shared" si="41"/>
        <v/>
      </c>
      <c r="V65" s="222" t="str">
        <f t="shared" si="42"/>
        <v/>
      </c>
      <c r="W65" s="222" t="str">
        <f t="shared" si="43"/>
        <v/>
      </c>
      <c r="X65" s="116"/>
      <c r="Y65" s="222" t="e">
        <f ca="1">ROUND(C65+Length_8!J5/1000,$K$101)</f>
        <v>#VALUE!</v>
      </c>
      <c r="Z65" s="222" t="e">
        <f ca="1">ROUND(C65+Length_8!K5/1000,$K$101)</f>
        <v>#VALUE!</v>
      </c>
      <c r="AA65" s="222" t="e">
        <f t="shared" ca="1" si="44"/>
        <v>#N/A</v>
      </c>
      <c r="AB65" s="222" t="e">
        <f t="shared" ca="1" si="45"/>
        <v>#N/A</v>
      </c>
      <c r="AC65" s="222" t="e">
        <f t="shared" ca="1" si="46"/>
        <v>#N/A</v>
      </c>
      <c r="AD65" s="222" t="e">
        <f t="shared" ca="1" si="47"/>
        <v>#VALUE!</v>
      </c>
      <c r="AE65" s="222" t="str">
        <f t="shared" ref="AE65:AE83" si="51">IF($B65=FALSE,"",IF(AND(Y65&lt;=V65,V65&lt;=Z65),"PASS","FAIL"))</f>
        <v/>
      </c>
      <c r="AF65" s="222" t="e">
        <f t="shared" ca="1" si="48"/>
        <v>#N/A</v>
      </c>
    </row>
    <row r="66" spans="2:32" ht="15" customHeight="1">
      <c r="B66" s="246" t="b">
        <f>IF(TRIM(Length_8!A6)="",FALSE,TRUE)</f>
        <v>0</v>
      </c>
      <c r="C66" s="247" t="str">
        <f>IF($B66=FALSE,"",VALUE(Length_8!A6))</f>
        <v/>
      </c>
      <c r="D66" s="222" t="str">
        <f>IF($B66=FALSE,"",Length_8!B6)</f>
        <v/>
      </c>
      <c r="E66" s="246" t="str">
        <f>IF($B66=FALSE,"",Length_8!M6)</f>
        <v/>
      </c>
      <c r="F66" s="246" t="str">
        <f>IF($B66=FALSE,"",Length_8!N6)</f>
        <v/>
      </c>
      <c r="G66" s="246" t="str">
        <f>IF($B66=FALSE,"",Length_8!O6)</f>
        <v/>
      </c>
      <c r="H66" s="246" t="str">
        <f>IF($B66=FALSE,"",Length_8!P6)</f>
        <v/>
      </c>
      <c r="I66" s="246" t="str">
        <f>IF($B66=FALSE,"",Length_8!Q6)</f>
        <v/>
      </c>
      <c r="J66" s="246" t="str">
        <f t="shared" si="49"/>
        <v/>
      </c>
      <c r="K66" s="239" t="str">
        <f t="shared" si="34"/>
        <v/>
      </c>
      <c r="L66" s="248" t="str">
        <f>IF($B66=FALSE,"",Length_8!D29)</f>
        <v/>
      </c>
      <c r="M66" s="249" t="str">
        <f t="shared" si="50"/>
        <v/>
      </c>
      <c r="N66" s="223" t="str">
        <f t="shared" si="35"/>
        <v/>
      </c>
      <c r="O66" s="223" t="str">
        <f>IF(B66=FALSE,"",Length_8!E29)</f>
        <v/>
      </c>
      <c r="P66" s="223" t="str">
        <f t="shared" si="36"/>
        <v/>
      </c>
      <c r="Q66" s="222" t="str">
        <f t="shared" si="37"/>
        <v/>
      </c>
      <c r="R66" s="222" t="str">
        <f t="shared" si="38"/>
        <v/>
      </c>
      <c r="S66" s="222" t="str">
        <f t="shared" si="39"/>
        <v/>
      </c>
      <c r="T66" s="250" t="str">
        <f t="shared" si="40"/>
        <v/>
      </c>
      <c r="U66" s="251" t="str">
        <f t="shared" si="41"/>
        <v/>
      </c>
      <c r="V66" s="222" t="str">
        <f t="shared" si="42"/>
        <v/>
      </c>
      <c r="W66" s="222" t="str">
        <f t="shared" si="43"/>
        <v/>
      </c>
      <c r="X66" s="116"/>
      <c r="Y66" s="222" t="e">
        <f ca="1">ROUND(C66+Length_8!J6/1000,$K$101)</f>
        <v>#VALUE!</v>
      </c>
      <c r="Z66" s="222" t="e">
        <f ca="1">ROUND(C66+Length_8!K6/1000,$K$101)</f>
        <v>#VALUE!</v>
      </c>
      <c r="AA66" s="222" t="e">
        <f t="shared" ca="1" si="44"/>
        <v>#N/A</v>
      </c>
      <c r="AB66" s="222" t="e">
        <f t="shared" ca="1" si="45"/>
        <v>#N/A</v>
      </c>
      <c r="AC66" s="222" t="e">
        <f t="shared" ca="1" si="46"/>
        <v>#N/A</v>
      </c>
      <c r="AD66" s="222" t="e">
        <f t="shared" ca="1" si="47"/>
        <v>#VALUE!</v>
      </c>
      <c r="AE66" s="222" t="str">
        <f t="shared" si="51"/>
        <v/>
      </c>
      <c r="AF66" s="222" t="e">
        <f t="shared" ca="1" si="48"/>
        <v>#N/A</v>
      </c>
    </row>
    <row r="67" spans="2:32" ht="15" customHeight="1">
      <c r="B67" s="246" t="b">
        <f>IF(TRIM(Length_8!A7)="",FALSE,TRUE)</f>
        <v>0</v>
      </c>
      <c r="C67" s="247" t="str">
        <f>IF($B67=FALSE,"",VALUE(Length_8!A7))</f>
        <v/>
      </c>
      <c r="D67" s="222" t="str">
        <f>IF($B67=FALSE,"",Length_8!B7)</f>
        <v/>
      </c>
      <c r="E67" s="246" t="str">
        <f>IF($B67=FALSE,"",Length_8!M7)</f>
        <v/>
      </c>
      <c r="F67" s="246" t="str">
        <f>IF($B67=FALSE,"",Length_8!N7)</f>
        <v/>
      </c>
      <c r="G67" s="246" t="str">
        <f>IF($B67=FALSE,"",Length_8!O7)</f>
        <v/>
      </c>
      <c r="H67" s="246" t="str">
        <f>IF($B67=FALSE,"",Length_8!P7)</f>
        <v/>
      </c>
      <c r="I67" s="246" t="str">
        <f>IF($B67=FALSE,"",Length_8!Q7)</f>
        <v/>
      </c>
      <c r="J67" s="246" t="str">
        <f t="shared" si="49"/>
        <v/>
      </c>
      <c r="K67" s="239" t="str">
        <f t="shared" si="34"/>
        <v/>
      </c>
      <c r="L67" s="248" t="str">
        <f>IF($B67=FALSE,"",Length_8!D30)</f>
        <v/>
      </c>
      <c r="M67" s="249" t="str">
        <f t="shared" si="50"/>
        <v/>
      </c>
      <c r="N67" s="223" t="str">
        <f t="shared" si="35"/>
        <v/>
      </c>
      <c r="O67" s="223" t="str">
        <f>IF(B67=FALSE,"",Length_8!E30)</f>
        <v/>
      </c>
      <c r="P67" s="223" t="str">
        <f t="shared" si="36"/>
        <v/>
      </c>
      <c r="Q67" s="222" t="str">
        <f t="shared" si="37"/>
        <v/>
      </c>
      <c r="R67" s="222" t="str">
        <f t="shared" si="38"/>
        <v/>
      </c>
      <c r="S67" s="222" t="str">
        <f t="shared" si="39"/>
        <v/>
      </c>
      <c r="T67" s="250" t="str">
        <f t="shared" si="40"/>
        <v/>
      </c>
      <c r="U67" s="251" t="str">
        <f t="shared" si="41"/>
        <v/>
      </c>
      <c r="V67" s="222" t="str">
        <f t="shared" si="42"/>
        <v/>
      </c>
      <c r="W67" s="222" t="str">
        <f t="shared" si="43"/>
        <v/>
      </c>
      <c r="X67" s="116"/>
      <c r="Y67" s="222" t="e">
        <f ca="1">ROUND(C67+Length_8!J7/1000,$K$101)</f>
        <v>#VALUE!</v>
      </c>
      <c r="Z67" s="222" t="e">
        <f ca="1">ROUND(C67+Length_8!K7/1000,$K$101)</f>
        <v>#VALUE!</v>
      </c>
      <c r="AA67" s="222" t="e">
        <f t="shared" ca="1" si="44"/>
        <v>#N/A</v>
      </c>
      <c r="AB67" s="222" t="e">
        <f t="shared" ca="1" si="45"/>
        <v>#N/A</v>
      </c>
      <c r="AC67" s="222" t="e">
        <f t="shared" ca="1" si="46"/>
        <v>#N/A</v>
      </c>
      <c r="AD67" s="222" t="e">
        <f t="shared" ca="1" si="47"/>
        <v>#VALUE!</v>
      </c>
      <c r="AE67" s="222" t="str">
        <f t="shared" si="51"/>
        <v/>
      </c>
      <c r="AF67" s="222" t="e">
        <f t="shared" ca="1" si="48"/>
        <v>#N/A</v>
      </c>
    </row>
    <row r="68" spans="2:32" ht="15" customHeight="1">
      <c r="B68" s="246" t="b">
        <f>IF(TRIM(Length_8!A8)="",FALSE,TRUE)</f>
        <v>0</v>
      </c>
      <c r="C68" s="247" t="str">
        <f>IF($B68=FALSE,"",VALUE(Length_8!A8))</f>
        <v/>
      </c>
      <c r="D68" s="222" t="str">
        <f>IF($B68=FALSE,"",Length_8!B8)</f>
        <v/>
      </c>
      <c r="E68" s="246" t="str">
        <f>IF($B68=FALSE,"",Length_8!M8)</f>
        <v/>
      </c>
      <c r="F68" s="246" t="str">
        <f>IF($B68=FALSE,"",Length_8!N8)</f>
        <v/>
      </c>
      <c r="G68" s="246" t="str">
        <f>IF($B68=FALSE,"",Length_8!O8)</f>
        <v/>
      </c>
      <c r="H68" s="246" t="str">
        <f>IF($B68=FALSE,"",Length_8!P8)</f>
        <v/>
      </c>
      <c r="I68" s="246" t="str">
        <f>IF($B68=FALSE,"",Length_8!Q8)</f>
        <v/>
      </c>
      <c r="J68" s="246" t="str">
        <f t="shared" si="49"/>
        <v/>
      </c>
      <c r="K68" s="239" t="str">
        <f t="shared" si="34"/>
        <v/>
      </c>
      <c r="L68" s="248" t="str">
        <f>IF($B68=FALSE,"",Length_8!D31)</f>
        <v/>
      </c>
      <c r="M68" s="249" t="str">
        <f t="shared" si="50"/>
        <v/>
      </c>
      <c r="N68" s="223" t="str">
        <f t="shared" si="35"/>
        <v/>
      </c>
      <c r="O68" s="223" t="str">
        <f>IF(B68=FALSE,"",Length_8!E31)</f>
        <v/>
      </c>
      <c r="P68" s="223" t="str">
        <f t="shared" si="36"/>
        <v/>
      </c>
      <c r="Q68" s="222" t="str">
        <f t="shared" si="37"/>
        <v/>
      </c>
      <c r="R68" s="222" t="str">
        <f t="shared" si="38"/>
        <v/>
      </c>
      <c r="S68" s="222" t="str">
        <f t="shared" si="39"/>
        <v/>
      </c>
      <c r="T68" s="250" t="str">
        <f t="shared" si="40"/>
        <v/>
      </c>
      <c r="U68" s="251" t="str">
        <f t="shared" si="41"/>
        <v/>
      </c>
      <c r="V68" s="222" t="str">
        <f t="shared" si="42"/>
        <v/>
      </c>
      <c r="W68" s="222" t="str">
        <f t="shared" si="43"/>
        <v/>
      </c>
      <c r="X68" s="116"/>
      <c r="Y68" s="222" t="e">
        <f ca="1">ROUND(C68+Length_8!J8/1000,$K$101)</f>
        <v>#VALUE!</v>
      </c>
      <c r="Z68" s="222" t="e">
        <f ca="1">ROUND(C68+Length_8!K8/1000,$K$101)</f>
        <v>#VALUE!</v>
      </c>
      <c r="AA68" s="222" t="e">
        <f t="shared" ca="1" si="44"/>
        <v>#N/A</v>
      </c>
      <c r="AB68" s="222" t="e">
        <f t="shared" ca="1" si="45"/>
        <v>#N/A</v>
      </c>
      <c r="AC68" s="222" t="e">
        <f t="shared" ca="1" si="46"/>
        <v>#N/A</v>
      </c>
      <c r="AD68" s="222" t="e">
        <f t="shared" ca="1" si="47"/>
        <v>#VALUE!</v>
      </c>
      <c r="AE68" s="222" t="str">
        <f t="shared" si="51"/>
        <v/>
      </c>
      <c r="AF68" s="222" t="e">
        <f t="shared" ca="1" si="48"/>
        <v>#N/A</v>
      </c>
    </row>
    <row r="69" spans="2:32" ht="15" customHeight="1">
      <c r="B69" s="246" t="b">
        <f>IF(TRIM(Length_8!A9)="",FALSE,TRUE)</f>
        <v>0</v>
      </c>
      <c r="C69" s="247" t="str">
        <f>IF($B69=FALSE,"",VALUE(Length_8!A9))</f>
        <v/>
      </c>
      <c r="D69" s="222" t="str">
        <f>IF($B69=FALSE,"",Length_8!B9)</f>
        <v/>
      </c>
      <c r="E69" s="246" t="str">
        <f>IF($B69=FALSE,"",Length_8!M9)</f>
        <v/>
      </c>
      <c r="F69" s="246" t="str">
        <f>IF($B69=FALSE,"",Length_8!N9)</f>
        <v/>
      </c>
      <c r="G69" s="246" t="str">
        <f>IF($B69=FALSE,"",Length_8!O9)</f>
        <v/>
      </c>
      <c r="H69" s="246" t="str">
        <f>IF($B69=FALSE,"",Length_8!P9)</f>
        <v/>
      </c>
      <c r="I69" s="246" t="str">
        <f>IF($B69=FALSE,"",Length_8!Q9)</f>
        <v/>
      </c>
      <c r="J69" s="246" t="str">
        <f t="shared" si="49"/>
        <v/>
      </c>
      <c r="K69" s="239" t="str">
        <f t="shared" si="34"/>
        <v/>
      </c>
      <c r="L69" s="248" t="str">
        <f>IF($B69=FALSE,"",Length_8!D32)</f>
        <v/>
      </c>
      <c r="M69" s="249" t="str">
        <f t="shared" si="50"/>
        <v/>
      </c>
      <c r="N69" s="223" t="str">
        <f t="shared" si="35"/>
        <v/>
      </c>
      <c r="O69" s="223" t="str">
        <f>IF(B69=FALSE,"",Length_8!E32)</f>
        <v/>
      </c>
      <c r="P69" s="223" t="str">
        <f t="shared" si="36"/>
        <v/>
      </c>
      <c r="Q69" s="222" t="str">
        <f t="shared" si="37"/>
        <v/>
      </c>
      <c r="R69" s="222" t="str">
        <f t="shared" si="38"/>
        <v/>
      </c>
      <c r="S69" s="222" t="str">
        <f t="shared" si="39"/>
        <v/>
      </c>
      <c r="T69" s="250" t="str">
        <f t="shared" si="40"/>
        <v/>
      </c>
      <c r="U69" s="251" t="str">
        <f t="shared" si="41"/>
        <v/>
      </c>
      <c r="V69" s="222" t="str">
        <f t="shared" si="42"/>
        <v/>
      </c>
      <c r="W69" s="222" t="str">
        <f t="shared" si="43"/>
        <v/>
      </c>
      <c r="X69" s="116"/>
      <c r="Y69" s="222" t="e">
        <f ca="1">ROUND(C69+Length_8!J9/1000,$K$101)</f>
        <v>#VALUE!</v>
      </c>
      <c r="Z69" s="222" t="e">
        <f ca="1">ROUND(C69+Length_8!K9/1000,$K$101)</f>
        <v>#VALUE!</v>
      </c>
      <c r="AA69" s="222" t="e">
        <f t="shared" ca="1" si="44"/>
        <v>#N/A</v>
      </c>
      <c r="AB69" s="222" t="e">
        <f t="shared" ca="1" si="45"/>
        <v>#N/A</v>
      </c>
      <c r="AC69" s="222" t="e">
        <f t="shared" ca="1" si="46"/>
        <v>#N/A</v>
      </c>
      <c r="AD69" s="222" t="e">
        <f t="shared" ca="1" si="47"/>
        <v>#VALUE!</v>
      </c>
      <c r="AE69" s="222" t="str">
        <f t="shared" si="51"/>
        <v/>
      </c>
      <c r="AF69" s="222" t="e">
        <f t="shared" ca="1" si="48"/>
        <v>#N/A</v>
      </c>
    </row>
    <row r="70" spans="2:32" ht="15" customHeight="1">
      <c r="B70" s="246" t="b">
        <f>IF(TRIM(Length_8!A10)="",FALSE,TRUE)</f>
        <v>0</v>
      </c>
      <c r="C70" s="247" t="str">
        <f>IF($B70=FALSE,"",VALUE(Length_8!A10))</f>
        <v/>
      </c>
      <c r="D70" s="222" t="str">
        <f>IF($B70=FALSE,"",Length_8!B10)</f>
        <v/>
      </c>
      <c r="E70" s="246" t="str">
        <f>IF($B70=FALSE,"",Length_8!M10)</f>
        <v/>
      </c>
      <c r="F70" s="246" t="str">
        <f>IF($B70=FALSE,"",Length_8!N10)</f>
        <v/>
      </c>
      <c r="G70" s="246" t="str">
        <f>IF($B70=FALSE,"",Length_8!O10)</f>
        <v/>
      </c>
      <c r="H70" s="246" t="str">
        <f>IF($B70=FALSE,"",Length_8!P10)</f>
        <v/>
      </c>
      <c r="I70" s="246" t="str">
        <f>IF($B70=FALSE,"",Length_8!Q10)</f>
        <v/>
      </c>
      <c r="J70" s="246" t="str">
        <f t="shared" si="49"/>
        <v/>
      </c>
      <c r="K70" s="239" t="str">
        <f t="shared" si="34"/>
        <v/>
      </c>
      <c r="L70" s="248" t="str">
        <f>IF($B70=FALSE,"",Length_8!D33)</f>
        <v/>
      </c>
      <c r="M70" s="249" t="str">
        <f t="shared" si="50"/>
        <v/>
      </c>
      <c r="N70" s="223" t="str">
        <f t="shared" si="35"/>
        <v/>
      </c>
      <c r="O70" s="223" t="str">
        <f>IF(B70=FALSE,"",Length_8!E33)</f>
        <v/>
      </c>
      <c r="P70" s="223" t="str">
        <f t="shared" si="36"/>
        <v/>
      </c>
      <c r="Q70" s="222" t="str">
        <f t="shared" si="37"/>
        <v/>
      </c>
      <c r="R70" s="222" t="str">
        <f t="shared" si="38"/>
        <v/>
      </c>
      <c r="S70" s="222" t="str">
        <f t="shared" si="39"/>
        <v/>
      </c>
      <c r="T70" s="250" t="str">
        <f t="shared" si="40"/>
        <v/>
      </c>
      <c r="U70" s="251" t="str">
        <f t="shared" si="41"/>
        <v/>
      </c>
      <c r="V70" s="222" t="str">
        <f t="shared" si="42"/>
        <v/>
      </c>
      <c r="W70" s="222" t="str">
        <f t="shared" si="43"/>
        <v/>
      </c>
      <c r="X70" s="116"/>
      <c r="Y70" s="222" t="e">
        <f ca="1">ROUND(C70+Length_8!J10/1000,$K$101)</f>
        <v>#VALUE!</v>
      </c>
      <c r="Z70" s="222" t="e">
        <f ca="1">ROUND(C70+Length_8!K10/1000,$K$101)</f>
        <v>#VALUE!</v>
      </c>
      <c r="AA70" s="222" t="e">
        <f t="shared" ca="1" si="44"/>
        <v>#N/A</v>
      </c>
      <c r="AB70" s="222" t="e">
        <f t="shared" ca="1" si="45"/>
        <v>#N/A</v>
      </c>
      <c r="AC70" s="222" t="e">
        <f t="shared" ca="1" si="46"/>
        <v>#N/A</v>
      </c>
      <c r="AD70" s="222" t="e">
        <f t="shared" ca="1" si="47"/>
        <v>#VALUE!</v>
      </c>
      <c r="AE70" s="222" t="str">
        <f t="shared" si="51"/>
        <v/>
      </c>
      <c r="AF70" s="222" t="e">
        <f t="shared" ca="1" si="48"/>
        <v>#N/A</v>
      </c>
    </row>
    <row r="71" spans="2:32" ht="15" customHeight="1">
      <c r="B71" s="246" t="b">
        <f>IF(TRIM(Length_8!A11)="",FALSE,TRUE)</f>
        <v>0</v>
      </c>
      <c r="C71" s="247" t="str">
        <f>IF($B71=FALSE,"",VALUE(Length_8!A11))</f>
        <v/>
      </c>
      <c r="D71" s="222" t="str">
        <f>IF($B71=FALSE,"",Length_8!B11)</f>
        <v/>
      </c>
      <c r="E71" s="246" t="str">
        <f>IF($B71=FALSE,"",Length_8!M11)</f>
        <v/>
      </c>
      <c r="F71" s="246" t="str">
        <f>IF($B71=FALSE,"",Length_8!N11)</f>
        <v/>
      </c>
      <c r="G71" s="246" t="str">
        <f>IF($B71=FALSE,"",Length_8!O11)</f>
        <v/>
      </c>
      <c r="H71" s="246" t="str">
        <f>IF($B71=FALSE,"",Length_8!P11)</f>
        <v/>
      </c>
      <c r="I71" s="246" t="str">
        <f>IF($B71=FALSE,"",Length_8!Q11)</f>
        <v/>
      </c>
      <c r="J71" s="246" t="str">
        <f t="shared" si="49"/>
        <v/>
      </c>
      <c r="K71" s="239" t="str">
        <f t="shared" si="34"/>
        <v/>
      </c>
      <c r="L71" s="248" t="str">
        <f>IF($B71=FALSE,"",Length_8!D34)</f>
        <v/>
      </c>
      <c r="M71" s="249" t="str">
        <f t="shared" si="50"/>
        <v/>
      </c>
      <c r="N71" s="223" t="str">
        <f t="shared" si="35"/>
        <v/>
      </c>
      <c r="O71" s="223" t="str">
        <f>IF(B71=FALSE,"",Length_8!E34)</f>
        <v/>
      </c>
      <c r="P71" s="223" t="str">
        <f t="shared" si="36"/>
        <v/>
      </c>
      <c r="Q71" s="222" t="str">
        <f t="shared" si="37"/>
        <v/>
      </c>
      <c r="R71" s="222" t="str">
        <f t="shared" si="38"/>
        <v/>
      </c>
      <c r="S71" s="222" t="str">
        <f t="shared" si="39"/>
        <v/>
      </c>
      <c r="T71" s="250" t="str">
        <f t="shared" si="40"/>
        <v/>
      </c>
      <c r="U71" s="251" t="str">
        <f t="shared" si="41"/>
        <v/>
      </c>
      <c r="V71" s="222" t="str">
        <f t="shared" si="42"/>
        <v/>
      </c>
      <c r="W71" s="222" t="str">
        <f t="shared" si="43"/>
        <v/>
      </c>
      <c r="X71" s="116"/>
      <c r="Y71" s="222" t="e">
        <f ca="1">ROUND(C71+Length_8!J11/1000,$K$101)</f>
        <v>#VALUE!</v>
      </c>
      <c r="Z71" s="222" t="e">
        <f ca="1">ROUND(C71+Length_8!K11/1000,$K$101)</f>
        <v>#VALUE!</v>
      </c>
      <c r="AA71" s="222" t="e">
        <f t="shared" ca="1" si="44"/>
        <v>#N/A</v>
      </c>
      <c r="AB71" s="222" t="e">
        <f t="shared" ca="1" si="45"/>
        <v>#N/A</v>
      </c>
      <c r="AC71" s="222" t="e">
        <f t="shared" ca="1" si="46"/>
        <v>#N/A</v>
      </c>
      <c r="AD71" s="222" t="e">
        <f t="shared" ca="1" si="47"/>
        <v>#VALUE!</v>
      </c>
      <c r="AE71" s="222" t="str">
        <f t="shared" si="51"/>
        <v/>
      </c>
      <c r="AF71" s="222" t="e">
        <f t="shared" ca="1" si="48"/>
        <v>#N/A</v>
      </c>
    </row>
    <row r="72" spans="2:32" ht="15" customHeight="1">
      <c r="B72" s="246" t="b">
        <f>IF(TRIM(Length_8!A12)="",FALSE,TRUE)</f>
        <v>0</v>
      </c>
      <c r="C72" s="247" t="str">
        <f>IF($B72=FALSE,"",VALUE(Length_8!A12))</f>
        <v/>
      </c>
      <c r="D72" s="222" t="str">
        <f>IF($B72=FALSE,"",Length_8!B12)</f>
        <v/>
      </c>
      <c r="E72" s="246" t="str">
        <f>IF($B72=FALSE,"",Length_8!M12)</f>
        <v/>
      </c>
      <c r="F72" s="246" t="str">
        <f>IF($B72=FALSE,"",Length_8!N12)</f>
        <v/>
      </c>
      <c r="G72" s="246" t="str">
        <f>IF($B72=FALSE,"",Length_8!O12)</f>
        <v/>
      </c>
      <c r="H72" s="246" t="str">
        <f>IF($B72=FALSE,"",Length_8!P12)</f>
        <v/>
      </c>
      <c r="I72" s="246" t="str">
        <f>IF($B72=FALSE,"",Length_8!Q12)</f>
        <v/>
      </c>
      <c r="J72" s="246" t="str">
        <f t="shared" si="49"/>
        <v/>
      </c>
      <c r="K72" s="239" t="str">
        <f t="shared" si="34"/>
        <v/>
      </c>
      <c r="L72" s="248" t="str">
        <f>IF($B72=FALSE,"",Length_8!D35)</f>
        <v/>
      </c>
      <c r="M72" s="249" t="str">
        <f t="shared" si="50"/>
        <v/>
      </c>
      <c r="N72" s="223" t="str">
        <f t="shared" si="35"/>
        <v/>
      </c>
      <c r="O72" s="223" t="str">
        <f>IF(B72=FALSE,"",Length_8!E35)</f>
        <v/>
      </c>
      <c r="P72" s="223" t="str">
        <f t="shared" si="36"/>
        <v/>
      </c>
      <c r="Q72" s="222" t="str">
        <f t="shared" si="37"/>
        <v/>
      </c>
      <c r="R72" s="222" t="str">
        <f t="shared" si="38"/>
        <v/>
      </c>
      <c r="S72" s="222" t="str">
        <f t="shared" si="39"/>
        <v/>
      </c>
      <c r="T72" s="250" t="str">
        <f t="shared" si="40"/>
        <v/>
      </c>
      <c r="U72" s="251" t="str">
        <f t="shared" si="41"/>
        <v/>
      </c>
      <c r="V72" s="222" t="str">
        <f t="shared" si="42"/>
        <v/>
      </c>
      <c r="W72" s="222" t="str">
        <f t="shared" si="43"/>
        <v/>
      </c>
      <c r="X72" s="116"/>
      <c r="Y72" s="222" t="e">
        <f ca="1">ROUND(C72+Length_8!J12/1000,$K$101)</f>
        <v>#VALUE!</v>
      </c>
      <c r="Z72" s="222" t="e">
        <f ca="1">ROUND(C72+Length_8!K12/1000,$K$101)</f>
        <v>#VALUE!</v>
      </c>
      <c r="AA72" s="222" t="e">
        <f t="shared" ca="1" si="44"/>
        <v>#N/A</v>
      </c>
      <c r="AB72" s="222" t="e">
        <f t="shared" ca="1" si="45"/>
        <v>#N/A</v>
      </c>
      <c r="AC72" s="222" t="e">
        <f t="shared" ca="1" si="46"/>
        <v>#N/A</v>
      </c>
      <c r="AD72" s="222" t="e">
        <f t="shared" ca="1" si="47"/>
        <v>#VALUE!</v>
      </c>
      <c r="AE72" s="222" t="str">
        <f t="shared" si="51"/>
        <v/>
      </c>
      <c r="AF72" s="222" t="e">
        <f t="shared" ca="1" si="48"/>
        <v>#N/A</v>
      </c>
    </row>
    <row r="73" spans="2:32" ht="15" customHeight="1">
      <c r="B73" s="246" t="b">
        <f>IF(TRIM(Length_8!A13)="",FALSE,TRUE)</f>
        <v>0</v>
      </c>
      <c r="C73" s="247" t="str">
        <f>IF($B73=FALSE,"",VALUE(Length_8!A13))</f>
        <v/>
      </c>
      <c r="D73" s="222" t="str">
        <f>IF($B73=FALSE,"",Length_8!B13)</f>
        <v/>
      </c>
      <c r="E73" s="246" t="str">
        <f>IF($B73=FALSE,"",Length_8!M13)</f>
        <v/>
      </c>
      <c r="F73" s="246" t="str">
        <f>IF($B73=FALSE,"",Length_8!N13)</f>
        <v/>
      </c>
      <c r="G73" s="246" t="str">
        <f>IF($B73=FALSE,"",Length_8!O13)</f>
        <v/>
      </c>
      <c r="H73" s="246" t="str">
        <f>IF($B73=FALSE,"",Length_8!P13)</f>
        <v/>
      </c>
      <c r="I73" s="246" t="str">
        <f>IF($B73=FALSE,"",Length_8!Q13)</f>
        <v/>
      </c>
      <c r="J73" s="246" t="str">
        <f t="shared" si="49"/>
        <v/>
      </c>
      <c r="K73" s="239" t="str">
        <f t="shared" si="34"/>
        <v/>
      </c>
      <c r="L73" s="248" t="str">
        <f>IF($B73=FALSE,"",Length_8!D36)</f>
        <v/>
      </c>
      <c r="M73" s="249" t="str">
        <f t="shared" si="50"/>
        <v/>
      </c>
      <c r="N73" s="223" t="str">
        <f t="shared" si="35"/>
        <v/>
      </c>
      <c r="O73" s="223" t="str">
        <f>IF(B73=FALSE,"",Length_8!E36)</f>
        <v/>
      </c>
      <c r="P73" s="223" t="str">
        <f t="shared" si="36"/>
        <v/>
      </c>
      <c r="Q73" s="222" t="str">
        <f t="shared" si="37"/>
        <v/>
      </c>
      <c r="R73" s="222" t="str">
        <f t="shared" si="38"/>
        <v/>
      </c>
      <c r="S73" s="222" t="str">
        <f t="shared" si="39"/>
        <v/>
      </c>
      <c r="T73" s="250" t="str">
        <f t="shared" si="40"/>
        <v/>
      </c>
      <c r="U73" s="251" t="str">
        <f t="shared" si="41"/>
        <v/>
      </c>
      <c r="V73" s="222" t="str">
        <f t="shared" si="42"/>
        <v/>
      </c>
      <c r="W73" s="222" t="str">
        <f t="shared" si="43"/>
        <v/>
      </c>
      <c r="X73" s="116"/>
      <c r="Y73" s="222" t="e">
        <f ca="1">ROUND(C73+Length_8!J13/1000,$K$101)</f>
        <v>#VALUE!</v>
      </c>
      <c r="Z73" s="222" t="e">
        <f ca="1">ROUND(C73+Length_8!K13/1000,$K$101)</f>
        <v>#VALUE!</v>
      </c>
      <c r="AA73" s="222" t="e">
        <f t="shared" ca="1" si="44"/>
        <v>#N/A</v>
      </c>
      <c r="AB73" s="222" t="e">
        <f t="shared" ca="1" si="45"/>
        <v>#N/A</v>
      </c>
      <c r="AC73" s="222" t="e">
        <f t="shared" ca="1" si="46"/>
        <v>#N/A</v>
      </c>
      <c r="AD73" s="222" t="e">
        <f t="shared" ca="1" si="47"/>
        <v>#VALUE!</v>
      </c>
      <c r="AE73" s="222" t="str">
        <f t="shared" si="51"/>
        <v/>
      </c>
      <c r="AF73" s="222" t="e">
        <f t="shared" ca="1" si="48"/>
        <v>#N/A</v>
      </c>
    </row>
    <row r="74" spans="2:32" ht="15" customHeight="1">
      <c r="B74" s="246" t="b">
        <f>IF(TRIM(Length_8!A14)="",FALSE,TRUE)</f>
        <v>0</v>
      </c>
      <c r="C74" s="247" t="str">
        <f>IF($B74=FALSE,"",VALUE(Length_8!A14))</f>
        <v/>
      </c>
      <c r="D74" s="222" t="str">
        <f>IF($B74=FALSE,"",Length_8!B14)</f>
        <v/>
      </c>
      <c r="E74" s="246" t="str">
        <f>IF($B74=FALSE,"",Length_8!M14)</f>
        <v/>
      </c>
      <c r="F74" s="246" t="str">
        <f>IF($B74=FALSE,"",Length_8!N14)</f>
        <v/>
      </c>
      <c r="G74" s="246" t="str">
        <f>IF($B74=FALSE,"",Length_8!O14)</f>
        <v/>
      </c>
      <c r="H74" s="246" t="str">
        <f>IF($B74=FALSE,"",Length_8!P14)</f>
        <v/>
      </c>
      <c r="I74" s="246" t="str">
        <f>IF($B74=FALSE,"",Length_8!Q14)</f>
        <v/>
      </c>
      <c r="J74" s="246" t="str">
        <f t="shared" si="49"/>
        <v/>
      </c>
      <c r="K74" s="239" t="str">
        <f t="shared" si="34"/>
        <v/>
      </c>
      <c r="L74" s="248" t="str">
        <f>IF($B74=FALSE,"",Length_8!D37)</f>
        <v/>
      </c>
      <c r="M74" s="249" t="str">
        <f t="shared" si="50"/>
        <v/>
      </c>
      <c r="N74" s="223" t="str">
        <f t="shared" si="35"/>
        <v/>
      </c>
      <c r="O74" s="223" t="str">
        <f>IF(B74=FALSE,"",Length_8!E37)</f>
        <v/>
      </c>
      <c r="P74" s="223" t="str">
        <f t="shared" si="36"/>
        <v/>
      </c>
      <c r="Q74" s="222" t="str">
        <f t="shared" si="37"/>
        <v/>
      </c>
      <c r="R74" s="222" t="str">
        <f t="shared" si="38"/>
        <v/>
      </c>
      <c r="S74" s="222" t="str">
        <f t="shared" si="39"/>
        <v/>
      </c>
      <c r="T74" s="250" t="str">
        <f t="shared" si="40"/>
        <v/>
      </c>
      <c r="U74" s="251" t="str">
        <f t="shared" si="41"/>
        <v/>
      </c>
      <c r="V74" s="222" t="str">
        <f t="shared" si="42"/>
        <v/>
      </c>
      <c r="W74" s="222" t="str">
        <f t="shared" si="43"/>
        <v/>
      </c>
      <c r="X74" s="116"/>
      <c r="Y74" s="222" t="e">
        <f ca="1">ROUND(C74+Length_8!J14/1000,$K$101)</f>
        <v>#VALUE!</v>
      </c>
      <c r="Z74" s="222" t="e">
        <f ca="1">ROUND(C74+Length_8!K14/1000,$K$101)</f>
        <v>#VALUE!</v>
      </c>
      <c r="AA74" s="222" t="e">
        <f t="shared" ca="1" si="44"/>
        <v>#N/A</v>
      </c>
      <c r="AB74" s="222" t="e">
        <f t="shared" ca="1" si="45"/>
        <v>#N/A</v>
      </c>
      <c r="AC74" s="222" t="e">
        <f t="shared" ca="1" si="46"/>
        <v>#N/A</v>
      </c>
      <c r="AD74" s="222" t="e">
        <f t="shared" ca="1" si="47"/>
        <v>#VALUE!</v>
      </c>
      <c r="AE74" s="222" t="str">
        <f t="shared" si="51"/>
        <v/>
      </c>
      <c r="AF74" s="222" t="e">
        <f t="shared" ca="1" si="48"/>
        <v>#N/A</v>
      </c>
    </row>
    <row r="75" spans="2:32" ht="15" customHeight="1">
      <c r="B75" s="246" t="b">
        <f>IF(TRIM(Length_8!A15)="",FALSE,TRUE)</f>
        <v>0</v>
      </c>
      <c r="C75" s="247" t="str">
        <f>IF($B75=FALSE,"",VALUE(Length_8!A15))</f>
        <v/>
      </c>
      <c r="D75" s="222" t="str">
        <f>IF($B75=FALSE,"",Length_8!B15)</f>
        <v/>
      </c>
      <c r="E75" s="246" t="str">
        <f>IF($B75=FALSE,"",Length_8!M15)</f>
        <v/>
      </c>
      <c r="F75" s="246" t="str">
        <f>IF($B75=FALSE,"",Length_8!N15)</f>
        <v/>
      </c>
      <c r="G75" s="246" t="str">
        <f>IF($B75=FALSE,"",Length_8!O15)</f>
        <v/>
      </c>
      <c r="H75" s="246" t="str">
        <f>IF($B75=FALSE,"",Length_8!P15)</f>
        <v/>
      </c>
      <c r="I75" s="246" t="str">
        <f>IF($B75=FALSE,"",Length_8!Q15)</f>
        <v/>
      </c>
      <c r="J75" s="246" t="str">
        <f t="shared" si="49"/>
        <v/>
      </c>
      <c r="K75" s="239" t="str">
        <f t="shared" si="34"/>
        <v/>
      </c>
      <c r="L75" s="248" t="str">
        <f>IF($B75=FALSE,"",Length_8!D38)</f>
        <v/>
      </c>
      <c r="M75" s="249" t="str">
        <f t="shared" si="50"/>
        <v/>
      </c>
      <c r="N75" s="223" t="str">
        <f t="shared" si="35"/>
        <v/>
      </c>
      <c r="O75" s="223" t="str">
        <f>IF(B75=FALSE,"",Length_8!E38)</f>
        <v/>
      </c>
      <c r="P75" s="223" t="str">
        <f t="shared" si="36"/>
        <v/>
      </c>
      <c r="Q75" s="222" t="str">
        <f t="shared" si="37"/>
        <v/>
      </c>
      <c r="R75" s="222" t="str">
        <f t="shared" si="38"/>
        <v/>
      </c>
      <c r="S75" s="222" t="str">
        <f t="shared" si="39"/>
        <v/>
      </c>
      <c r="T75" s="250" t="str">
        <f t="shared" si="40"/>
        <v/>
      </c>
      <c r="U75" s="251" t="str">
        <f t="shared" si="41"/>
        <v/>
      </c>
      <c r="V75" s="222" t="str">
        <f t="shared" si="42"/>
        <v/>
      </c>
      <c r="W75" s="222" t="str">
        <f t="shared" si="43"/>
        <v/>
      </c>
      <c r="X75" s="116"/>
      <c r="Y75" s="222" t="e">
        <f ca="1">ROUND(C75+Length_8!J15/1000,$K$101)</f>
        <v>#VALUE!</v>
      </c>
      <c r="Z75" s="222" t="e">
        <f ca="1">ROUND(C75+Length_8!K15/1000,$K$101)</f>
        <v>#VALUE!</v>
      </c>
      <c r="AA75" s="222" t="e">
        <f t="shared" ca="1" si="44"/>
        <v>#N/A</v>
      </c>
      <c r="AB75" s="222" t="e">
        <f t="shared" ca="1" si="45"/>
        <v>#N/A</v>
      </c>
      <c r="AC75" s="222" t="e">
        <f t="shared" ca="1" si="46"/>
        <v>#N/A</v>
      </c>
      <c r="AD75" s="222" t="e">
        <f t="shared" ca="1" si="47"/>
        <v>#VALUE!</v>
      </c>
      <c r="AE75" s="222" t="str">
        <f t="shared" si="51"/>
        <v/>
      </c>
      <c r="AF75" s="222" t="e">
        <f t="shared" ca="1" si="48"/>
        <v>#N/A</v>
      </c>
    </row>
    <row r="76" spans="2:32" ht="15" customHeight="1">
      <c r="B76" s="246" t="b">
        <f>IF(TRIM(Length_8!A16)="",FALSE,TRUE)</f>
        <v>0</v>
      </c>
      <c r="C76" s="247" t="str">
        <f>IF($B76=FALSE,"",VALUE(Length_8!A16))</f>
        <v/>
      </c>
      <c r="D76" s="222" t="str">
        <f>IF($B76=FALSE,"",Length_8!B16)</f>
        <v/>
      </c>
      <c r="E76" s="246" t="str">
        <f>IF($B76=FALSE,"",Length_8!M16)</f>
        <v/>
      </c>
      <c r="F76" s="246" t="str">
        <f>IF($B76=FALSE,"",Length_8!N16)</f>
        <v/>
      </c>
      <c r="G76" s="246" t="str">
        <f>IF($B76=FALSE,"",Length_8!O16)</f>
        <v/>
      </c>
      <c r="H76" s="246" t="str">
        <f>IF($B76=FALSE,"",Length_8!P16)</f>
        <v/>
      </c>
      <c r="I76" s="246" t="str">
        <f>IF($B76=FALSE,"",Length_8!Q16)</f>
        <v/>
      </c>
      <c r="J76" s="246" t="str">
        <f t="shared" si="49"/>
        <v/>
      </c>
      <c r="K76" s="239" t="str">
        <f t="shared" si="34"/>
        <v/>
      </c>
      <c r="L76" s="248" t="str">
        <f>IF($B76=FALSE,"",Length_8!D39)</f>
        <v/>
      </c>
      <c r="M76" s="249" t="str">
        <f t="shared" si="50"/>
        <v/>
      </c>
      <c r="N76" s="223" t="str">
        <f t="shared" si="35"/>
        <v/>
      </c>
      <c r="O76" s="223" t="str">
        <f>IF(B76=FALSE,"",Length_8!E39)</f>
        <v/>
      </c>
      <c r="P76" s="223" t="str">
        <f t="shared" si="36"/>
        <v/>
      </c>
      <c r="Q76" s="222" t="str">
        <f t="shared" si="37"/>
        <v/>
      </c>
      <c r="R76" s="222" t="str">
        <f t="shared" si="38"/>
        <v/>
      </c>
      <c r="S76" s="222" t="str">
        <f t="shared" si="39"/>
        <v/>
      </c>
      <c r="T76" s="250" t="str">
        <f t="shared" si="40"/>
        <v/>
      </c>
      <c r="U76" s="251" t="str">
        <f t="shared" si="41"/>
        <v/>
      </c>
      <c r="V76" s="222" t="str">
        <f t="shared" si="42"/>
        <v/>
      </c>
      <c r="W76" s="222" t="str">
        <f t="shared" si="43"/>
        <v/>
      </c>
      <c r="X76" s="116"/>
      <c r="Y76" s="222" t="e">
        <f ca="1">ROUND(C76+Length_8!J16/1000,$K$101)</f>
        <v>#VALUE!</v>
      </c>
      <c r="Z76" s="222" t="e">
        <f ca="1">ROUND(C76+Length_8!K16/1000,$K$101)</f>
        <v>#VALUE!</v>
      </c>
      <c r="AA76" s="222" t="e">
        <f t="shared" ca="1" si="44"/>
        <v>#N/A</v>
      </c>
      <c r="AB76" s="222" t="e">
        <f t="shared" ca="1" si="45"/>
        <v>#N/A</v>
      </c>
      <c r="AC76" s="222" t="e">
        <f t="shared" ca="1" si="46"/>
        <v>#N/A</v>
      </c>
      <c r="AD76" s="222" t="e">
        <f t="shared" ca="1" si="47"/>
        <v>#VALUE!</v>
      </c>
      <c r="AE76" s="222" t="str">
        <f t="shared" si="51"/>
        <v/>
      </c>
      <c r="AF76" s="222" t="e">
        <f t="shared" ca="1" si="48"/>
        <v>#N/A</v>
      </c>
    </row>
    <row r="77" spans="2:32" ht="15" customHeight="1">
      <c r="B77" s="246" t="b">
        <f>IF(TRIM(Length_8!A17)="",FALSE,TRUE)</f>
        <v>0</v>
      </c>
      <c r="C77" s="247" t="str">
        <f>IF($B77=FALSE,"",VALUE(Length_8!A17))</f>
        <v/>
      </c>
      <c r="D77" s="222" t="str">
        <f>IF($B77=FALSE,"",Length_8!B17)</f>
        <v/>
      </c>
      <c r="E77" s="246" t="str">
        <f>IF($B77=FALSE,"",Length_8!M17)</f>
        <v/>
      </c>
      <c r="F77" s="246" t="str">
        <f>IF($B77=FALSE,"",Length_8!N17)</f>
        <v/>
      </c>
      <c r="G77" s="246" t="str">
        <f>IF($B77=FALSE,"",Length_8!O17)</f>
        <v/>
      </c>
      <c r="H77" s="246" t="str">
        <f>IF($B77=FALSE,"",Length_8!P17)</f>
        <v/>
      </c>
      <c r="I77" s="246" t="str">
        <f>IF($B77=FALSE,"",Length_8!Q17)</f>
        <v/>
      </c>
      <c r="J77" s="246" t="str">
        <f t="shared" si="49"/>
        <v/>
      </c>
      <c r="K77" s="239" t="str">
        <f t="shared" si="34"/>
        <v/>
      </c>
      <c r="L77" s="248" t="str">
        <f>IF($B77=FALSE,"",Length_8!D40)</f>
        <v/>
      </c>
      <c r="M77" s="249" t="str">
        <f t="shared" si="50"/>
        <v/>
      </c>
      <c r="N77" s="223" t="str">
        <f t="shared" si="35"/>
        <v/>
      </c>
      <c r="O77" s="223" t="str">
        <f>IF(B77=FALSE,"",Length_8!E40)</f>
        <v/>
      </c>
      <c r="P77" s="223" t="str">
        <f t="shared" si="36"/>
        <v/>
      </c>
      <c r="Q77" s="222" t="str">
        <f t="shared" si="37"/>
        <v/>
      </c>
      <c r="R77" s="222" t="str">
        <f t="shared" si="38"/>
        <v/>
      </c>
      <c r="S77" s="222" t="str">
        <f t="shared" si="39"/>
        <v/>
      </c>
      <c r="T77" s="250" t="str">
        <f t="shared" si="40"/>
        <v/>
      </c>
      <c r="U77" s="251" t="str">
        <f t="shared" si="41"/>
        <v/>
      </c>
      <c r="V77" s="222" t="str">
        <f t="shared" si="42"/>
        <v/>
      </c>
      <c r="W77" s="222" t="str">
        <f t="shared" si="43"/>
        <v/>
      </c>
      <c r="X77" s="116"/>
      <c r="Y77" s="222" t="e">
        <f ca="1">ROUND(C77+Length_8!J17/1000,$K$101)</f>
        <v>#VALUE!</v>
      </c>
      <c r="Z77" s="222" t="e">
        <f ca="1">ROUND(C77+Length_8!K17/1000,$K$101)</f>
        <v>#VALUE!</v>
      </c>
      <c r="AA77" s="222" t="e">
        <f t="shared" ca="1" si="44"/>
        <v>#N/A</v>
      </c>
      <c r="AB77" s="222" t="e">
        <f t="shared" ca="1" si="45"/>
        <v>#N/A</v>
      </c>
      <c r="AC77" s="222" t="e">
        <f t="shared" ca="1" si="46"/>
        <v>#N/A</v>
      </c>
      <c r="AD77" s="222" t="e">
        <f t="shared" ca="1" si="47"/>
        <v>#VALUE!</v>
      </c>
      <c r="AE77" s="222" t="str">
        <f t="shared" si="51"/>
        <v/>
      </c>
      <c r="AF77" s="222" t="e">
        <f t="shared" ca="1" si="48"/>
        <v>#N/A</v>
      </c>
    </row>
    <row r="78" spans="2:32" ht="15" customHeight="1">
      <c r="B78" s="246" t="b">
        <f>IF(TRIM(Length_8!A18)="",FALSE,TRUE)</f>
        <v>0</v>
      </c>
      <c r="C78" s="247" t="str">
        <f>IF($B78=FALSE,"",VALUE(Length_8!A18))</f>
        <v/>
      </c>
      <c r="D78" s="222" t="str">
        <f>IF($B78=FALSE,"",Length_8!B18)</f>
        <v/>
      </c>
      <c r="E78" s="246" t="str">
        <f>IF($B78=FALSE,"",Length_8!M18)</f>
        <v/>
      </c>
      <c r="F78" s="246" t="str">
        <f>IF($B78=FALSE,"",Length_8!N18)</f>
        <v/>
      </c>
      <c r="G78" s="246" t="str">
        <f>IF($B78=FALSE,"",Length_8!O18)</f>
        <v/>
      </c>
      <c r="H78" s="246" t="str">
        <f>IF($B78=FALSE,"",Length_8!P18)</f>
        <v/>
      </c>
      <c r="I78" s="246" t="str">
        <f>IF($B78=FALSE,"",Length_8!Q18)</f>
        <v/>
      </c>
      <c r="J78" s="246" t="str">
        <f t="shared" si="49"/>
        <v/>
      </c>
      <c r="K78" s="239" t="str">
        <f t="shared" si="34"/>
        <v/>
      </c>
      <c r="L78" s="248" t="str">
        <f>IF($B78=FALSE,"",Length_8!D41)</f>
        <v/>
      </c>
      <c r="M78" s="249" t="str">
        <f t="shared" si="50"/>
        <v/>
      </c>
      <c r="N78" s="223" t="str">
        <f t="shared" si="35"/>
        <v/>
      </c>
      <c r="O78" s="223" t="str">
        <f>IF(B78=FALSE,"",Length_8!E41)</f>
        <v/>
      </c>
      <c r="P78" s="223" t="str">
        <f t="shared" si="36"/>
        <v/>
      </c>
      <c r="Q78" s="222" t="str">
        <f t="shared" si="37"/>
        <v/>
      </c>
      <c r="R78" s="222" t="str">
        <f t="shared" si="38"/>
        <v/>
      </c>
      <c r="S78" s="222" t="str">
        <f t="shared" si="39"/>
        <v/>
      </c>
      <c r="T78" s="250" t="str">
        <f t="shared" si="40"/>
        <v/>
      </c>
      <c r="U78" s="251" t="str">
        <f t="shared" si="41"/>
        <v/>
      </c>
      <c r="V78" s="222" t="str">
        <f t="shared" si="42"/>
        <v/>
      </c>
      <c r="W78" s="222" t="str">
        <f t="shared" si="43"/>
        <v/>
      </c>
      <c r="X78" s="116"/>
      <c r="Y78" s="222" t="e">
        <f ca="1">ROUND(C78+Length_8!J18/1000,$K$101)</f>
        <v>#VALUE!</v>
      </c>
      <c r="Z78" s="222" t="e">
        <f ca="1">ROUND(C78+Length_8!K18/1000,$K$101)</f>
        <v>#VALUE!</v>
      </c>
      <c r="AA78" s="222" t="e">
        <f t="shared" ca="1" si="44"/>
        <v>#N/A</v>
      </c>
      <c r="AB78" s="222" t="e">
        <f t="shared" ca="1" si="45"/>
        <v>#N/A</v>
      </c>
      <c r="AC78" s="222" t="e">
        <f t="shared" ca="1" si="46"/>
        <v>#N/A</v>
      </c>
      <c r="AD78" s="222" t="e">
        <f t="shared" ca="1" si="47"/>
        <v>#VALUE!</v>
      </c>
      <c r="AE78" s="222" t="str">
        <f t="shared" si="51"/>
        <v/>
      </c>
      <c r="AF78" s="222" t="e">
        <f t="shared" ca="1" si="48"/>
        <v>#N/A</v>
      </c>
    </row>
    <row r="79" spans="2:32" ht="15" customHeight="1">
      <c r="B79" s="246" t="b">
        <f>IF(TRIM(Length_8!A19)="",FALSE,TRUE)</f>
        <v>0</v>
      </c>
      <c r="C79" s="247" t="str">
        <f>IF($B79=FALSE,"",VALUE(Length_8!A19))</f>
        <v/>
      </c>
      <c r="D79" s="222" t="str">
        <f>IF($B79=FALSE,"",Length_8!B19)</f>
        <v/>
      </c>
      <c r="E79" s="246" t="str">
        <f>IF($B79=FALSE,"",Length_8!M19)</f>
        <v/>
      </c>
      <c r="F79" s="246" t="str">
        <f>IF($B79=FALSE,"",Length_8!N19)</f>
        <v/>
      </c>
      <c r="G79" s="246" t="str">
        <f>IF($B79=FALSE,"",Length_8!O19)</f>
        <v/>
      </c>
      <c r="H79" s="246" t="str">
        <f>IF($B79=FALSE,"",Length_8!P19)</f>
        <v/>
      </c>
      <c r="I79" s="246" t="str">
        <f>IF($B79=FALSE,"",Length_8!Q19)</f>
        <v/>
      </c>
      <c r="J79" s="246" t="str">
        <f t="shared" si="49"/>
        <v/>
      </c>
      <c r="K79" s="239" t="str">
        <f t="shared" si="34"/>
        <v/>
      </c>
      <c r="L79" s="248" t="str">
        <f>IF($B79=FALSE,"",Length_8!D42)</f>
        <v/>
      </c>
      <c r="M79" s="249" t="str">
        <f t="shared" si="50"/>
        <v/>
      </c>
      <c r="N79" s="223" t="str">
        <f t="shared" si="35"/>
        <v/>
      </c>
      <c r="O79" s="223" t="str">
        <f>IF(B79=FALSE,"",Length_8!E42)</f>
        <v/>
      </c>
      <c r="P79" s="223" t="str">
        <f t="shared" si="36"/>
        <v/>
      </c>
      <c r="Q79" s="222" t="str">
        <f t="shared" si="37"/>
        <v/>
      </c>
      <c r="R79" s="222" t="str">
        <f t="shared" si="38"/>
        <v/>
      </c>
      <c r="S79" s="222" t="str">
        <f t="shared" si="39"/>
        <v/>
      </c>
      <c r="T79" s="250" t="str">
        <f t="shared" si="40"/>
        <v/>
      </c>
      <c r="U79" s="251" t="str">
        <f t="shared" si="41"/>
        <v/>
      </c>
      <c r="V79" s="222" t="str">
        <f t="shared" si="42"/>
        <v/>
      </c>
      <c r="W79" s="222" t="str">
        <f t="shared" si="43"/>
        <v/>
      </c>
      <c r="X79" s="116"/>
      <c r="Y79" s="222" t="e">
        <f ca="1">ROUND(C79+Length_8!J19/1000,$K$101)</f>
        <v>#VALUE!</v>
      </c>
      <c r="Z79" s="222" t="e">
        <f ca="1">ROUND(C79+Length_8!K19/1000,$K$101)</f>
        <v>#VALUE!</v>
      </c>
      <c r="AA79" s="222" t="e">
        <f t="shared" ca="1" si="44"/>
        <v>#N/A</v>
      </c>
      <c r="AB79" s="222" t="e">
        <f t="shared" ca="1" si="45"/>
        <v>#N/A</v>
      </c>
      <c r="AC79" s="222" t="e">
        <f t="shared" ca="1" si="46"/>
        <v>#N/A</v>
      </c>
      <c r="AD79" s="222" t="e">
        <f t="shared" ca="1" si="47"/>
        <v>#VALUE!</v>
      </c>
      <c r="AE79" s="222" t="str">
        <f t="shared" si="51"/>
        <v/>
      </c>
      <c r="AF79" s="222" t="e">
        <f t="shared" ca="1" si="48"/>
        <v>#N/A</v>
      </c>
    </row>
    <row r="80" spans="2:32" ht="15" customHeight="1">
      <c r="B80" s="246" t="b">
        <f>IF(TRIM(Length_8!A20)="",FALSE,TRUE)</f>
        <v>0</v>
      </c>
      <c r="C80" s="247" t="str">
        <f>IF($B80=FALSE,"",VALUE(Length_8!A20))</f>
        <v/>
      </c>
      <c r="D80" s="222" t="str">
        <f>IF($B80=FALSE,"",Length_8!B20)</f>
        <v/>
      </c>
      <c r="E80" s="246" t="str">
        <f>IF($B80=FALSE,"",Length_8!M20)</f>
        <v/>
      </c>
      <c r="F80" s="246" t="str">
        <f>IF($B80=FALSE,"",Length_8!N20)</f>
        <v/>
      </c>
      <c r="G80" s="246" t="str">
        <f>IF($B80=FALSE,"",Length_8!O20)</f>
        <v/>
      </c>
      <c r="H80" s="246" t="str">
        <f>IF($B80=FALSE,"",Length_8!P20)</f>
        <v/>
      </c>
      <c r="I80" s="246" t="str">
        <f>IF($B80=FALSE,"",Length_8!Q20)</f>
        <v/>
      </c>
      <c r="J80" s="246" t="str">
        <f t="shared" si="49"/>
        <v/>
      </c>
      <c r="K80" s="239" t="str">
        <f t="shared" si="34"/>
        <v/>
      </c>
      <c r="L80" s="248" t="str">
        <f>IF($B80=FALSE,"",Length_8!D43)</f>
        <v/>
      </c>
      <c r="M80" s="249" t="str">
        <f t="shared" si="50"/>
        <v/>
      </c>
      <c r="N80" s="223" t="str">
        <f t="shared" si="35"/>
        <v/>
      </c>
      <c r="O80" s="223" t="str">
        <f>IF(B80=FALSE,"",Length_8!E43)</f>
        <v/>
      </c>
      <c r="P80" s="223" t="str">
        <f t="shared" si="36"/>
        <v/>
      </c>
      <c r="Q80" s="222" t="str">
        <f t="shared" si="37"/>
        <v/>
      </c>
      <c r="R80" s="222" t="str">
        <f t="shared" si="38"/>
        <v/>
      </c>
      <c r="S80" s="222" t="str">
        <f t="shared" si="39"/>
        <v/>
      </c>
      <c r="T80" s="250" t="str">
        <f t="shared" si="40"/>
        <v/>
      </c>
      <c r="U80" s="251" t="str">
        <f t="shared" si="41"/>
        <v/>
      </c>
      <c r="V80" s="222" t="str">
        <f t="shared" si="42"/>
        <v/>
      </c>
      <c r="W80" s="222" t="str">
        <f t="shared" si="43"/>
        <v/>
      </c>
      <c r="X80" s="116"/>
      <c r="Y80" s="222" t="e">
        <f ca="1">ROUND(C80+Length_8!J20/1000,$K$101)</f>
        <v>#VALUE!</v>
      </c>
      <c r="Z80" s="222" t="e">
        <f ca="1">ROUND(C80+Length_8!K20/1000,$K$101)</f>
        <v>#VALUE!</v>
      </c>
      <c r="AA80" s="222" t="e">
        <f t="shared" ca="1" si="44"/>
        <v>#N/A</v>
      </c>
      <c r="AB80" s="222" t="e">
        <f t="shared" ca="1" si="45"/>
        <v>#N/A</v>
      </c>
      <c r="AC80" s="222" t="e">
        <f t="shared" ca="1" si="46"/>
        <v>#N/A</v>
      </c>
      <c r="AD80" s="222" t="e">
        <f t="shared" ca="1" si="47"/>
        <v>#VALUE!</v>
      </c>
      <c r="AE80" s="222" t="str">
        <f t="shared" si="51"/>
        <v/>
      </c>
      <c r="AF80" s="222" t="e">
        <f t="shared" ca="1" si="48"/>
        <v>#N/A</v>
      </c>
    </row>
    <row r="81" spans="1:32" ht="15" customHeight="1">
      <c r="B81" s="246" t="b">
        <f>IF(TRIM(Length_8!A21)="",FALSE,TRUE)</f>
        <v>0</v>
      </c>
      <c r="C81" s="247" t="str">
        <f>IF($B81=FALSE,"",VALUE(Length_8!A21))</f>
        <v/>
      </c>
      <c r="D81" s="222" t="str">
        <f>IF($B81=FALSE,"",Length_8!B21)</f>
        <v/>
      </c>
      <c r="E81" s="246" t="str">
        <f>IF($B81=FALSE,"",Length_8!M21)</f>
        <v/>
      </c>
      <c r="F81" s="246" t="str">
        <f>IF($B81=FALSE,"",Length_8!N21)</f>
        <v/>
      </c>
      <c r="G81" s="246" t="str">
        <f>IF($B81=FALSE,"",Length_8!O21)</f>
        <v/>
      </c>
      <c r="H81" s="246" t="str">
        <f>IF($B81=FALSE,"",Length_8!P21)</f>
        <v/>
      </c>
      <c r="I81" s="246" t="str">
        <f>IF($B81=FALSE,"",Length_8!Q21)</f>
        <v/>
      </c>
      <c r="J81" s="246" t="str">
        <f t="shared" si="49"/>
        <v/>
      </c>
      <c r="K81" s="239" t="str">
        <f t="shared" si="34"/>
        <v/>
      </c>
      <c r="L81" s="248" t="str">
        <f>IF($B81=FALSE,"",Length_8!D44)</f>
        <v/>
      </c>
      <c r="M81" s="249" t="str">
        <f t="shared" si="50"/>
        <v/>
      </c>
      <c r="N81" s="223" t="str">
        <f t="shared" si="35"/>
        <v/>
      </c>
      <c r="O81" s="223" t="str">
        <f>IF(B81=FALSE,"",Length_8!E44)</f>
        <v/>
      </c>
      <c r="P81" s="223" t="str">
        <f t="shared" si="36"/>
        <v/>
      </c>
      <c r="Q81" s="222" t="str">
        <f t="shared" si="37"/>
        <v/>
      </c>
      <c r="R81" s="222" t="str">
        <f t="shared" si="38"/>
        <v/>
      </c>
      <c r="S81" s="222" t="str">
        <f t="shared" si="39"/>
        <v/>
      </c>
      <c r="T81" s="250" t="str">
        <f t="shared" si="40"/>
        <v/>
      </c>
      <c r="U81" s="251" t="str">
        <f t="shared" si="41"/>
        <v/>
      </c>
      <c r="V81" s="222" t="str">
        <f t="shared" si="42"/>
        <v/>
      </c>
      <c r="W81" s="222" t="str">
        <f t="shared" si="43"/>
        <v/>
      </c>
      <c r="X81" s="116"/>
      <c r="Y81" s="222" t="e">
        <f ca="1">ROUND(C81+Length_8!J21/1000,$K$101)</f>
        <v>#VALUE!</v>
      </c>
      <c r="Z81" s="222" t="e">
        <f ca="1">ROUND(C81+Length_8!K21/1000,$K$101)</f>
        <v>#VALUE!</v>
      </c>
      <c r="AA81" s="222" t="e">
        <f t="shared" ca="1" si="44"/>
        <v>#N/A</v>
      </c>
      <c r="AB81" s="222" t="e">
        <f t="shared" ca="1" si="45"/>
        <v>#N/A</v>
      </c>
      <c r="AC81" s="222" t="e">
        <f t="shared" ca="1" si="46"/>
        <v>#N/A</v>
      </c>
      <c r="AD81" s="222" t="e">
        <f t="shared" ca="1" si="47"/>
        <v>#VALUE!</v>
      </c>
      <c r="AE81" s="222" t="str">
        <f t="shared" si="51"/>
        <v/>
      </c>
      <c r="AF81" s="222" t="e">
        <f t="shared" ca="1" si="48"/>
        <v>#N/A</v>
      </c>
    </row>
    <row r="82" spans="1:32" ht="15" customHeight="1">
      <c r="B82" s="246" t="b">
        <f>IF(TRIM(Length_8!A22)="",FALSE,TRUE)</f>
        <v>0</v>
      </c>
      <c r="C82" s="247" t="str">
        <f>IF($B82=FALSE,"",VALUE(Length_8!A22))</f>
        <v/>
      </c>
      <c r="D82" s="222" t="str">
        <f>IF($B82=FALSE,"",Length_8!B22)</f>
        <v/>
      </c>
      <c r="E82" s="246" t="str">
        <f>IF($B82=FALSE,"",Length_8!M22)</f>
        <v/>
      </c>
      <c r="F82" s="246" t="str">
        <f>IF($B82=FALSE,"",Length_8!N22)</f>
        <v/>
      </c>
      <c r="G82" s="246" t="str">
        <f>IF($B82=FALSE,"",Length_8!O22)</f>
        <v/>
      </c>
      <c r="H82" s="246" t="str">
        <f>IF($B82=FALSE,"",Length_8!P22)</f>
        <v/>
      </c>
      <c r="I82" s="246" t="str">
        <f>IF($B82=FALSE,"",Length_8!Q22)</f>
        <v/>
      </c>
      <c r="J82" s="246" t="str">
        <f t="shared" si="49"/>
        <v/>
      </c>
      <c r="K82" s="239" t="str">
        <f t="shared" si="34"/>
        <v/>
      </c>
      <c r="L82" s="248" t="str">
        <f>IF($B82=FALSE,"",Length_8!D45)</f>
        <v/>
      </c>
      <c r="M82" s="249" t="str">
        <f t="shared" si="50"/>
        <v/>
      </c>
      <c r="N82" s="223" t="str">
        <f t="shared" si="35"/>
        <v/>
      </c>
      <c r="O82" s="223" t="str">
        <f>IF(B82=FALSE,"",Length_8!E45)</f>
        <v/>
      </c>
      <c r="P82" s="223" t="str">
        <f t="shared" si="36"/>
        <v/>
      </c>
      <c r="Q82" s="222" t="str">
        <f t="shared" si="37"/>
        <v/>
      </c>
      <c r="R82" s="222" t="str">
        <f t="shared" si="38"/>
        <v/>
      </c>
      <c r="S82" s="222" t="str">
        <f t="shared" si="39"/>
        <v/>
      </c>
      <c r="T82" s="250" t="str">
        <f t="shared" si="40"/>
        <v/>
      </c>
      <c r="U82" s="251" t="str">
        <f t="shared" si="41"/>
        <v/>
      </c>
      <c r="V82" s="222" t="str">
        <f t="shared" si="42"/>
        <v/>
      </c>
      <c r="W82" s="222" t="str">
        <f t="shared" si="43"/>
        <v/>
      </c>
      <c r="X82" s="116"/>
      <c r="Y82" s="222" t="e">
        <f ca="1">ROUND(C82+Length_8!J22/1000,$K$101)</f>
        <v>#VALUE!</v>
      </c>
      <c r="Z82" s="222" t="e">
        <f ca="1">ROUND(C82+Length_8!K22/1000,$K$101)</f>
        <v>#VALUE!</v>
      </c>
      <c r="AA82" s="222" t="e">
        <f t="shared" ca="1" si="44"/>
        <v>#N/A</v>
      </c>
      <c r="AB82" s="222" t="e">
        <f t="shared" ca="1" si="45"/>
        <v>#N/A</v>
      </c>
      <c r="AC82" s="222" t="e">
        <f t="shared" ca="1" si="46"/>
        <v>#N/A</v>
      </c>
      <c r="AD82" s="222" t="e">
        <f t="shared" ca="1" si="47"/>
        <v>#VALUE!</v>
      </c>
      <c r="AE82" s="222" t="str">
        <f t="shared" si="51"/>
        <v/>
      </c>
      <c r="AF82" s="222" t="e">
        <f t="shared" ca="1" si="48"/>
        <v>#N/A</v>
      </c>
    </row>
    <row r="83" spans="1:32" ht="15" customHeight="1">
      <c r="B83" s="246" t="b">
        <f>IF(TRIM(Length_8!A23)="",FALSE,TRUE)</f>
        <v>0</v>
      </c>
      <c r="C83" s="247" t="str">
        <f>IF($B83=FALSE,"",VALUE(Length_8!A23))</f>
        <v/>
      </c>
      <c r="D83" s="222" t="str">
        <f>IF($B83=FALSE,"",Length_8!B23)</f>
        <v/>
      </c>
      <c r="E83" s="246" t="str">
        <f>IF($B83=FALSE,"",Length_8!M23)</f>
        <v/>
      </c>
      <c r="F83" s="246" t="str">
        <f>IF($B83=FALSE,"",Length_8!N23)</f>
        <v/>
      </c>
      <c r="G83" s="246" t="str">
        <f>IF($B83=FALSE,"",Length_8!O23)</f>
        <v/>
      </c>
      <c r="H83" s="246" t="str">
        <f>IF($B83=FALSE,"",Length_8!P23)</f>
        <v/>
      </c>
      <c r="I83" s="246" t="str">
        <f>IF($B83=FALSE,"",Length_8!Q23)</f>
        <v/>
      </c>
      <c r="J83" s="246" t="str">
        <f t="shared" si="49"/>
        <v/>
      </c>
      <c r="K83" s="239" t="str">
        <f t="shared" si="34"/>
        <v/>
      </c>
      <c r="L83" s="248" t="str">
        <f>IF($B83=FALSE,"",Length_8!D46)</f>
        <v/>
      </c>
      <c r="M83" s="249" t="str">
        <f t="shared" si="50"/>
        <v/>
      </c>
      <c r="N83" s="223" t="str">
        <f t="shared" si="35"/>
        <v/>
      </c>
      <c r="O83" s="223" t="str">
        <f>IF(B83=FALSE,"",Length_8!E46)</f>
        <v/>
      </c>
      <c r="P83" s="223" t="str">
        <f t="shared" si="36"/>
        <v/>
      </c>
      <c r="Q83" s="222" t="str">
        <f t="shared" si="37"/>
        <v/>
      </c>
      <c r="R83" s="222" t="str">
        <f t="shared" si="38"/>
        <v/>
      </c>
      <c r="S83" s="222" t="str">
        <f t="shared" si="39"/>
        <v/>
      </c>
      <c r="T83" s="250" t="str">
        <f t="shared" si="40"/>
        <v/>
      </c>
      <c r="U83" s="251" t="str">
        <f t="shared" si="41"/>
        <v/>
      </c>
      <c r="V83" s="222" t="str">
        <f t="shared" si="42"/>
        <v/>
      </c>
      <c r="W83" s="222" t="str">
        <f t="shared" si="43"/>
        <v/>
      </c>
      <c r="X83" s="116"/>
      <c r="Y83" s="222" t="e">
        <f ca="1">ROUND(C83+Length_8!J23/1000,$K$101)</f>
        <v>#VALUE!</v>
      </c>
      <c r="Z83" s="222" t="e">
        <f ca="1">ROUND(C83+Length_8!K23/1000,$K$101)</f>
        <v>#VALUE!</v>
      </c>
      <c r="AA83" s="222" t="e">
        <f t="shared" ca="1" si="44"/>
        <v>#N/A</v>
      </c>
      <c r="AB83" s="222" t="e">
        <f t="shared" ca="1" si="45"/>
        <v>#N/A</v>
      </c>
      <c r="AC83" s="222" t="e">
        <f t="shared" ca="1" si="46"/>
        <v>#N/A</v>
      </c>
      <c r="AD83" s="222" t="e">
        <f t="shared" ca="1" si="47"/>
        <v>#VALUE!</v>
      </c>
      <c r="AE83" s="222" t="str">
        <f t="shared" si="51"/>
        <v/>
      </c>
      <c r="AF83" s="222" t="e">
        <f t="shared" ca="1" si="48"/>
        <v>#N/A</v>
      </c>
    </row>
    <row r="84" spans="1:32" ht="15" customHeight="1">
      <c r="M84" s="114"/>
      <c r="N84" s="114"/>
      <c r="O84" s="114"/>
      <c r="P84" s="114"/>
      <c r="Q84" s="114"/>
      <c r="T84" s="115"/>
      <c r="U84" s="114"/>
    </row>
    <row r="85" spans="1:32" ht="15" customHeight="1">
      <c r="A85" s="112" t="s">
        <v>729</v>
      </c>
      <c r="C85" s="113"/>
      <c r="D85" s="113"/>
      <c r="E85" s="118"/>
      <c r="F85" s="118"/>
      <c r="G85" s="118"/>
      <c r="H85" s="118"/>
      <c r="I85" s="118"/>
      <c r="J85" s="118"/>
      <c r="K85" s="118"/>
      <c r="L85" s="118"/>
      <c r="M85" s="118"/>
      <c r="N85" s="118"/>
      <c r="O85" s="118"/>
      <c r="P85" s="118"/>
      <c r="Q85" s="118"/>
      <c r="R85" s="118"/>
      <c r="S85" s="118"/>
      <c r="T85" s="118"/>
      <c r="W85" s="118"/>
    </row>
    <row r="86" spans="1:32" ht="15" customHeight="1">
      <c r="A86" s="112"/>
      <c r="B86" s="453"/>
      <c r="C86" s="453" t="s">
        <v>621</v>
      </c>
      <c r="D86" s="457" t="s">
        <v>622</v>
      </c>
      <c r="E86" s="453" t="s">
        <v>623</v>
      </c>
      <c r="F86" s="453" t="s">
        <v>575</v>
      </c>
      <c r="G86" s="449">
        <v>1</v>
      </c>
      <c r="H86" s="452"/>
      <c r="I86" s="452"/>
      <c r="J86" s="452"/>
      <c r="K86" s="450"/>
      <c r="L86" s="237">
        <v>2</v>
      </c>
      <c r="M86" s="449">
        <v>3</v>
      </c>
      <c r="N86" s="452"/>
      <c r="O86" s="452"/>
      <c r="P86" s="450"/>
      <c r="Q86" s="449">
        <v>4</v>
      </c>
      <c r="R86" s="450"/>
      <c r="S86" s="237">
        <v>5</v>
      </c>
      <c r="T86" s="453" t="s">
        <v>625</v>
      </c>
      <c r="U86" s="449" t="s">
        <v>786</v>
      </c>
      <c r="V86" s="450"/>
      <c r="W86" s="118"/>
    </row>
    <row r="87" spans="1:32" ht="15" customHeight="1">
      <c r="A87" s="112"/>
      <c r="B87" s="460"/>
      <c r="C87" s="460"/>
      <c r="D87" s="459"/>
      <c r="E87" s="460"/>
      <c r="F87" s="460"/>
      <c r="G87" s="237" t="s">
        <v>629</v>
      </c>
      <c r="H87" s="237" t="s">
        <v>730</v>
      </c>
      <c r="I87" s="237" t="s">
        <v>525</v>
      </c>
      <c r="J87" s="449" t="s">
        <v>627</v>
      </c>
      <c r="K87" s="450"/>
      <c r="L87" s="237" t="s">
        <v>628</v>
      </c>
      <c r="M87" s="449" t="s">
        <v>629</v>
      </c>
      <c r="N87" s="450"/>
      <c r="O87" s="449" t="s">
        <v>164</v>
      </c>
      <c r="P87" s="450"/>
      <c r="Q87" s="449" t="s">
        <v>631</v>
      </c>
      <c r="R87" s="450"/>
      <c r="S87" s="237" t="s">
        <v>632</v>
      </c>
      <c r="T87" s="454"/>
      <c r="U87" s="268" t="s">
        <v>787</v>
      </c>
      <c r="V87" s="268" t="s">
        <v>806</v>
      </c>
      <c r="W87" s="118"/>
    </row>
    <row r="88" spans="1:32" ht="15" customHeight="1">
      <c r="B88" s="237" t="s">
        <v>635</v>
      </c>
      <c r="C88" s="253" t="s">
        <v>636</v>
      </c>
      <c r="D88" s="254" t="s">
        <v>637</v>
      </c>
      <c r="E88" s="222" t="e">
        <f>VLOOKUP($H$3,C$64:U$83,10,FALSE)</f>
        <v>#N/A</v>
      </c>
      <c r="F88" s="255" t="s">
        <v>616</v>
      </c>
      <c r="G88" s="222" t="e">
        <f>VLOOKUP(H3,Length_8!B27:K46,5,FALSE)</f>
        <v>#N/A</v>
      </c>
      <c r="H88" s="222" t="e">
        <f>VLOOKUP(H3,Length_8!B27:K46,6,FALSE)</f>
        <v>#N/A</v>
      </c>
      <c r="I88" s="222" t="e">
        <f>VLOOKUP(H3,Length_8!B27:K46,8,FALSE)</f>
        <v>#N/A</v>
      </c>
      <c r="J88" s="256" t="e">
        <f ca="1">SQRT(SUMSQ(G88,H88*F54))/1000/I88</f>
        <v>#N/A</v>
      </c>
      <c r="K88" s="255" t="s">
        <v>614</v>
      </c>
      <c r="L88" s="257" t="s">
        <v>661</v>
      </c>
      <c r="M88" s="222"/>
      <c r="N88" s="222"/>
      <c r="O88" s="249">
        <v>1</v>
      </c>
      <c r="P88" s="222"/>
      <c r="Q88" s="219" t="e">
        <f t="shared" ref="Q88:Q95" ca="1" si="52">ABS(J88*O88)</f>
        <v>#N/A</v>
      </c>
      <c r="R88" s="255" t="s">
        <v>94</v>
      </c>
      <c r="S88" s="222" t="s">
        <v>662</v>
      </c>
      <c r="T88" s="258">
        <f t="shared" ref="T88:T96" si="53">IF(S88="∞",0,Q88^4/S88)</f>
        <v>0</v>
      </c>
      <c r="U88" s="219" t="str">
        <f t="shared" ref="U88:U96" si="54">IF(OR(L88="직사각형",L88="삼각형"),Q88,"")</f>
        <v/>
      </c>
      <c r="V88" s="219" t="e">
        <f ca="1">IF(OR(L88="직사각형",L88="삼각형"),"",Q88)</f>
        <v>#N/A</v>
      </c>
      <c r="W88" s="118"/>
    </row>
    <row r="89" spans="1:32" ht="15" customHeight="1">
      <c r="B89" s="237" t="s">
        <v>732</v>
      </c>
      <c r="C89" s="253" t="s">
        <v>733</v>
      </c>
      <c r="D89" s="254" t="s">
        <v>734</v>
      </c>
      <c r="E89" s="222" t="e">
        <f>VLOOKUP($H$3,C$64:U$83,11,FALSE)</f>
        <v>#N/A</v>
      </c>
      <c r="F89" s="255" t="s">
        <v>616</v>
      </c>
      <c r="G89" s="239">
        <f>MAX(K64:K83,G96)</f>
        <v>0</v>
      </c>
      <c r="H89" s="222"/>
      <c r="I89" s="225">
        <v>5</v>
      </c>
      <c r="J89" s="259">
        <f>G89/(IF(H89="",1,H89)*SQRT(I89))</f>
        <v>0</v>
      </c>
      <c r="K89" s="255" t="s">
        <v>643</v>
      </c>
      <c r="L89" s="257" t="s">
        <v>644</v>
      </c>
      <c r="M89" s="222"/>
      <c r="N89" s="222"/>
      <c r="O89" s="249">
        <v>1</v>
      </c>
      <c r="P89" s="222"/>
      <c r="Q89" s="219">
        <f t="shared" si="52"/>
        <v>0</v>
      </c>
      <c r="R89" s="255" t="s">
        <v>614</v>
      </c>
      <c r="S89" s="222">
        <v>4</v>
      </c>
      <c r="T89" s="258">
        <f t="shared" si="53"/>
        <v>0</v>
      </c>
      <c r="U89" s="219" t="str">
        <f t="shared" si="54"/>
        <v/>
      </c>
      <c r="V89" s="219">
        <f t="shared" ref="V89:V96" si="55">IF(OR(L89="직사각형",L89="삼각형"),"",Q89)</f>
        <v>0</v>
      </c>
      <c r="W89" s="118"/>
    </row>
    <row r="90" spans="1:32" ht="15" customHeight="1">
      <c r="B90" s="237" t="s">
        <v>735</v>
      </c>
      <c r="C90" s="253" t="s">
        <v>736</v>
      </c>
      <c r="D90" s="254" t="s">
        <v>143</v>
      </c>
      <c r="E90" s="223" t="e">
        <f ca="1">OFFSET(P$63,MATCH(H$3,C$64:C$83,0),0)</f>
        <v>#N/A</v>
      </c>
      <c r="F90" s="260" t="s">
        <v>617</v>
      </c>
      <c r="G90" s="223">
        <f>1*10^-6</f>
        <v>9.9999999999999995E-7</v>
      </c>
      <c r="H90" s="224"/>
      <c r="I90" s="225">
        <v>3</v>
      </c>
      <c r="J90" s="261">
        <f>SQRT((G90/SQRT(I90)/2)^2+(G90/SQRT(I90)/2)^2)</f>
        <v>4.0824829046386305E-7</v>
      </c>
      <c r="K90" s="260" t="s">
        <v>647</v>
      </c>
      <c r="L90" s="257" t="s">
        <v>656</v>
      </c>
      <c r="M90" s="255" t="e">
        <f>G91</f>
        <v>#VALUE!</v>
      </c>
      <c r="N90" s="222">
        <f>$H$3*1000</f>
        <v>0</v>
      </c>
      <c r="O90" s="249" t="e">
        <f>-M90*N90</f>
        <v>#VALUE!</v>
      </c>
      <c r="P90" s="222" t="s">
        <v>737</v>
      </c>
      <c r="Q90" s="219" t="e">
        <f t="shared" si="52"/>
        <v>#VALUE!</v>
      </c>
      <c r="R90" s="255" t="s">
        <v>94</v>
      </c>
      <c r="S90" s="222">
        <v>100</v>
      </c>
      <c r="T90" s="258" t="e">
        <f t="shared" si="53"/>
        <v>#VALUE!</v>
      </c>
      <c r="U90" s="219" t="e">
        <f t="shared" si="54"/>
        <v>#VALUE!</v>
      </c>
      <c r="V90" s="219" t="str">
        <f t="shared" si="55"/>
        <v/>
      </c>
      <c r="W90" s="118"/>
    </row>
    <row r="91" spans="1:32" ht="15" customHeight="1">
      <c r="B91" s="237" t="s">
        <v>650</v>
      </c>
      <c r="C91" s="253" t="s">
        <v>581</v>
      </c>
      <c r="D91" s="254" t="s">
        <v>144</v>
      </c>
      <c r="E91" s="255" t="str">
        <f>Q64</f>
        <v/>
      </c>
      <c r="F91" s="260" t="s">
        <v>618</v>
      </c>
      <c r="G91" s="255" t="e">
        <f>MAX(ABS(E91),IF(기본정보!H$12=1,1,0.3))</f>
        <v>#VALUE!</v>
      </c>
      <c r="H91" s="224"/>
      <c r="I91" s="225">
        <v>3</v>
      </c>
      <c r="J91" s="264" t="e">
        <f>G91/SQRT(I91)</f>
        <v>#VALUE!</v>
      </c>
      <c r="K91" s="260" t="s">
        <v>618</v>
      </c>
      <c r="L91" s="257" t="s">
        <v>624</v>
      </c>
      <c r="M91" s="223" t="e">
        <f ca="1">E90</f>
        <v>#N/A</v>
      </c>
      <c r="N91" s="222">
        <f>$H$3*1000</f>
        <v>0</v>
      </c>
      <c r="O91" s="249" t="e">
        <f ca="1">-M91*N91</f>
        <v>#N/A</v>
      </c>
      <c r="P91" s="222" t="s">
        <v>169</v>
      </c>
      <c r="Q91" s="219" t="e">
        <f t="shared" ca="1" si="52"/>
        <v>#VALUE!</v>
      </c>
      <c r="R91" s="255" t="s">
        <v>614</v>
      </c>
      <c r="S91" s="222">
        <f>ROUNDDOWN(1/2*(100/20)^2,0)</f>
        <v>12</v>
      </c>
      <c r="T91" s="258" t="e">
        <f t="shared" ca="1" si="53"/>
        <v>#VALUE!</v>
      </c>
      <c r="U91" s="219" t="e">
        <f t="shared" ca="1" si="54"/>
        <v>#VALUE!</v>
      </c>
      <c r="V91" s="219" t="str">
        <f t="shared" si="55"/>
        <v/>
      </c>
      <c r="W91" s="118"/>
    </row>
    <row r="92" spans="1:32" ht="15" customHeight="1">
      <c r="B92" s="237" t="s">
        <v>738</v>
      </c>
      <c r="C92" s="253" t="s">
        <v>582</v>
      </c>
      <c r="D92" s="254" t="s">
        <v>145</v>
      </c>
      <c r="E92" s="262" t="e">
        <f ca="1">OFFSET(R$63,MATCH(H$3,C$64:C$83,0),0)</f>
        <v>#N/A</v>
      </c>
      <c r="F92" s="260" t="s">
        <v>617</v>
      </c>
      <c r="G92" s="223">
        <f>1*10^-6</f>
        <v>9.9999999999999995E-7</v>
      </c>
      <c r="H92" s="224"/>
      <c r="I92" s="225">
        <v>3</v>
      </c>
      <c r="J92" s="261">
        <f>SQRT((G92/SQRT(I92))^2+(G92/SQRT(I92))^2)</f>
        <v>8.1649658092772609E-7</v>
      </c>
      <c r="K92" s="260" t="s">
        <v>617</v>
      </c>
      <c r="L92" s="257" t="s">
        <v>656</v>
      </c>
      <c r="M92" s="255" t="str">
        <f>E93</f>
        <v/>
      </c>
      <c r="N92" s="222">
        <f>$H$3*1000</f>
        <v>0</v>
      </c>
      <c r="O92" s="249" t="e">
        <f>-M92*N92</f>
        <v>#VALUE!</v>
      </c>
      <c r="P92" s="222" t="s">
        <v>737</v>
      </c>
      <c r="Q92" s="219" t="e">
        <f t="shared" si="52"/>
        <v>#VALUE!</v>
      </c>
      <c r="R92" s="255" t="s">
        <v>614</v>
      </c>
      <c r="S92" s="222">
        <v>100</v>
      </c>
      <c r="T92" s="258" t="e">
        <f t="shared" si="53"/>
        <v>#VALUE!</v>
      </c>
      <c r="U92" s="219" t="e">
        <f t="shared" si="54"/>
        <v>#VALUE!</v>
      </c>
      <c r="V92" s="219" t="str">
        <f t="shared" si="55"/>
        <v/>
      </c>
      <c r="W92" s="118"/>
    </row>
    <row r="93" spans="1:32" ht="15" customHeight="1">
      <c r="B93" s="237" t="s">
        <v>739</v>
      </c>
      <c r="C93" s="253" t="s">
        <v>146</v>
      </c>
      <c r="D93" s="254" t="s">
        <v>147</v>
      </c>
      <c r="E93" s="255" t="str">
        <f>S64</f>
        <v/>
      </c>
      <c r="F93" s="260" t="s">
        <v>618</v>
      </c>
      <c r="G93" s="255">
        <f>IF(기본정보!H$12=1,3,1)</f>
        <v>1</v>
      </c>
      <c r="H93" s="224"/>
      <c r="I93" s="225">
        <v>3</v>
      </c>
      <c r="J93" s="259">
        <f>G93/(IF(H93="",1,H93)*SQRT(I93))</f>
        <v>0.57735026918962584</v>
      </c>
      <c r="K93" s="260" t="s">
        <v>652</v>
      </c>
      <c r="L93" s="257" t="s">
        <v>624</v>
      </c>
      <c r="M93" s="262" t="e">
        <f ca="1">E92</f>
        <v>#N/A</v>
      </c>
      <c r="N93" s="222">
        <f>$H$3*1000</f>
        <v>0</v>
      </c>
      <c r="O93" s="249" t="e">
        <f ca="1">-M93*N93</f>
        <v>#N/A</v>
      </c>
      <c r="P93" s="222" t="s">
        <v>169</v>
      </c>
      <c r="Q93" s="219" t="e">
        <f t="shared" ca="1" si="52"/>
        <v>#N/A</v>
      </c>
      <c r="R93" s="255" t="s">
        <v>643</v>
      </c>
      <c r="S93" s="222">
        <f>ROUNDDOWN(1/2*(100/20)^2,0)</f>
        <v>12</v>
      </c>
      <c r="T93" s="258" t="e">
        <f t="shared" ca="1" si="53"/>
        <v>#N/A</v>
      </c>
      <c r="U93" s="219" t="e">
        <f t="shared" ca="1" si="54"/>
        <v>#N/A</v>
      </c>
      <c r="V93" s="219" t="str">
        <f t="shared" si="55"/>
        <v/>
      </c>
      <c r="W93" s="118"/>
    </row>
    <row r="94" spans="1:32" ht="15" customHeight="1">
      <c r="B94" s="237" t="s">
        <v>658</v>
      </c>
      <c r="C94" s="253" t="s">
        <v>740</v>
      </c>
      <c r="D94" s="254" t="s">
        <v>741</v>
      </c>
      <c r="E94" s="222">
        <v>0</v>
      </c>
      <c r="F94" s="255" t="s">
        <v>616</v>
      </c>
      <c r="G94" s="222">
        <f>K3*1000</f>
        <v>0</v>
      </c>
      <c r="H94" s="222">
        <v>2</v>
      </c>
      <c r="I94" s="225">
        <v>3</v>
      </c>
      <c r="J94" s="259">
        <f>G94/(IF(H94="",1,H94)*SQRT(I94))</f>
        <v>0</v>
      </c>
      <c r="K94" s="255" t="s">
        <v>614</v>
      </c>
      <c r="L94" s="257" t="s">
        <v>624</v>
      </c>
      <c r="M94" s="222"/>
      <c r="N94" s="222"/>
      <c r="O94" s="249">
        <v>1</v>
      </c>
      <c r="P94" s="222"/>
      <c r="Q94" s="219">
        <f>ABS(J94*O94)</f>
        <v>0</v>
      </c>
      <c r="R94" s="255" t="s">
        <v>614</v>
      </c>
      <c r="S94" s="222">
        <f>ROUNDDOWN(1/2*(100/20)^2,0)</f>
        <v>12</v>
      </c>
      <c r="T94" s="258">
        <f t="shared" si="53"/>
        <v>0</v>
      </c>
      <c r="U94" s="219">
        <f t="shared" si="54"/>
        <v>0</v>
      </c>
      <c r="V94" s="219" t="str">
        <f t="shared" si="55"/>
        <v/>
      </c>
      <c r="W94" s="118"/>
    </row>
    <row r="95" spans="1:32" ht="15" customHeight="1">
      <c r="B95" s="237" t="s">
        <v>666</v>
      </c>
      <c r="C95" s="253" t="s">
        <v>742</v>
      </c>
      <c r="D95" s="254" t="s">
        <v>665</v>
      </c>
      <c r="E95" s="222">
        <v>0</v>
      </c>
      <c r="F95" s="255" t="s">
        <v>619</v>
      </c>
      <c r="G95" s="222">
        <f>Length_8!P74</f>
        <v>0</v>
      </c>
      <c r="H95" s="222">
        <v>5</v>
      </c>
      <c r="I95" s="225">
        <v>3</v>
      </c>
      <c r="J95" s="259">
        <f>G95/(IF(H95="",1,H95)*SQRT(I95))</f>
        <v>0</v>
      </c>
      <c r="K95" s="255" t="s">
        <v>614</v>
      </c>
      <c r="L95" s="257" t="s">
        <v>624</v>
      </c>
      <c r="M95" s="222"/>
      <c r="N95" s="222"/>
      <c r="O95" s="249">
        <v>1</v>
      </c>
      <c r="P95" s="222"/>
      <c r="Q95" s="219">
        <f t="shared" si="52"/>
        <v>0</v>
      </c>
      <c r="R95" s="255" t="s">
        <v>614</v>
      </c>
      <c r="S95" s="222">
        <f>ROUNDDOWN(1/2*(100/20)^2,0)</f>
        <v>12</v>
      </c>
      <c r="T95" s="258">
        <f t="shared" si="53"/>
        <v>0</v>
      </c>
      <c r="U95" s="219">
        <f t="shared" si="54"/>
        <v>0</v>
      </c>
      <c r="V95" s="219" t="str">
        <f t="shared" si="55"/>
        <v/>
      </c>
      <c r="W95" s="118"/>
    </row>
    <row r="96" spans="1:32" ht="15" customHeight="1">
      <c r="B96" s="237" t="s">
        <v>743</v>
      </c>
      <c r="C96" s="253" t="s">
        <v>744</v>
      </c>
      <c r="D96" s="254" t="s">
        <v>745</v>
      </c>
      <c r="E96" s="222">
        <v>0</v>
      </c>
      <c r="F96" s="255" t="s">
        <v>616</v>
      </c>
      <c r="G96" s="222">
        <f>MAX(Length_8!T50:T70)</f>
        <v>0</v>
      </c>
      <c r="H96" s="222">
        <f>MAX(Length_8!R50:R70)</f>
        <v>0</v>
      </c>
      <c r="I96" s="222">
        <f>Length_8!W50</f>
        <v>0</v>
      </c>
      <c r="J96" s="256" t="e">
        <f>G96/I96+H96</f>
        <v>#DIV/0!</v>
      </c>
      <c r="K96" s="255" t="s">
        <v>614</v>
      </c>
      <c r="L96" s="257" t="s">
        <v>661</v>
      </c>
      <c r="M96" s="222"/>
      <c r="N96" s="222"/>
      <c r="O96" s="249">
        <v>1</v>
      </c>
      <c r="P96" s="222"/>
      <c r="Q96" s="219" t="e">
        <f>ABS(J96*O96)</f>
        <v>#DIV/0!</v>
      </c>
      <c r="R96" s="255" t="s">
        <v>643</v>
      </c>
      <c r="S96" s="222" t="s">
        <v>662</v>
      </c>
      <c r="T96" s="258">
        <f t="shared" si="53"/>
        <v>0</v>
      </c>
      <c r="U96" s="219" t="str">
        <f t="shared" si="54"/>
        <v/>
      </c>
      <c r="V96" s="219" t="e">
        <f t="shared" si="55"/>
        <v>#DIV/0!</v>
      </c>
      <c r="W96" s="118"/>
    </row>
    <row r="97" spans="2:23" ht="15" customHeight="1">
      <c r="B97" s="237" t="s">
        <v>746</v>
      </c>
      <c r="C97" s="253" t="s">
        <v>174</v>
      </c>
      <c r="D97" s="254" t="s">
        <v>175</v>
      </c>
      <c r="E97" s="222" t="e">
        <f ca="1">E89+E88-(E90*E91+E92*E93)*H3</f>
        <v>#N/A</v>
      </c>
      <c r="F97" s="255" t="s">
        <v>615</v>
      </c>
      <c r="G97" s="473"/>
      <c r="H97" s="474"/>
      <c r="I97" s="474"/>
      <c r="J97" s="474"/>
      <c r="K97" s="474"/>
      <c r="L97" s="474"/>
      <c r="M97" s="474"/>
      <c r="N97" s="474"/>
      <c r="O97" s="474"/>
      <c r="P97" s="475"/>
      <c r="Q97" s="256" t="e">
        <f ca="1">SQRT(SUMSQ(Q88:Q96))</f>
        <v>#N/A</v>
      </c>
      <c r="R97" s="255" t="s">
        <v>643</v>
      </c>
      <c r="S97" s="251" t="e">
        <f>IF(T97=0,"∞",ROUNDDOWN(Q97^4/T97,0))</f>
        <v>#VALUE!</v>
      </c>
      <c r="T97" s="247" t="e">
        <f>SUM(T88:T96)</f>
        <v>#VALUE!</v>
      </c>
      <c r="U97" s="226" t="e">
        <f>SQRT(SUMSQ(U88:U96))</f>
        <v>#VALUE!</v>
      </c>
      <c r="V97" s="226" t="e">
        <f ca="1">SQRT(SUMSQ(V88:V96))</f>
        <v>#N/A</v>
      </c>
      <c r="W97" s="116"/>
    </row>
    <row r="98" spans="2:23" ht="15" customHeight="1">
      <c r="E98" s="117"/>
      <c r="F98" s="117"/>
      <c r="G98" s="117"/>
      <c r="H98" s="117"/>
      <c r="I98" s="117"/>
      <c r="J98" s="117"/>
      <c r="K98" s="117"/>
      <c r="L98" s="117"/>
      <c r="M98" s="117"/>
      <c r="N98" s="117"/>
      <c r="O98" s="117"/>
      <c r="P98" s="117"/>
      <c r="Q98" s="117"/>
      <c r="R98" s="117"/>
      <c r="S98" s="117"/>
      <c r="T98" s="118"/>
    </row>
    <row r="99" spans="2:23" ht="15" customHeight="1">
      <c r="B99" s="233"/>
      <c r="C99" s="449" t="s">
        <v>670</v>
      </c>
      <c r="D99" s="452"/>
      <c r="E99" s="452"/>
      <c r="F99" s="452"/>
      <c r="G99" s="450"/>
      <c r="H99" s="237" t="s">
        <v>671</v>
      </c>
      <c r="I99" s="237" t="s">
        <v>747</v>
      </c>
      <c r="J99" s="468" t="s">
        <v>673</v>
      </c>
      <c r="K99" s="469"/>
      <c r="L99" s="469"/>
      <c r="M99" s="470"/>
      <c r="N99" s="453" t="s">
        <v>674</v>
      </c>
      <c r="O99" s="449" t="s">
        <v>675</v>
      </c>
      <c r="P99" s="452"/>
      <c r="Q99" s="450"/>
      <c r="R99" s="453" t="s">
        <v>748</v>
      </c>
      <c r="S99" s="449" t="s">
        <v>814</v>
      </c>
      <c r="T99" s="450"/>
      <c r="U99" s="115"/>
    </row>
    <row r="100" spans="2:23" ht="15" customHeight="1">
      <c r="B100" s="233"/>
      <c r="C100" s="233">
        <v>1</v>
      </c>
      <c r="D100" s="233">
        <v>2</v>
      </c>
      <c r="E100" s="233" t="s">
        <v>794</v>
      </c>
      <c r="F100" s="233" t="s">
        <v>575</v>
      </c>
      <c r="G100" s="233" t="s">
        <v>749</v>
      </c>
      <c r="H100" s="233" t="s">
        <v>643</v>
      </c>
      <c r="I100" s="233" t="s">
        <v>614</v>
      </c>
      <c r="J100" s="237" t="s">
        <v>750</v>
      </c>
      <c r="K100" s="237" t="s">
        <v>751</v>
      </c>
      <c r="L100" s="237" t="s">
        <v>672</v>
      </c>
      <c r="M100" s="267"/>
      <c r="N100" s="460"/>
      <c r="O100" s="237" t="s">
        <v>750</v>
      </c>
      <c r="P100" s="237" t="s">
        <v>752</v>
      </c>
      <c r="Q100" s="237" t="s">
        <v>683</v>
      </c>
      <c r="R100" s="460"/>
      <c r="S100" s="269" t="s">
        <v>815</v>
      </c>
      <c r="T100" s="269" t="s">
        <v>816</v>
      </c>
      <c r="U100" s="115"/>
      <c r="V100" s="117"/>
    </row>
    <row r="101" spans="2:23" ht="15" customHeight="1">
      <c r="B101" s="233" t="s">
        <v>753</v>
      </c>
      <c r="C101" s="119" t="e">
        <f ca="1">E112*Q97</f>
        <v>#N/A</v>
      </c>
      <c r="D101" s="119"/>
      <c r="E101" s="119"/>
      <c r="F101" s="120" t="str">
        <f>R97</f>
        <v>μm</v>
      </c>
      <c r="G101" s="142" t="e">
        <f ca="1">C101</f>
        <v>#N/A</v>
      </c>
      <c r="H101" s="124" t="e">
        <f ca="1">MAX(G101:G102)</f>
        <v>#N/A</v>
      </c>
      <c r="I101" s="140">
        <f>Length_8!Y50</f>
        <v>0</v>
      </c>
      <c r="J101" s="258" t="e">
        <f ca="1">IF(H101&lt;0.00001,6,IF(H101&lt;0.0001,5,IF(H101&lt;0.001,4,IF(H101&lt;0.01,3,IF(H101&lt;0.1,2,IF(H101&lt;1,1,IF(H101&lt;10,0,IF(H101&lt;100,-1,-2))))))))+K102</f>
        <v>#N/A</v>
      </c>
      <c r="K101" s="258" t="e">
        <f ca="1">J101+3</f>
        <v>#N/A</v>
      </c>
      <c r="L101" s="222">
        <f>LEN(I101)-IFERROR(FIND(".",I101),0)</f>
        <v>1</v>
      </c>
      <c r="M101" s="222"/>
      <c r="N101" s="140" t="e">
        <f ca="1">ABS((H101-ROUND(H101,J101))/H101*100)</f>
        <v>#N/A</v>
      </c>
      <c r="O101" s="222" t="e">
        <f ca="1">OFFSET($P$105,MATCH(J101,$O$106:$O$115,0),0)</f>
        <v>#N/A</v>
      </c>
      <c r="P101" s="222" t="e">
        <f ca="1">OFFSET($P$105,MATCH(K101,$O$106:$O$115,0),0)</f>
        <v>#N/A</v>
      </c>
      <c r="Q101" s="222" t="str">
        <f ca="1">OFFSET($P$105,MATCH(L101,$O$106:$O$115,0),0)</f>
        <v>0.0</v>
      </c>
      <c r="R101" s="263" t="e">
        <f ca="1">IF(H101&gt;G101,1,0)</f>
        <v>#N/A</v>
      </c>
      <c r="S101" s="125" t="e">
        <f ca="1">TEXT(IF(N101&gt;5,ROUNDUP(H101,K101),ROUND(H101,K101)),O101)</f>
        <v>#N/A</v>
      </c>
      <c r="T101" s="125" t="e">
        <f ca="1">S101&amp;" "&amp;H100</f>
        <v>#N/A</v>
      </c>
      <c r="U101" s="115"/>
    </row>
    <row r="102" spans="2:23" ht="15" customHeight="1">
      <c r="B102" s="233" t="s">
        <v>754</v>
      </c>
      <c r="C102" s="194" t="str">
        <f ca="1">OFFSET(Length_8!C3,COUNTIF($B64:$B83,TRUE),0)</f>
        <v>CMC_1</v>
      </c>
      <c r="D102" s="194" t="str">
        <f ca="1">OFFSET(Length_8!D3,COUNTIF($B64:$B83,TRUE),0)</f>
        <v>CMC_2</v>
      </c>
      <c r="E102" s="194">
        <f>H3</f>
        <v>0</v>
      </c>
      <c r="F102" s="194" t="str">
        <f ca="1">OFFSET(Length_8!E3,COUNTIF($B64:$B83,TRUE),0)</f>
        <v>CMC_UNIT</v>
      </c>
      <c r="G102" s="142" t="e">
        <f ca="1">SQRT(SUMSQ(C102,D102*E102))</f>
        <v>#VALUE!</v>
      </c>
      <c r="I102" s="117"/>
      <c r="J102" s="267" t="s">
        <v>783</v>
      </c>
      <c r="K102" s="248">
        <v>1</v>
      </c>
      <c r="L102" s="267" t="s">
        <v>784</v>
      </c>
      <c r="M102" s="222" t="b">
        <f>IF(O102=TRUE,FALSE,기본정보!$A$52)</f>
        <v>0</v>
      </c>
      <c r="N102" s="267" t="s">
        <v>785</v>
      </c>
      <c r="O102" s="222" t="b">
        <f>기본정보!$A$46=0</f>
        <v>1</v>
      </c>
      <c r="S102" s="115"/>
      <c r="T102" s="115"/>
      <c r="U102" s="115"/>
    </row>
    <row r="103" spans="2:23" ht="15" customHeight="1">
      <c r="B103" s="116"/>
      <c r="C103" s="116"/>
      <c r="D103" s="116"/>
      <c r="Q103" s="115"/>
      <c r="R103" s="115"/>
      <c r="S103" s="115"/>
      <c r="T103" s="115"/>
      <c r="U103" s="115"/>
    </row>
    <row r="104" spans="2:23" ht="15" customHeight="1">
      <c r="B104" s="122" t="s">
        <v>669</v>
      </c>
      <c r="C104" s="116"/>
      <c r="D104" s="116"/>
      <c r="I104" s="253" t="s">
        <v>51</v>
      </c>
      <c r="J104" s="253" t="s">
        <v>755</v>
      </c>
      <c r="K104" s="118"/>
      <c r="L104" s="115"/>
      <c r="M104" s="115"/>
      <c r="O104" s="238" t="s">
        <v>756</v>
      </c>
      <c r="P104" s="238" t="s">
        <v>757</v>
      </c>
      <c r="R104" s="115"/>
      <c r="S104" s="115"/>
      <c r="T104" s="115"/>
      <c r="U104" s="115"/>
    </row>
    <row r="105" spans="2:23" ht="15" customHeight="1">
      <c r="B105" s="455" t="s">
        <v>626</v>
      </c>
      <c r="C105" s="456"/>
      <c r="D105" s="453" t="s">
        <v>805</v>
      </c>
      <c r="E105" s="268" t="s">
        <v>810</v>
      </c>
      <c r="F105" s="268" t="s">
        <v>811</v>
      </c>
      <c r="G105" s="268" t="s">
        <v>812</v>
      </c>
      <c r="I105" s="253"/>
      <c r="J105" s="253">
        <v>95.45</v>
      </c>
      <c r="K105" s="118"/>
      <c r="L105" s="115"/>
      <c r="M105" s="115"/>
      <c r="O105" s="240" t="s">
        <v>758</v>
      </c>
      <c r="P105" s="240" t="s">
        <v>759</v>
      </c>
      <c r="R105" s="115"/>
      <c r="S105" s="115"/>
      <c r="T105" s="115"/>
      <c r="U105" s="115"/>
    </row>
    <row r="106" spans="2:23" ht="15" customHeight="1">
      <c r="B106" s="233" t="s">
        <v>731</v>
      </c>
      <c r="C106" s="252" t="s">
        <v>634</v>
      </c>
      <c r="D106" s="460"/>
      <c r="E106" s="239" t="e">
        <f>U97</f>
        <v>#VALUE!</v>
      </c>
      <c r="F106" s="239" t="e">
        <f ca="1">V97</f>
        <v>#N/A</v>
      </c>
      <c r="G106" s="220" t="e">
        <f ca="1">F106/E106</f>
        <v>#N/A</v>
      </c>
      <c r="I106" s="222">
        <v>1</v>
      </c>
      <c r="J106" s="222">
        <v>13.97</v>
      </c>
      <c r="K106" s="117"/>
      <c r="L106" s="115"/>
      <c r="M106" s="115"/>
      <c r="O106" s="265">
        <v>0</v>
      </c>
      <c r="P106" s="266" t="s">
        <v>760</v>
      </c>
      <c r="R106" s="115"/>
      <c r="S106" s="115"/>
      <c r="T106" s="115"/>
      <c r="U106" s="115"/>
    </row>
    <row r="107" spans="2:23" ht="15" customHeight="1">
      <c r="B107" s="222">
        <v>1</v>
      </c>
      <c r="C107" s="219">
        <f>IFERROR(LARGE(U88:U96,B107),0)</f>
        <v>0</v>
      </c>
      <c r="D107" s="268" t="s">
        <v>790</v>
      </c>
      <c r="E107" s="463" t="e">
        <f ca="1">SQRT(SUMSQ(C109:C115,V88:V96))</f>
        <v>#N/A</v>
      </c>
      <c r="F107" s="464"/>
      <c r="G107" s="471" t="e">
        <f ca="1">E107/SQRT(SUMSQ(E108,F108))</f>
        <v>#N/A</v>
      </c>
      <c r="I107" s="222">
        <v>2</v>
      </c>
      <c r="J107" s="222">
        <v>4.53</v>
      </c>
      <c r="K107" s="117"/>
      <c r="L107" s="115"/>
      <c r="M107" s="115"/>
      <c r="O107" s="265">
        <v>1</v>
      </c>
      <c r="P107" s="266" t="s">
        <v>761</v>
      </c>
      <c r="R107" s="115"/>
      <c r="S107" s="115"/>
      <c r="T107" s="115"/>
      <c r="U107" s="115"/>
    </row>
    <row r="108" spans="2:23" ht="15" customHeight="1">
      <c r="B108" s="222">
        <v>2</v>
      </c>
      <c r="C108" s="219">
        <f>IFERROR(LARGE(U88:U96,B108),0)</f>
        <v>0</v>
      </c>
      <c r="D108" s="268" t="s">
        <v>791</v>
      </c>
      <c r="E108" s="239">
        <f>C107</f>
        <v>0</v>
      </c>
      <c r="F108" s="239">
        <f>C108</f>
        <v>0</v>
      </c>
      <c r="G108" s="472"/>
      <c r="I108" s="222">
        <v>3</v>
      </c>
      <c r="J108" s="222">
        <v>3.31</v>
      </c>
      <c r="K108" s="115"/>
      <c r="L108" s="115"/>
      <c r="M108" s="115"/>
      <c r="O108" s="265">
        <v>2</v>
      </c>
      <c r="P108" s="266" t="s">
        <v>762</v>
      </c>
      <c r="R108" s="115"/>
      <c r="S108" s="115"/>
      <c r="T108" s="115"/>
      <c r="U108" s="115"/>
    </row>
    <row r="109" spans="2:23" ht="15" customHeight="1">
      <c r="B109" s="222">
        <v>3</v>
      </c>
      <c r="C109" s="256">
        <f>IFERROR(LARGE(U88:U96,B109),0)</f>
        <v>0</v>
      </c>
      <c r="D109" s="451" t="s">
        <v>807</v>
      </c>
      <c r="E109" s="221" t="s">
        <v>684</v>
      </c>
      <c r="F109" s="221" t="s">
        <v>685</v>
      </c>
      <c r="G109" s="221" t="s">
        <v>177</v>
      </c>
      <c r="I109" s="222">
        <v>4</v>
      </c>
      <c r="J109" s="222">
        <v>2.87</v>
      </c>
      <c r="K109" s="115"/>
      <c r="L109" s="115"/>
      <c r="M109" s="115"/>
      <c r="O109" s="265">
        <v>3</v>
      </c>
      <c r="P109" s="266" t="s">
        <v>763</v>
      </c>
      <c r="R109" s="115"/>
      <c r="S109" s="115"/>
      <c r="T109" s="115"/>
      <c r="U109" s="115"/>
    </row>
    <row r="110" spans="2:23" ht="15" customHeight="1">
      <c r="B110" s="222">
        <v>4</v>
      </c>
      <c r="C110" s="256">
        <f>IFERROR(LARGE(U88:U96,B110),0)</f>
        <v>0</v>
      </c>
      <c r="D110" s="451"/>
      <c r="E110" s="222">
        <f ca="1">OFFSET(G87,MATCH(E108,U88:U96,0),0)/IF(OFFSET(H87,MATCH(E108,U88:U96,0),0)="",1,OFFSET(H87,MATCH(E108,U88:U96,0),0))</f>
        <v>0</v>
      </c>
      <c r="F110" s="222">
        <f ca="1">OFFSET(G87,MATCH(F108,U88:U96,0),0)/IF(OFFSET(H87,MATCH(F108,U88:U96,0),0)="",1,OFFSET(H87,MATCH(F108,U88:U96,0),0))</f>
        <v>0</v>
      </c>
      <c r="G110" s="239" t="e">
        <f ca="1">ABS(E110-F110)/(E110+F110)</f>
        <v>#DIV/0!</v>
      </c>
      <c r="I110" s="222">
        <v>5</v>
      </c>
      <c r="J110" s="222">
        <v>2.65</v>
      </c>
      <c r="K110" s="115"/>
      <c r="L110" s="115"/>
      <c r="M110" s="115"/>
      <c r="O110" s="265">
        <v>4</v>
      </c>
      <c r="P110" s="266" t="s">
        <v>764</v>
      </c>
      <c r="R110" s="115"/>
      <c r="S110" s="115"/>
      <c r="T110" s="115"/>
      <c r="U110" s="115"/>
    </row>
    <row r="111" spans="2:23" ht="15" customHeight="1">
      <c r="B111" s="222">
        <v>5</v>
      </c>
      <c r="C111" s="256">
        <f>IFERROR(LARGE(U88:U96,B111),0)</f>
        <v>0</v>
      </c>
      <c r="D111" s="268" t="s">
        <v>808</v>
      </c>
      <c r="E111" s="139" t="e">
        <f ca="1">IF(AND(G106&lt;0.3,G107&lt;0.3),"사다리꼴","정규")</f>
        <v>#N/A</v>
      </c>
      <c r="I111" s="222">
        <v>6</v>
      </c>
      <c r="J111" s="222">
        <v>2.52</v>
      </c>
      <c r="K111" s="115"/>
      <c r="L111" s="115"/>
      <c r="M111" s="115"/>
      <c r="O111" s="265">
        <v>5</v>
      </c>
      <c r="P111" s="266" t="s">
        <v>184</v>
      </c>
      <c r="R111" s="115"/>
      <c r="S111" s="115"/>
      <c r="T111" s="115"/>
      <c r="U111" s="115"/>
    </row>
    <row r="112" spans="2:23" ht="15" customHeight="1">
      <c r="B112" s="222">
        <v>6</v>
      </c>
      <c r="C112" s="256">
        <f>IFERROR(LARGE(U88:U96,B112),0)</f>
        <v>0</v>
      </c>
      <c r="D112" s="268" t="s">
        <v>809</v>
      </c>
      <c r="E112" s="222" t="e">
        <f ca="1">IF(E111="정규",IF(OR(S97="∞",S97&gt;=10),2,OFFSET(J105,MATCH(S97,I106:I115,0),0)),ROUND((1-SQRT((1-0.95)*(1-G110^2)))/SQRT((1+G110^2)/6),2))</f>
        <v>#N/A</v>
      </c>
      <c r="I112" s="222">
        <v>7</v>
      </c>
      <c r="J112" s="222">
        <v>2.4300000000000002</v>
      </c>
      <c r="K112" s="115"/>
      <c r="L112" s="115"/>
      <c r="M112" s="115"/>
      <c r="O112" s="265">
        <v>6</v>
      </c>
      <c r="P112" s="266" t="s">
        <v>765</v>
      </c>
      <c r="R112" s="115"/>
      <c r="S112" s="115"/>
      <c r="T112" s="115"/>
      <c r="U112" s="115"/>
    </row>
    <row r="113" spans="2:28" ht="15" customHeight="1">
      <c r="B113" s="222">
        <v>7</v>
      </c>
      <c r="C113" s="256">
        <f>IFERROR(LARGE(U88:U96,B113),0)</f>
        <v>0</v>
      </c>
      <c r="D113" s="116"/>
      <c r="I113" s="222">
        <v>8</v>
      </c>
      <c r="J113" s="222">
        <v>2.37</v>
      </c>
      <c r="K113" s="115"/>
      <c r="L113" s="115"/>
      <c r="M113" s="115"/>
      <c r="O113" s="265">
        <v>7</v>
      </c>
      <c r="P113" s="266" t="s">
        <v>766</v>
      </c>
      <c r="R113" s="115"/>
      <c r="S113" s="115"/>
      <c r="T113" s="115"/>
      <c r="U113" s="115"/>
    </row>
    <row r="114" spans="2:28" ht="15" customHeight="1">
      <c r="B114" s="222">
        <v>8</v>
      </c>
      <c r="C114" s="256">
        <f>IFERROR(LARGE(U88:U96,B114),0)</f>
        <v>0</v>
      </c>
      <c r="D114" s="116"/>
      <c r="I114" s="222">
        <v>9</v>
      </c>
      <c r="J114" s="222">
        <v>2.3199999999999998</v>
      </c>
      <c r="K114" s="115"/>
      <c r="L114" s="115"/>
      <c r="M114" s="115"/>
      <c r="O114" s="265">
        <v>8</v>
      </c>
      <c r="P114" s="266" t="s">
        <v>767</v>
      </c>
      <c r="R114" s="115"/>
      <c r="S114" s="115"/>
      <c r="T114" s="115"/>
      <c r="U114" s="115"/>
    </row>
    <row r="115" spans="2:28" ht="15" customHeight="1">
      <c r="B115" s="222">
        <v>9</v>
      </c>
      <c r="C115" s="256">
        <f>IFERROR(LARGE(U88:U96,B115),0)</f>
        <v>0</v>
      </c>
      <c r="D115" s="116"/>
      <c r="I115" s="222" t="s">
        <v>52</v>
      </c>
      <c r="J115" s="222">
        <v>2</v>
      </c>
      <c r="K115" s="115"/>
      <c r="L115" s="115"/>
      <c r="M115" s="115"/>
      <c r="O115" s="265">
        <v>9</v>
      </c>
      <c r="P115" s="266" t="s">
        <v>768</v>
      </c>
      <c r="R115" s="115"/>
      <c r="S115" s="115"/>
      <c r="T115" s="115"/>
      <c r="U115" s="115"/>
    </row>
    <row r="116" spans="2:28" ht="15" customHeight="1"/>
    <row r="117" spans="2:28" ht="15" customHeight="1">
      <c r="B117" s="131" t="s">
        <v>769</v>
      </c>
      <c r="C117" s="132"/>
      <c r="D117" s="132"/>
      <c r="E117" s="132"/>
      <c r="F117" s="132"/>
      <c r="G117" s="132"/>
      <c r="H117" s="132"/>
      <c r="I117" s="132"/>
      <c r="J117" s="132"/>
      <c r="K117" s="132"/>
      <c r="L117" s="132"/>
      <c r="M117" s="132"/>
      <c r="N117" s="132"/>
      <c r="O117" s="132"/>
      <c r="P117" s="118"/>
      <c r="Q117" s="115"/>
      <c r="T117" s="118"/>
      <c r="U117" s="118"/>
      <c r="V117" s="118"/>
      <c r="W117" s="118"/>
    </row>
    <row r="118" spans="2:28" ht="15" customHeight="1">
      <c r="B118" s="132"/>
      <c r="C118" s="476" t="s">
        <v>185</v>
      </c>
      <c r="D118" s="477"/>
      <c r="E118" s="476" t="s">
        <v>186</v>
      </c>
      <c r="F118" s="477"/>
      <c r="G118" s="110" t="s">
        <v>770</v>
      </c>
      <c r="H118" s="110" t="s">
        <v>187</v>
      </c>
      <c r="I118" s="132"/>
      <c r="J118" s="110" t="s">
        <v>826</v>
      </c>
      <c r="K118" s="110" t="s">
        <v>821</v>
      </c>
      <c r="L118" s="110" t="s">
        <v>771</v>
      </c>
      <c r="M118" s="110" t="s">
        <v>822</v>
      </c>
      <c r="N118" s="110" t="s">
        <v>772</v>
      </c>
      <c r="O118" s="110" t="s">
        <v>824</v>
      </c>
      <c r="P118" s="143" t="s">
        <v>823</v>
      </c>
      <c r="Q118" s="110" t="s">
        <v>773</v>
      </c>
      <c r="R118" s="143" t="s">
        <v>774</v>
      </c>
      <c r="S118" s="143" t="s">
        <v>775</v>
      </c>
      <c r="T118" s="110" t="s">
        <v>776</v>
      </c>
      <c r="U118" s="110" t="s">
        <v>777</v>
      </c>
      <c r="W118" s="116"/>
      <c r="X118" s="116"/>
      <c r="Y118" s="118"/>
      <c r="Z118" s="118"/>
    </row>
    <row r="119" spans="2:28" ht="15" customHeight="1">
      <c r="B119" s="132"/>
      <c r="C119" s="273">
        <v>300</v>
      </c>
      <c r="D119" s="134" t="s">
        <v>778</v>
      </c>
      <c r="E119" s="274">
        <v>5</v>
      </c>
      <c r="F119" s="272" t="s">
        <v>820</v>
      </c>
      <c r="G119" s="144">
        <v>66300</v>
      </c>
      <c r="H119" s="188" t="s">
        <v>176</v>
      </c>
      <c r="I119" s="132"/>
      <c r="J119" s="110">
        <f>E3</f>
        <v>0</v>
      </c>
      <c r="K119" s="278">
        <f>IF(J119&lt;=C119,G119,G120)</f>
        <v>66300</v>
      </c>
      <c r="L119" s="110">
        <f>MAX(J119-C120,0)</f>
        <v>0</v>
      </c>
      <c r="M119" s="276">
        <f>ROUNDDOWN(L119/H120,0)</f>
        <v>0</v>
      </c>
      <c r="N119" s="145">
        <f>COUNTIF(B9:B28,TRUE)</f>
        <v>0</v>
      </c>
      <c r="O119" s="275">
        <f>MAX(N119-E119,0)</f>
        <v>0</v>
      </c>
      <c r="P119" s="110" t="b">
        <f>F3="inch"</f>
        <v>0</v>
      </c>
      <c r="Q119" s="144">
        <f>K119*IF(P119=TRUE,1.8,1)</f>
        <v>66300</v>
      </c>
      <c r="R119" s="146">
        <f>Q119*(M119*H122)</f>
        <v>0</v>
      </c>
      <c r="S119" s="146">
        <f>Q119*(O119*H128)</f>
        <v>0</v>
      </c>
      <c r="T119" s="147">
        <f>SUM(Q119:S119)</f>
        <v>66300</v>
      </c>
      <c r="U119" s="478">
        <f>SUM(T119:T121)</f>
        <v>66300</v>
      </c>
      <c r="W119" s="116"/>
      <c r="X119" s="116"/>
    </row>
    <row r="120" spans="2:28" ht="15" customHeight="1">
      <c r="B120" s="132"/>
      <c r="C120" s="273">
        <v>600</v>
      </c>
      <c r="D120" s="134" t="s">
        <v>779</v>
      </c>
      <c r="E120" s="271">
        <v>5</v>
      </c>
      <c r="F120" s="272" t="s">
        <v>820</v>
      </c>
      <c r="G120" s="144">
        <v>80900</v>
      </c>
      <c r="H120" s="190">
        <v>100</v>
      </c>
      <c r="I120" s="132"/>
      <c r="J120" s="110"/>
      <c r="K120" s="277"/>
      <c r="L120" s="110"/>
      <c r="M120" s="276"/>
      <c r="N120" s="145"/>
      <c r="O120" s="275"/>
      <c r="P120" s="110"/>
      <c r="Q120" s="144"/>
      <c r="R120" s="146"/>
      <c r="S120" s="146"/>
      <c r="T120" s="147"/>
      <c r="U120" s="479"/>
      <c r="W120" s="116"/>
      <c r="X120" s="116"/>
    </row>
    <row r="121" spans="2:28" ht="15" customHeight="1">
      <c r="B121" s="132"/>
      <c r="C121" s="133"/>
      <c r="D121" s="134"/>
      <c r="E121" s="271"/>
      <c r="F121" s="272"/>
      <c r="G121" s="144"/>
      <c r="H121" s="189" t="s">
        <v>780</v>
      </c>
      <c r="I121" s="132"/>
      <c r="J121" s="110"/>
      <c r="K121" s="277"/>
      <c r="L121" s="110"/>
      <c r="M121" s="276"/>
      <c r="N121" s="110"/>
      <c r="O121" s="276"/>
      <c r="P121" s="110"/>
      <c r="Q121" s="144"/>
      <c r="R121" s="148"/>
      <c r="S121" s="148"/>
      <c r="T121" s="147"/>
      <c r="U121" s="480"/>
      <c r="W121" s="116"/>
      <c r="X121" s="116"/>
    </row>
    <row r="122" spans="2:28" ht="15" customHeight="1">
      <c r="B122" s="132"/>
      <c r="C122" s="133"/>
      <c r="D122" s="134"/>
      <c r="E122" s="271"/>
      <c r="F122" s="272"/>
      <c r="G122" s="144"/>
      <c r="H122" s="191">
        <v>0.2</v>
      </c>
      <c r="I122" s="132"/>
      <c r="J122" s="132"/>
      <c r="K122" s="132"/>
      <c r="L122" s="132"/>
      <c r="M122" s="132"/>
      <c r="N122" s="132"/>
      <c r="O122" s="132"/>
      <c r="P122" s="135"/>
      <c r="Q122" s="115"/>
      <c r="T122" s="115"/>
      <c r="U122" s="115"/>
    </row>
    <row r="123" spans="2:28" ht="15" customHeight="1">
      <c r="B123" s="132"/>
      <c r="C123" s="133"/>
      <c r="D123" s="134"/>
      <c r="E123" s="271"/>
      <c r="F123" s="272"/>
      <c r="G123" s="144"/>
      <c r="H123" s="192" t="s">
        <v>781</v>
      </c>
      <c r="I123" s="132"/>
      <c r="J123" s="136" t="s">
        <v>825</v>
      </c>
      <c r="K123" s="132"/>
      <c r="L123" s="132"/>
      <c r="M123" s="132"/>
      <c r="N123" s="132"/>
      <c r="O123" s="132"/>
      <c r="P123" s="132"/>
      <c r="Q123" s="115"/>
      <c r="S123" s="118"/>
      <c r="T123" s="115"/>
      <c r="U123" s="115"/>
      <c r="Z123" s="116"/>
      <c r="AA123" s="116"/>
      <c r="AB123" s="116"/>
    </row>
    <row r="124" spans="2:28" ht="15" customHeight="1">
      <c r="B124" s="132"/>
      <c r="C124" s="133"/>
      <c r="D124" s="134"/>
      <c r="E124" s="271"/>
      <c r="F124" s="272"/>
      <c r="G124" s="144"/>
      <c r="H124" s="189"/>
      <c r="I124" s="132"/>
      <c r="J124" s="137"/>
      <c r="N124" s="132"/>
      <c r="O124" s="132"/>
      <c r="P124" s="132"/>
      <c r="Q124" s="115"/>
      <c r="R124" s="132"/>
      <c r="X124" s="116"/>
    </row>
    <row r="125" spans="2:28" ht="15" customHeight="1">
      <c r="B125" s="132"/>
      <c r="C125" s="133"/>
      <c r="D125" s="134"/>
      <c r="E125" s="271"/>
      <c r="F125" s="272"/>
      <c r="G125" s="144"/>
      <c r="H125" s="189" t="s">
        <v>781</v>
      </c>
      <c r="I125" s="132"/>
      <c r="J125" s="137"/>
      <c r="N125" s="132"/>
      <c r="O125" s="132"/>
      <c r="P125" s="132"/>
      <c r="Q125" s="115"/>
      <c r="R125" s="132"/>
      <c r="X125" s="116"/>
    </row>
    <row r="126" spans="2:28" ht="15" customHeight="1">
      <c r="B126" s="132"/>
      <c r="C126" s="133"/>
      <c r="D126" s="134"/>
      <c r="E126" s="271"/>
      <c r="F126" s="272"/>
      <c r="G126" s="144"/>
      <c r="H126" s="190">
        <v>1</v>
      </c>
      <c r="I126" s="132"/>
      <c r="J126" s="137"/>
      <c r="N126" s="132"/>
      <c r="O126" s="132"/>
      <c r="P126" s="132"/>
      <c r="Q126" s="115"/>
      <c r="R126" s="132"/>
      <c r="X126" s="116"/>
    </row>
    <row r="127" spans="2:28" ht="15" customHeight="1">
      <c r="B127" s="132"/>
      <c r="C127" s="133"/>
      <c r="D127" s="134"/>
      <c r="E127" s="271"/>
      <c r="F127" s="272"/>
      <c r="G127" s="144"/>
      <c r="H127" s="189" t="s">
        <v>782</v>
      </c>
      <c r="I127" s="132"/>
      <c r="J127" s="137"/>
      <c r="N127" s="132"/>
      <c r="O127" s="132"/>
      <c r="P127" s="132"/>
      <c r="Q127" s="115"/>
      <c r="R127" s="132"/>
      <c r="X127" s="116"/>
    </row>
    <row r="128" spans="2:28" ht="15" customHeight="1">
      <c r="B128" s="132"/>
      <c r="C128" s="133"/>
      <c r="D128" s="134"/>
      <c r="E128" s="271"/>
      <c r="F128" s="272"/>
      <c r="G128" s="144"/>
      <c r="H128" s="191">
        <v>0.2</v>
      </c>
      <c r="I128" s="132"/>
      <c r="J128" s="137"/>
      <c r="N128" s="132"/>
      <c r="O128" s="132"/>
      <c r="P128" s="132"/>
      <c r="Q128" s="115"/>
      <c r="R128" s="132"/>
      <c r="X128" s="116"/>
    </row>
    <row r="129" spans="2:28" ht="18" customHeight="1">
      <c r="B129" s="132"/>
      <c r="C129" s="133"/>
      <c r="D129" s="138"/>
      <c r="E129" s="133"/>
      <c r="F129" s="134"/>
      <c r="G129" s="110"/>
      <c r="H129" s="193" t="s">
        <v>781</v>
      </c>
      <c r="I129" s="132"/>
      <c r="J129" s="137"/>
      <c r="N129" s="132"/>
      <c r="O129" s="132"/>
      <c r="P129" s="132"/>
      <c r="S129" s="115"/>
      <c r="T129" s="115"/>
      <c r="U129" s="115"/>
      <c r="V129" s="116"/>
      <c r="W129" s="116"/>
      <c r="X129" s="116"/>
    </row>
    <row r="130" spans="2:28" ht="18" customHeight="1">
      <c r="B130" s="70"/>
      <c r="C130" s="70"/>
      <c r="D130" s="70"/>
      <c r="E130" s="70"/>
      <c r="F130" s="70"/>
      <c r="G130" s="70"/>
      <c r="H130" s="70"/>
      <c r="M130" s="70"/>
      <c r="N130" s="70"/>
      <c r="O130" s="70"/>
      <c r="R130" s="115"/>
      <c r="S130" s="115"/>
      <c r="T130" s="115"/>
      <c r="U130" s="115"/>
      <c r="V130" s="116"/>
      <c r="W130" s="116"/>
      <c r="X130" s="116"/>
    </row>
    <row r="131" spans="2:28" ht="18" customHeight="1">
      <c r="B131" s="116"/>
      <c r="C131" s="116"/>
      <c r="D131" s="116"/>
      <c r="I131" s="137"/>
      <c r="J131" s="132"/>
      <c r="K131" s="132"/>
      <c r="L131" s="132"/>
      <c r="U131" s="115"/>
      <c r="V131" s="116"/>
      <c r="W131" s="116"/>
      <c r="X131" s="116"/>
    </row>
    <row r="132" spans="2:28" ht="18" customHeight="1">
      <c r="B132" s="116"/>
      <c r="C132" s="116"/>
      <c r="D132" s="116"/>
      <c r="I132" s="137"/>
      <c r="J132" s="132"/>
      <c r="K132" s="132"/>
      <c r="L132" s="132"/>
      <c r="U132" s="115"/>
      <c r="V132" s="116"/>
      <c r="W132" s="116"/>
      <c r="Z132" s="116"/>
      <c r="AA132" s="116"/>
      <c r="AB132" s="116"/>
    </row>
    <row r="133" spans="2:28" ht="18" customHeight="1">
      <c r="B133" s="116"/>
      <c r="C133" s="116"/>
      <c r="D133" s="116"/>
      <c r="J133" s="70"/>
      <c r="K133" s="70"/>
      <c r="L133" s="70"/>
      <c r="Q133" s="132"/>
      <c r="R133" s="132"/>
      <c r="Z133" s="116"/>
      <c r="AA133" s="116"/>
      <c r="AB133" s="116"/>
    </row>
    <row r="134" spans="2:28" ht="18" customHeight="1">
      <c r="B134" s="116"/>
      <c r="C134" s="116"/>
      <c r="D134" s="116"/>
      <c r="I134" s="137"/>
      <c r="J134" s="118"/>
      <c r="K134" s="118"/>
      <c r="Q134" s="132"/>
      <c r="R134" s="132"/>
      <c r="Z134" s="116"/>
      <c r="AA134" s="116"/>
      <c r="AB134" s="116"/>
    </row>
    <row r="135" spans="2:28" ht="18" customHeight="1">
      <c r="B135" s="116"/>
      <c r="C135" s="116"/>
      <c r="D135" s="116"/>
      <c r="I135" s="137"/>
      <c r="J135" s="118"/>
      <c r="K135" s="118"/>
      <c r="P135" s="115"/>
      <c r="Q135" s="132"/>
      <c r="R135" s="132"/>
      <c r="Z135" s="116"/>
      <c r="AA135" s="116"/>
      <c r="AB135" s="116"/>
    </row>
    <row r="136" spans="2:28" ht="18" customHeight="1">
      <c r="B136" s="116"/>
      <c r="C136" s="116"/>
      <c r="D136" s="116"/>
      <c r="J136" s="118"/>
      <c r="K136" s="118"/>
      <c r="P136" s="115"/>
      <c r="Q136" s="132"/>
      <c r="R136" s="132"/>
      <c r="Z136" s="116"/>
      <c r="AA136" s="116"/>
      <c r="AB136" s="116"/>
    </row>
    <row r="137" spans="2:28" ht="18" customHeight="1">
      <c r="B137" s="116"/>
      <c r="C137" s="116"/>
      <c r="D137" s="116"/>
      <c r="I137" s="137"/>
      <c r="P137" s="115"/>
      <c r="Q137" s="132"/>
      <c r="R137" s="132"/>
      <c r="Z137" s="116"/>
      <c r="AA137" s="116"/>
      <c r="AB137" s="116"/>
    </row>
    <row r="138" spans="2:28" ht="18" customHeight="1">
      <c r="P138" s="115"/>
      <c r="Q138" s="115"/>
      <c r="R138" s="115"/>
      <c r="Z138" s="116"/>
      <c r="AA138" s="116"/>
      <c r="AB138" s="116"/>
    </row>
    <row r="139" spans="2:28" ht="18" customHeight="1">
      <c r="Q139" s="115"/>
      <c r="R139" s="115"/>
      <c r="Z139" s="116"/>
      <c r="AA139" s="116"/>
      <c r="AB139" s="116"/>
    </row>
    <row r="140" spans="2:28" ht="18" customHeight="1">
      <c r="Q140" s="115"/>
      <c r="R140" s="115"/>
      <c r="Z140" s="116"/>
      <c r="AA140" s="116"/>
      <c r="AB140" s="116"/>
    </row>
    <row r="141" spans="2:28" ht="18" customHeight="1">
      <c r="Q141" s="115"/>
      <c r="R141" s="115"/>
      <c r="Y141" s="116"/>
      <c r="Z141" s="116"/>
      <c r="AA141" s="116"/>
      <c r="AB141" s="116"/>
    </row>
    <row r="142" spans="2:28" ht="18" customHeight="1">
      <c r="Q142" s="115"/>
      <c r="R142" s="115"/>
      <c r="Y142" s="116"/>
    </row>
    <row r="143" spans="2:28" ht="18" customHeight="1">
      <c r="Q143" s="115"/>
      <c r="R143" s="115"/>
    </row>
    <row r="144" spans="2:28" ht="18" customHeight="1">
      <c r="Q144" s="115"/>
      <c r="R144" s="115"/>
    </row>
  </sheetData>
  <mergeCells count="77">
    <mergeCell ref="C118:D118"/>
    <mergeCell ref="E118:F118"/>
    <mergeCell ref="U119:U121"/>
    <mergeCell ref="B61:B63"/>
    <mergeCell ref="E107:F107"/>
    <mergeCell ref="G107:G108"/>
    <mergeCell ref="G97:P97"/>
    <mergeCell ref="G86:K86"/>
    <mergeCell ref="M86:P86"/>
    <mergeCell ref="B86:B87"/>
    <mergeCell ref="C86:C87"/>
    <mergeCell ref="D86:D87"/>
    <mergeCell ref="E86:E87"/>
    <mergeCell ref="F86:F87"/>
    <mergeCell ref="C61:C62"/>
    <mergeCell ref="E61:J61"/>
    <mergeCell ref="B105:C105"/>
    <mergeCell ref="J99:M99"/>
    <mergeCell ref="Y61:Z61"/>
    <mergeCell ref="AG6:AH6"/>
    <mergeCell ref="V6:W6"/>
    <mergeCell ref="V61:W61"/>
    <mergeCell ref="AA61:AF61"/>
    <mergeCell ref="B31:B32"/>
    <mergeCell ref="C31:C32"/>
    <mergeCell ref="D31:D32"/>
    <mergeCell ref="C6:C7"/>
    <mergeCell ref="G51:G52"/>
    <mergeCell ref="G41:P41"/>
    <mergeCell ref="J32:K32"/>
    <mergeCell ref="O32:P32"/>
    <mergeCell ref="M31:P31"/>
    <mergeCell ref="J43:M43"/>
    <mergeCell ref="N43:N44"/>
    <mergeCell ref="O43:Q43"/>
    <mergeCell ref="B6:B8"/>
    <mergeCell ref="D6:D8"/>
    <mergeCell ref="E6:J6"/>
    <mergeCell ref="K6:K7"/>
    <mergeCell ref="B43:B44"/>
    <mergeCell ref="AL6:AT6"/>
    <mergeCell ref="AJ6:AK6"/>
    <mergeCell ref="T31:T32"/>
    <mergeCell ref="X6:AC6"/>
    <mergeCell ref="AD6:AD7"/>
    <mergeCell ref="N99:N100"/>
    <mergeCell ref="O99:Q99"/>
    <mergeCell ref="N6:P6"/>
    <mergeCell ref="U31:V31"/>
    <mergeCell ref="D49:D50"/>
    <mergeCell ref="Q31:R31"/>
    <mergeCell ref="Q32:R32"/>
    <mergeCell ref="E31:E32"/>
    <mergeCell ref="F31:F32"/>
    <mergeCell ref="G31:K31"/>
    <mergeCell ref="M32:N32"/>
    <mergeCell ref="S43:U43"/>
    <mergeCell ref="N61:P61"/>
    <mergeCell ref="J87:K87"/>
    <mergeCell ref="M87:N87"/>
    <mergeCell ref="O87:P87"/>
    <mergeCell ref="Q87:R87"/>
    <mergeCell ref="D109:D110"/>
    <mergeCell ref="U86:V86"/>
    <mergeCell ref="D53:D54"/>
    <mergeCell ref="C43:G43"/>
    <mergeCell ref="C99:G99"/>
    <mergeCell ref="T86:T87"/>
    <mergeCell ref="B49:C49"/>
    <mergeCell ref="D61:D63"/>
    <mergeCell ref="R99:R100"/>
    <mergeCell ref="Q86:R86"/>
    <mergeCell ref="D105:D106"/>
    <mergeCell ref="S99:T99"/>
    <mergeCell ref="K61:K62"/>
    <mergeCell ref="R43:R44"/>
    <mergeCell ref="E51:F51"/>
  </mergeCells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12</vt:i4>
      </vt:variant>
      <vt:variant>
        <vt:lpstr>이름이 지정된 범위</vt:lpstr>
      </vt:variant>
      <vt:variant>
        <vt:i4>28</vt:i4>
      </vt:variant>
    </vt:vector>
  </HeadingPairs>
  <TitlesOfParts>
    <vt:vector size="40" baseType="lpstr">
      <vt:lpstr>기본정보</vt:lpstr>
      <vt:lpstr>교정결과</vt:lpstr>
      <vt:lpstr>교정결과-E</vt:lpstr>
      <vt:lpstr>교정결과-HY</vt:lpstr>
      <vt:lpstr>판정결과</vt:lpstr>
      <vt:lpstr>부록</vt:lpstr>
      <vt:lpstr>RAWDATA</vt:lpstr>
      <vt:lpstr>측정불확도추정보고서</vt:lpstr>
      <vt:lpstr>Calcu</vt:lpstr>
      <vt:lpstr>STD_Data</vt:lpstr>
      <vt:lpstr>Length_7</vt:lpstr>
      <vt:lpstr>Length_8</vt:lpstr>
      <vt:lpstr>'교정결과-E'!B_Tag</vt:lpstr>
      <vt:lpstr>'교정결과-HY'!B_Tag</vt:lpstr>
      <vt:lpstr>B_Tag</vt:lpstr>
      <vt:lpstr>판정결과!B_Tag_2</vt:lpstr>
      <vt:lpstr>부록!B_Tag_3</vt:lpstr>
      <vt:lpstr>Length_7!Length_7_CMC</vt:lpstr>
      <vt:lpstr>Length_7!Length_7_Condition</vt:lpstr>
      <vt:lpstr>Length_7_Resolution</vt:lpstr>
      <vt:lpstr>Length_7!Length_7_Result</vt:lpstr>
      <vt:lpstr>Length_7_Result2</vt:lpstr>
      <vt:lpstr>Length_7!Length_7_Spec</vt:lpstr>
      <vt:lpstr>Length_7!Length_7_STD1</vt:lpstr>
      <vt:lpstr>Length_7_STD2</vt:lpstr>
      <vt:lpstr>Length_7_STD3</vt:lpstr>
      <vt:lpstr>Length_8!Length_8_CMC</vt:lpstr>
      <vt:lpstr>Length_8!Length_8_Condition</vt:lpstr>
      <vt:lpstr>Length_8!Length_8_Resolution</vt:lpstr>
      <vt:lpstr>Length_8!Length_8_Result</vt:lpstr>
      <vt:lpstr>Length_8!Length_8_Spec</vt:lpstr>
      <vt:lpstr>Length_8!Length_8_STD1</vt:lpstr>
      <vt:lpstr>Length_8!Length_8_STD2</vt:lpstr>
      <vt:lpstr>Length_8_STD3</vt:lpstr>
      <vt:lpstr>기본정보!Print_Area</vt:lpstr>
      <vt:lpstr>교정결과!Print_Titles</vt:lpstr>
      <vt:lpstr>'교정결과-E'!Print_Titles</vt:lpstr>
      <vt:lpstr>'교정결과-HY'!Print_Titles</vt:lpstr>
      <vt:lpstr>부록!Print_Titles</vt:lpstr>
      <vt:lpstr>판정결과!Print_Titles</vt:lpstr>
    </vt:vector>
  </TitlesOfParts>
  <Company>HCT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노트북-5</dc:creator>
  <cp:lastModifiedBy>Jey Jey</cp:lastModifiedBy>
  <cp:lastPrinted>2020-11-02T06:46:55Z</cp:lastPrinted>
  <dcterms:created xsi:type="dcterms:W3CDTF">2004-11-10T00:11:43Z</dcterms:created>
  <dcterms:modified xsi:type="dcterms:W3CDTF">2021-09-03T01:42:25Z</dcterms:modified>
</cp:coreProperties>
</file>