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5" sheetId="14" r:id="rId11"/>
  </sheets>
  <definedNames>
    <definedName name="_xlnm._FilterDatabase" localSheetId="0" hidden="1">기본정보!#REF!</definedName>
    <definedName name="B_Tag" localSheetId="2">'교정결과-E'!$F$59:$H$59</definedName>
    <definedName name="B_Tag" localSheetId="3">'교정결과-HY'!$B$58:$Q$58</definedName>
    <definedName name="B_Tag">교정결과!$F$59:$H$59</definedName>
    <definedName name="B_Tag_2" localSheetId="4">판정결과!$D$49:$I$49</definedName>
    <definedName name="B_Tag_3" localSheetId="5">부록!$B$11:$K$11</definedName>
    <definedName name="Length_5_CMC">Length_5!$C$4:$E$43</definedName>
    <definedName name="Length_5_Condition">Length_5!$A$4:$B$43</definedName>
    <definedName name="Length_5_Resolution">Length_5!$F$4:$I$43</definedName>
    <definedName name="Length_5_Result">Length_5!$N$4:$R$43</definedName>
    <definedName name="Length_5_Result2">Length_5!$J$4</definedName>
    <definedName name="Length_5_Spec">Length_5!$K$4:$M$43</definedName>
    <definedName name="Length_5_STD1">Length_5!$A$47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Q54" i="21" l="1"/>
  <c r="Q55" i="21"/>
  <c r="O61" i="21" l="1"/>
  <c r="K61" i="21" s="1"/>
  <c r="M61" i="21" l="1"/>
  <c r="A4" i="31"/>
  <c r="F9" i="31"/>
  <c r="F8" i="31"/>
  <c r="F7" i="31"/>
  <c r="F6" i="31"/>
  <c r="F8" i="21" l="1"/>
  <c r="G8" i="21" s="1"/>
  <c r="H8" i="21" s="1"/>
  <c r="I8" i="21" s="1"/>
  <c r="J8" i="21" s="1"/>
  <c r="L8" i="21" s="1"/>
  <c r="M8" i="21" s="1"/>
  <c r="N8" i="21" s="1"/>
  <c r="O8" i="21" s="1"/>
  <c r="Q8" i="21" s="1"/>
  <c r="P8" i="21" s="1"/>
  <c r="U8" i="21" s="1"/>
  <c r="V8" i="21" s="1"/>
  <c r="S8" i="21" s="1"/>
  <c r="T8" i="21" s="1"/>
  <c r="X8" i="21" s="1"/>
  <c r="B28" i="21" l="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A50" i="31" l="1"/>
  <c r="Q43" i="21"/>
  <c r="Y43" i="21"/>
  <c r="P43" i="21"/>
  <c r="P35" i="21"/>
  <c r="Y35" i="21"/>
  <c r="Q35" i="21"/>
  <c r="A53" i="31"/>
  <c r="Y46" i="21"/>
  <c r="P46" i="21"/>
  <c r="Q46" i="21"/>
  <c r="Y38" i="21"/>
  <c r="P38" i="21"/>
  <c r="Q38" i="21"/>
  <c r="Y34" i="21"/>
  <c r="P34" i="21"/>
  <c r="Q34" i="21"/>
  <c r="P41" i="21"/>
  <c r="Y41" i="21"/>
  <c r="Q41" i="21"/>
  <c r="Q37" i="21"/>
  <c r="P37" i="21"/>
  <c r="Y37" i="21"/>
  <c r="Y33" i="21"/>
  <c r="Q33" i="21"/>
  <c r="P33" i="21"/>
  <c r="Q29" i="21"/>
  <c r="P29" i="21"/>
  <c r="Y29" i="21"/>
  <c r="Q47" i="21"/>
  <c r="Y47" i="21"/>
  <c r="P47" i="21"/>
  <c r="P39" i="21"/>
  <c r="Y39" i="21"/>
  <c r="Q39" i="21"/>
  <c r="P31" i="21"/>
  <c r="Y31" i="21"/>
  <c r="Q31" i="21"/>
  <c r="Y42" i="21"/>
  <c r="P42" i="21"/>
  <c r="Q42" i="21"/>
  <c r="Y30" i="21"/>
  <c r="P30" i="21"/>
  <c r="Q30" i="21"/>
  <c r="P45" i="21"/>
  <c r="Y45" i="21"/>
  <c r="Q45" i="21"/>
  <c r="P44" i="21"/>
  <c r="Y44" i="21"/>
  <c r="Q44" i="21"/>
  <c r="P40" i="21"/>
  <c r="Q40" i="21"/>
  <c r="Y40" i="21"/>
  <c r="P36" i="21"/>
  <c r="Q36" i="21"/>
  <c r="Y36" i="21"/>
  <c r="P32" i="21"/>
  <c r="Q32" i="21"/>
  <c r="Y32" i="21"/>
  <c r="A35" i="31"/>
  <c r="P28" i="21"/>
  <c r="Q28" i="21"/>
  <c r="Y28" i="21"/>
  <c r="C45" i="21"/>
  <c r="B50" i="3" s="1"/>
  <c r="A52" i="31"/>
  <c r="J41" i="21"/>
  <c r="AF39" i="23" s="1"/>
  <c r="A48" i="31"/>
  <c r="C37" i="21"/>
  <c r="B42" i="3" s="1"/>
  <c r="A44" i="31"/>
  <c r="D33" i="21"/>
  <c r="C38" i="3" s="1"/>
  <c r="A40" i="31"/>
  <c r="E29" i="21"/>
  <c r="G27" i="23" s="1"/>
  <c r="A36" i="31"/>
  <c r="F47" i="21"/>
  <c r="L45" i="23" s="1"/>
  <c r="A54" i="31"/>
  <c r="A39" i="30"/>
  <c r="A46" i="31"/>
  <c r="C35" i="21"/>
  <c r="B40" i="3" s="1"/>
  <c r="A42" i="31"/>
  <c r="D31" i="21"/>
  <c r="C36" i="3" s="1"/>
  <c r="A38" i="31"/>
  <c r="M42" i="21"/>
  <c r="AP40" i="23" s="1"/>
  <c r="A49" i="31"/>
  <c r="I38" i="21"/>
  <c r="AA36" i="23" s="1"/>
  <c r="A45" i="31"/>
  <c r="E34" i="21"/>
  <c r="G32" i="23" s="1"/>
  <c r="A41" i="31"/>
  <c r="F30" i="21"/>
  <c r="L28" i="23" s="1"/>
  <c r="A37" i="31"/>
  <c r="A51" i="11"/>
  <c r="A51" i="31"/>
  <c r="A47" i="11"/>
  <c r="A47" i="31"/>
  <c r="A36" i="30"/>
  <c r="A43" i="31"/>
  <c r="E32" i="21"/>
  <c r="G30" i="23" s="1"/>
  <c r="A39" i="31"/>
  <c r="M36" i="21"/>
  <c r="AP34" i="23" s="1"/>
  <c r="H36" i="21"/>
  <c r="V34" i="23" s="1"/>
  <c r="N42" i="21"/>
  <c r="B40" i="23" s="1"/>
  <c r="L35" i="21"/>
  <c r="L29" i="21"/>
  <c r="I42" i="21"/>
  <c r="AA40" i="23" s="1"/>
  <c r="J29" i="21"/>
  <c r="AF27" i="23" s="1"/>
  <c r="H35" i="21"/>
  <c r="V33" i="23" s="1"/>
  <c r="G29" i="21"/>
  <c r="Q27" i="23" s="1"/>
  <c r="G35" i="21"/>
  <c r="Q33" i="23" s="1"/>
  <c r="C39" i="21"/>
  <c r="B44" i="3" s="1"/>
  <c r="N35" i="21"/>
  <c r="B33" i="23" s="1"/>
  <c r="F35" i="21"/>
  <c r="L33" i="23" s="1"/>
  <c r="H47" i="21"/>
  <c r="V45" i="23" s="1"/>
  <c r="N45" i="21"/>
  <c r="B43" i="23" s="1"/>
  <c r="L40" i="21"/>
  <c r="N39" i="21"/>
  <c r="B37" i="23" s="1"/>
  <c r="L37" i="21"/>
  <c r="K35" i="21"/>
  <c r="AK33" i="23" s="1"/>
  <c r="O29" i="21"/>
  <c r="F29" i="21"/>
  <c r="L27" i="23" s="1"/>
  <c r="N47" i="21"/>
  <c r="B45" i="23" s="1"/>
  <c r="L47" i="21"/>
  <c r="D47" i="21"/>
  <c r="C52" i="3" s="1"/>
  <c r="J45" i="21"/>
  <c r="AF43" i="23" s="1"/>
  <c r="L41" i="21"/>
  <c r="J40" i="21"/>
  <c r="AF38" i="23" s="1"/>
  <c r="F45" i="21"/>
  <c r="L43" i="23" s="1"/>
  <c r="E40" i="21"/>
  <c r="G38" i="23" s="1"/>
  <c r="D42" i="21"/>
  <c r="C47" i="3" s="1"/>
  <c r="F41" i="21"/>
  <c r="L39" i="23" s="1"/>
  <c r="K37" i="21"/>
  <c r="AK35" i="23" s="1"/>
  <c r="F37" i="21"/>
  <c r="L35" i="23" s="1"/>
  <c r="L36" i="21"/>
  <c r="F36" i="21"/>
  <c r="L34" i="23" s="1"/>
  <c r="J33" i="21"/>
  <c r="AF31" i="23" s="1"/>
  <c r="J32" i="21"/>
  <c r="AF30" i="23" s="1"/>
  <c r="J31" i="21"/>
  <c r="AF29" i="23" s="1"/>
  <c r="K29" i="21"/>
  <c r="AK27" i="23" s="1"/>
  <c r="D29" i="21"/>
  <c r="C34" i="3" s="1"/>
  <c r="L33" i="21"/>
  <c r="I45" i="21"/>
  <c r="AA43" i="23" s="1"/>
  <c r="D45" i="21"/>
  <c r="C50" i="3" s="1"/>
  <c r="N38" i="21"/>
  <c r="B36" i="23" s="1"/>
  <c r="O37" i="21"/>
  <c r="J37" i="21"/>
  <c r="AF35" i="23" s="1"/>
  <c r="D37" i="21"/>
  <c r="C42" i="3" s="1"/>
  <c r="J36" i="21"/>
  <c r="AF34" i="23" s="1"/>
  <c r="E36" i="21"/>
  <c r="G34" i="23" s="1"/>
  <c r="G33" i="21"/>
  <c r="Q31" i="23" s="1"/>
  <c r="G31" i="21"/>
  <c r="Q29" i="23" s="1"/>
  <c r="A43" i="11"/>
  <c r="G37" i="21"/>
  <c r="Q35" i="23" s="1"/>
  <c r="L31" i="21"/>
  <c r="M45" i="21"/>
  <c r="AP43" i="23" s="1"/>
  <c r="E45" i="21"/>
  <c r="G43" i="23" s="1"/>
  <c r="L45" i="21"/>
  <c r="H45" i="21"/>
  <c r="V43" i="23" s="1"/>
  <c r="M44" i="21"/>
  <c r="AP42" i="23" s="1"/>
  <c r="O45" i="21"/>
  <c r="K45" i="21"/>
  <c r="AK43" i="23" s="1"/>
  <c r="G45" i="21"/>
  <c r="Q43" i="23" s="1"/>
  <c r="F44" i="21"/>
  <c r="L42" i="23" s="1"/>
  <c r="H40" i="21"/>
  <c r="V38" i="23" s="1"/>
  <c r="H39" i="21"/>
  <c r="V37" i="23" s="1"/>
  <c r="D38" i="21"/>
  <c r="C43" i="3" s="1"/>
  <c r="N37" i="21"/>
  <c r="B35" i="23" s="1"/>
  <c r="H37" i="21"/>
  <c r="V35" i="23" s="1"/>
  <c r="N36" i="21"/>
  <c r="B34" i="23" s="1"/>
  <c r="I36" i="21"/>
  <c r="AA34" i="23" s="1"/>
  <c r="D36" i="21"/>
  <c r="C41" i="3" s="1"/>
  <c r="O33" i="21"/>
  <c r="O31" i="21"/>
  <c r="A47" i="24"/>
  <c r="A50" i="24"/>
  <c r="A50" i="11"/>
  <c r="J30" i="21"/>
  <c r="AF28" i="23" s="1"/>
  <c r="J47" i="21"/>
  <c r="AF45" i="23" s="1"/>
  <c r="J44" i="21"/>
  <c r="AF42" i="23" s="1"/>
  <c r="H43" i="21"/>
  <c r="V41" i="23" s="1"/>
  <c r="M34" i="21"/>
  <c r="AP32" i="23" s="1"/>
  <c r="E33" i="21"/>
  <c r="G31" i="23" s="1"/>
  <c r="A40" i="24"/>
  <c r="A40" i="11"/>
  <c r="A33" i="30"/>
  <c r="N32" i="21"/>
  <c r="B30" i="23" s="1"/>
  <c r="F32" i="21"/>
  <c r="L30" i="23" s="1"/>
  <c r="E31" i="21"/>
  <c r="G29" i="23" s="1"/>
  <c r="A38" i="24"/>
  <c r="A38" i="11"/>
  <c r="N30" i="21"/>
  <c r="B28" i="23" s="1"/>
  <c r="C28" i="21"/>
  <c r="B33" i="3" s="1"/>
  <c r="A28" i="30"/>
  <c r="E28" i="21"/>
  <c r="G26" i="23" s="1"/>
  <c r="M28" i="21"/>
  <c r="AP26" i="23" s="1"/>
  <c r="F28" i="21"/>
  <c r="L26" i="23" s="1"/>
  <c r="N28" i="21"/>
  <c r="B26" i="23" s="1"/>
  <c r="I28" i="21"/>
  <c r="AA26" i="23" s="1"/>
  <c r="A35" i="11"/>
  <c r="A39" i="24"/>
  <c r="C30" i="21"/>
  <c r="B35" i="3" s="1"/>
  <c r="A37" i="24"/>
  <c r="A37" i="11"/>
  <c r="A30" i="30"/>
  <c r="A54" i="24"/>
  <c r="A54" i="11"/>
  <c r="D44" i="21"/>
  <c r="C49" i="3" s="1"/>
  <c r="A44" i="30"/>
  <c r="C41" i="21"/>
  <c r="B46" i="3" s="1"/>
  <c r="A48" i="24"/>
  <c r="A48" i="11"/>
  <c r="A41" i="30"/>
  <c r="M47" i="21"/>
  <c r="AP45" i="23" s="1"/>
  <c r="I47" i="21"/>
  <c r="AA45" i="23" s="1"/>
  <c r="E47" i="21"/>
  <c r="G45" i="23" s="1"/>
  <c r="A52" i="24"/>
  <c r="A52" i="11"/>
  <c r="A45" i="30"/>
  <c r="H44" i="21"/>
  <c r="V42" i="23" s="1"/>
  <c r="C43" i="21"/>
  <c r="B48" i="3" s="1"/>
  <c r="F42" i="21"/>
  <c r="L40" i="23" s="1"/>
  <c r="A49" i="24"/>
  <c r="A49" i="11"/>
  <c r="A42" i="30"/>
  <c r="O41" i="21"/>
  <c r="G41" i="21"/>
  <c r="Q39" i="23" s="1"/>
  <c r="M40" i="21"/>
  <c r="AP38" i="23" s="1"/>
  <c r="F40" i="21"/>
  <c r="L38" i="23" s="1"/>
  <c r="A46" i="24"/>
  <c r="A46" i="11"/>
  <c r="A44" i="24"/>
  <c r="A44" i="11"/>
  <c r="A37" i="30"/>
  <c r="E35" i="21"/>
  <c r="G33" i="23" s="1"/>
  <c r="A42" i="24"/>
  <c r="A42" i="11"/>
  <c r="K33" i="21"/>
  <c r="AK31" i="23" s="1"/>
  <c r="F33" i="21"/>
  <c r="L31" i="23" s="1"/>
  <c r="M32" i="21"/>
  <c r="AP30" i="23" s="1"/>
  <c r="K31" i="21"/>
  <c r="AK29" i="23" s="1"/>
  <c r="F31" i="21"/>
  <c r="L29" i="23" s="1"/>
  <c r="M30" i="21"/>
  <c r="AP28" i="23" s="1"/>
  <c r="E30" i="21"/>
  <c r="G28" i="23" s="1"/>
  <c r="A51" i="24"/>
  <c r="A35" i="24"/>
  <c r="A35" i="30"/>
  <c r="A47" i="30"/>
  <c r="A31" i="30"/>
  <c r="I34" i="21"/>
  <c r="AA32" i="23" s="1"/>
  <c r="A41" i="24"/>
  <c r="A41" i="11"/>
  <c r="A34" i="30"/>
  <c r="C32" i="21"/>
  <c r="B37" i="3" s="1"/>
  <c r="A32" i="30"/>
  <c r="O47" i="21"/>
  <c r="K47" i="21"/>
  <c r="AK45" i="23" s="1"/>
  <c r="G47" i="21"/>
  <c r="Q45" i="23" s="1"/>
  <c r="C47" i="21"/>
  <c r="B52" i="3" s="1"/>
  <c r="C46" i="21"/>
  <c r="B51" i="3" s="1"/>
  <c r="A53" i="24"/>
  <c r="A53" i="11"/>
  <c r="A46" i="30"/>
  <c r="L44" i="21"/>
  <c r="E44" i="21"/>
  <c r="G42" i="23" s="1"/>
  <c r="N43" i="21"/>
  <c r="B41" i="23" s="1"/>
  <c r="K41" i="21"/>
  <c r="AK39" i="23" s="1"/>
  <c r="D41" i="21"/>
  <c r="C46" i="3" s="1"/>
  <c r="D40" i="21"/>
  <c r="C45" i="3" s="1"/>
  <c r="A40" i="30"/>
  <c r="A45" i="24"/>
  <c r="A45" i="11"/>
  <c r="A38" i="30"/>
  <c r="O35" i="21"/>
  <c r="J35" i="21"/>
  <c r="AF33" i="23" s="1"/>
  <c r="D35" i="21"/>
  <c r="C40" i="3" s="1"/>
  <c r="N33" i="21"/>
  <c r="B31" i="23" s="1"/>
  <c r="H33" i="21"/>
  <c r="V31" i="23" s="1"/>
  <c r="C33" i="21"/>
  <c r="B38" i="3" s="1"/>
  <c r="I32" i="21"/>
  <c r="AA30" i="23" s="1"/>
  <c r="N31" i="21"/>
  <c r="B29" i="23" s="1"/>
  <c r="H31" i="21"/>
  <c r="V29" i="23" s="1"/>
  <c r="C31" i="21"/>
  <c r="B36" i="3" s="1"/>
  <c r="I30" i="21"/>
  <c r="AA28" i="23" s="1"/>
  <c r="J28" i="21"/>
  <c r="AF26" i="23" s="1"/>
  <c r="A39" i="11"/>
  <c r="A43" i="24"/>
  <c r="A43" i="30"/>
  <c r="N29" i="21"/>
  <c r="B27" i="23" s="1"/>
  <c r="H29" i="21"/>
  <c r="V27" i="23" s="1"/>
  <c r="C29" i="21"/>
  <c r="B34" i="3" s="1"/>
  <c r="A29" i="30"/>
  <c r="A36" i="11"/>
  <c r="A36" i="24"/>
  <c r="J46" i="21"/>
  <c r="AF44" i="23" s="1"/>
  <c r="I46" i="21"/>
  <c r="AA44" i="23" s="1"/>
  <c r="E43" i="21"/>
  <c r="G41" i="23" s="1"/>
  <c r="I43" i="21"/>
  <c r="AA41" i="23" s="1"/>
  <c r="M43" i="21"/>
  <c r="AP41" i="23" s="1"/>
  <c r="H42" i="21"/>
  <c r="V40" i="23" s="1"/>
  <c r="E39" i="21"/>
  <c r="G37" i="23" s="1"/>
  <c r="I39" i="21"/>
  <c r="AA37" i="23" s="1"/>
  <c r="M39" i="21"/>
  <c r="AP37" i="23" s="1"/>
  <c r="C38" i="21"/>
  <c r="B43" i="3" s="1"/>
  <c r="G38" i="21"/>
  <c r="Q36" i="23" s="1"/>
  <c r="K38" i="21"/>
  <c r="AK36" i="23" s="1"/>
  <c r="O38" i="21"/>
  <c r="J34" i="21"/>
  <c r="AF32" i="23" s="1"/>
  <c r="L46" i="21"/>
  <c r="H46" i="21"/>
  <c r="V44" i="23" s="1"/>
  <c r="D46" i="21"/>
  <c r="C51" i="3" s="1"/>
  <c r="N44" i="21"/>
  <c r="B42" i="23" s="1"/>
  <c r="I44" i="21"/>
  <c r="AA42" i="23" s="1"/>
  <c r="K43" i="21"/>
  <c r="AK41" i="23" s="1"/>
  <c r="F43" i="21"/>
  <c r="L41" i="23" s="1"/>
  <c r="L42" i="21"/>
  <c r="N41" i="21"/>
  <c r="B39" i="23" s="1"/>
  <c r="H41" i="21"/>
  <c r="V39" i="23" s="1"/>
  <c r="N40" i="21"/>
  <c r="B38" i="23" s="1"/>
  <c r="I40" i="21"/>
  <c r="AA38" i="23" s="1"/>
  <c r="K39" i="21"/>
  <c r="AK37" i="23" s="1"/>
  <c r="F39" i="21"/>
  <c r="L37" i="23" s="1"/>
  <c r="L38" i="21"/>
  <c r="F38" i="21"/>
  <c r="L36" i="23" s="1"/>
  <c r="N46" i="21"/>
  <c r="B44" i="23" s="1"/>
  <c r="F46" i="21"/>
  <c r="L44" i="23" s="1"/>
  <c r="M46" i="21"/>
  <c r="AP44" i="23" s="1"/>
  <c r="E46" i="21"/>
  <c r="G44" i="23" s="1"/>
  <c r="L43" i="21"/>
  <c r="G43" i="21"/>
  <c r="Q41" i="23" s="1"/>
  <c r="C42" i="21"/>
  <c r="B47" i="3" s="1"/>
  <c r="G42" i="21"/>
  <c r="Q40" i="23" s="1"/>
  <c r="K42" i="21"/>
  <c r="AK40" i="23" s="1"/>
  <c r="O42" i="21"/>
  <c r="L39" i="21"/>
  <c r="G39" i="21"/>
  <c r="Q37" i="23" s="1"/>
  <c r="M38" i="21"/>
  <c r="AP36" i="23" s="1"/>
  <c r="H38" i="21"/>
  <c r="V36" i="23" s="1"/>
  <c r="C34" i="21"/>
  <c r="B39" i="3" s="1"/>
  <c r="G34" i="21"/>
  <c r="Q32" i="23" s="1"/>
  <c r="K34" i="21"/>
  <c r="AK32" i="23" s="1"/>
  <c r="O34" i="21"/>
  <c r="D34" i="21"/>
  <c r="C39" i="3" s="1"/>
  <c r="H34" i="21"/>
  <c r="V32" i="23" s="1"/>
  <c r="L34" i="21"/>
  <c r="O46" i="21"/>
  <c r="K46" i="21"/>
  <c r="AK44" i="23" s="1"/>
  <c r="G46" i="21"/>
  <c r="Q44" i="23" s="1"/>
  <c r="C44" i="21"/>
  <c r="B49" i="3" s="1"/>
  <c r="G44" i="21"/>
  <c r="Q42" i="23" s="1"/>
  <c r="K44" i="21"/>
  <c r="AK42" i="23" s="1"/>
  <c r="O44" i="21"/>
  <c r="O43" i="21"/>
  <c r="J43" i="21"/>
  <c r="AF41" i="23" s="1"/>
  <c r="D43" i="21"/>
  <c r="C48" i="3" s="1"/>
  <c r="J42" i="21"/>
  <c r="AF40" i="23" s="1"/>
  <c r="E42" i="21"/>
  <c r="G40" i="23" s="1"/>
  <c r="E41" i="21"/>
  <c r="G39" i="23" s="1"/>
  <c r="I41" i="21"/>
  <c r="AA39" i="23" s="1"/>
  <c r="M41" i="21"/>
  <c r="AP39" i="23" s="1"/>
  <c r="C40" i="21"/>
  <c r="B45" i="3" s="1"/>
  <c r="G40" i="21"/>
  <c r="Q38" i="23" s="1"/>
  <c r="K40" i="21"/>
  <c r="AK38" i="23" s="1"/>
  <c r="O40" i="21"/>
  <c r="O39" i="21"/>
  <c r="J39" i="21"/>
  <c r="AF37" i="23" s="1"/>
  <c r="D39" i="21"/>
  <c r="C44" i="3" s="1"/>
  <c r="J38" i="21"/>
  <c r="AF36" i="23" s="1"/>
  <c r="E38" i="21"/>
  <c r="G36" i="23" s="1"/>
  <c r="E37" i="21"/>
  <c r="G35" i="23" s="1"/>
  <c r="I37" i="21"/>
  <c r="AA35" i="23" s="1"/>
  <c r="M37" i="21"/>
  <c r="AP35" i="23" s="1"/>
  <c r="C36" i="21"/>
  <c r="B41" i="3" s="1"/>
  <c r="G36" i="21"/>
  <c r="Q34" i="23" s="1"/>
  <c r="K36" i="21"/>
  <c r="AK34" i="23" s="1"/>
  <c r="O36" i="21"/>
  <c r="N34" i="21"/>
  <c r="B32" i="23" s="1"/>
  <c r="F34" i="21"/>
  <c r="L32" i="23" s="1"/>
  <c r="L32" i="21"/>
  <c r="H32" i="21"/>
  <c r="V30" i="23" s="1"/>
  <c r="D32" i="21"/>
  <c r="C37" i="3" s="1"/>
  <c r="L30" i="21"/>
  <c r="H30" i="21"/>
  <c r="V28" i="23" s="1"/>
  <c r="D30" i="21"/>
  <c r="C35" i="3" s="1"/>
  <c r="L28" i="21"/>
  <c r="H28" i="21"/>
  <c r="V26" i="23" s="1"/>
  <c r="D28" i="21"/>
  <c r="C33" i="3" s="1"/>
  <c r="M35" i="21"/>
  <c r="AP33" i="23" s="1"/>
  <c r="I35" i="21"/>
  <c r="AA33" i="23" s="1"/>
  <c r="M33" i="21"/>
  <c r="AP31" i="23" s="1"/>
  <c r="I33" i="21"/>
  <c r="AA31" i="23" s="1"/>
  <c r="O32" i="21"/>
  <c r="K32" i="21"/>
  <c r="AK30" i="23" s="1"/>
  <c r="G32" i="21"/>
  <c r="Q30" i="23" s="1"/>
  <c r="M31" i="21"/>
  <c r="AP29" i="23" s="1"/>
  <c r="I31" i="21"/>
  <c r="AA29" i="23" s="1"/>
  <c r="O30" i="21"/>
  <c r="K30" i="21"/>
  <c r="AK28" i="23" s="1"/>
  <c r="G30" i="21"/>
  <c r="Q28" i="23" s="1"/>
  <c r="M29" i="21"/>
  <c r="AP27" i="23" s="1"/>
  <c r="I29" i="21"/>
  <c r="AA27" i="23" s="1"/>
  <c r="O28" i="21"/>
  <c r="K28" i="21"/>
  <c r="AK26" i="23" s="1"/>
  <c r="G28" i="21"/>
  <c r="Q26" i="23" s="1"/>
  <c r="A48" i="13" l="1"/>
  <c r="AN69" i="23" l="1"/>
  <c r="I119" i="23" s="1"/>
  <c r="I121" i="23" s="1"/>
  <c r="P130" i="23" s="1"/>
  <c r="V130" i="23" s="1"/>
  <c r="AQ68" i="23"/>
  <c r="T126" i="23" s="1"/>
  <c r="AN68" i="23"/>
  <c r="W118" i="23" s="1"/>
  <c r="AB68" i="23"/>
  <c r="M110" i="23" s="1"/>
  <c r="L112" i="23" s="1"/>
  <c r="W68" i="23"/>
  <c r="I109" i="23" s="1"/>
  <c r="T68" i="23"/>
  <c r="AQ67" i="23"/>
  <c r="O126" i="23" s="1"/>
  <c r="AN67" i="23"/>
  <c r="P118" i="23" s="1"/>
  <c r="AB67" i="23"/>
  <c r="M96" i="23" s="1"/>
  <c r="L98" i="23" s="1"/>
  <c r="W67" i="23"/>
  <c r="I95" i="23" s="1"/>
  <c r="T67" i="23"/>
  <c r="AN66" i="23"/>
  <c r="I118" i="23" s="1"/>
  <c r="AB66" i="23"/>
  <c r="M83" i="23" s="1"/>
  <c r="L85" i="23" s="1"/>
  <c r="T66" i="23"/>
  <c r="N66" i="23"/>
  <c r="N67" i="23" s="1"/>
  <c r="N68" i="23" s="1"/>
  <c r="N69" i="23" s="1"/>
  <c r="R112" i="23"/>
  <c r="Y112" i="23" s="1"/>
  <c r="R98" i="23"/>
  <c r="Y98" i="23" s="1"/>
  <c r="Z80" i="23"/>
  <c r="T80" i="23"/>
  <c r="Z77" i="23"/>
  <c r="R85" i="23" s="1"/>
  <c r="Y85" i="23" s="1"/>
  <c r="T77" i="23"/>
  <c r="G6" i="23"/>
  <c r="L6" i="23" s="1"/>
  <c r="Q6" i="23" s="1"/>
  <c r="V6" i="23" s="1"/>
  <c r="AA6" i="23" s="1"/>
  <c r="N75" i="23" l="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48" i="21"/>
  <c r="B10" i="21"/>
  <c r="Y10" i="21" l="1"/>
  <c r="P10" i="21"/>
  <c r="Q10" i="21"/>
  <c r="A28" i="31"/>
  <c r="P21" i="21"/>
  <c r="Y21" i="21"/>
  <c r="Q21" i="21"/>
  <c r="A24" i="31"/>
  <c r="P17" i="21"/>
  <c r="Q17" i="21"/>
  <c r="Y17" i="21"/>
  <c r="A20" i="31"/>
  <c r="P13" i="21"/>
  <c r="Y13" i="21"/>
  <c r="Q13" i="21"/>
  <c r="A55" i="31"/>
  <c r="P48" i="21"/>
  <c r="Q48" i="21"/>
  <c r="Y48" i="21"/>
  <c r="A31" i="31"/>
  <c r="P24" i="21"/>
  <c r="Q24" i="21"/>
  <c r="Y24" i="21"/>
  <c r="P20" i="21"/>
  <c r="Q20" i="21"/>
  <c r="Y20" i="21"/>
  <c r="P16" i="21"/>
  <c r="Q16" i="21"/>
  <c r="Y16" i="21"/>
  <c r="A19" i="31"/>
  <c r="P12" i="21"/>
  <c r="Q12" i="21"/>
  <c r="Y12" i="21"/>
  <c r="A34" i="31"/>
  <c r="P27" i="21"/>
  <c r="Y27" i="21"/>
  <c r="Q27" i="21"/>
  <c r="A30" i="31"/>
  <c r="Y23" i="21"/>
  <c r="P23" i="21"/>
  <c r="Q23" i="21"/>
  <c r="Y19" i="21"/>
  <c r="P19" i="21"/>
  <c r="Q19" i="21"/>
  <c r="Y15" i="21"/>
  <c r="P15" i="21"/>
  <c r="Q15" i="21"/>
  <c r="A18" i="31"/>
  <c r="Y11" i="21"/>
  <c r="P11" i="21"/>
  <c r="Q11" i="21"/>
  <c r="Y25" i="21"/>
  <c r="Q25" i="21"/>
  <c r="P25" i="21"/>
  <c r="A33" i="31"/>
  <c r="Y26" i="21"/>
  <c r="P26" i="21"/>
  <c r="Q26" i="21"/>
  <c r="Y22" i="21"/>
  <c r="P22" i="21"/>
  <c r="Q22" i="21"/>
  <c r="A25" i="31"/>
  <c r="Y18" i="21"/>
  <c r="P18" i="21"/>
  <c r="Q18" i="21"/>
  <c r="A21" i="31"/>
  <c r="Y14" i="21"/>
  <c r="P14" i="21"/>
  <c r="Q14" i="21"/>
  <c r="A25" i="30"/>
  <c r="A32" i="31"/>
  <c r="A10" i="30"/>
  <c r="A17" i="31"/>
  <c r="A16" i="30"/>
  <c r="A23" i="31"/>
  <c r="A19" i="30"/>
  <c r="A26" i="31"/>
  <c r="A15" i="30"/>
  <c r="A22" i="31"/>
  <c r="A20" i="30"/>
  <c r="A27" i="31"/>
  <c r="A22" i="30"/>
  <c r="A29" i="31"/>
  <c r="A20" i="24"/>
  <c r="A13" i="30"/>
  <c r="A55" i="24"/>
  <c r="A48" i="30"/>
  <c r="A31" i="24"/>
  <c r="A24" i="30"/>
  <c r="A19" i="24"/>
  <c r="A12" i="30"/>
  <c r="O17" i="21"/>
  <c r="A17" i="30"/>
  <c r="C23" i="21"/>
  <c r="B28" i="3" s="1"/>
  <c r="A23" i="30"/>
  <c r="A18" i="24"/>
  <c r="A11" i="30"/>
  <c r="A28" i="24"/>
  <c r="A21" i="30"/>
  <c r="A34" i="24"/>
  <c r="A27" i="30"/>
  <c r="A33" i="24"/>
  <c r="A26" i="30"/>
  <c r="A25" i="24"/>
  <c r="A18" i="30"/>
  <c r="A21" i="24"/>
  <c r="A14" i="30"/>
  <c r="I21" i="21"/>
  <c r="AA19" i="23" s="1"/>
  <c r="I18" i="21"/>
  <c r="AA16" i="23" s="1"/>
  <c r="O23" i="21"/>
  <c r="E23" i="21"/>
  <c r="G21" i="23" s="1"/>
  <c r="M23" i="21"/>
  <c r="AP21" i="23" s="1"/>
  <c r="J16" i="21"/>
  <c r="AF14" i="23" s="1"/>
  <c r="A23" i="24"/>
  <c r="A17" i="11"/>
  <c r="A17" i="24"/>
  <c r="I23" i="21"/>
  <c r="AA21" i="23" s="1"/>
  <c r="A30" i="24"/>
  <c r="J20" i="21"/>
  <c r="AF18" i="23" s="1"/>
  <c r="A27" i="24"/>
  <c r="C15" i="21"/>
  <c r="B20" i="3" s="1"/>
  <c r="A22" i="24"/>
  <c r="I17" i="21"/>
  <c r="AA15" i="23" s="1"/>
  <c r="A24" i="24"/>
  <c r="I25" i="21"/>
  <c r="AA23" i="23" s="1"/>
  <c r="A32" i="24"/>
  <c r="J24" i="21"/>
  <c r="AF22" i="23" s="1"/>
  <c r="J23" i="21"/>
  <c r="AF21" i="23" s="1"/>
  <c r="I22" i="21"/>
  <c r="AA20" i="23" s="1"/>
  <c r="A29" i="24"/>
  <c r="C19" i="21"/>
  <c r="B24" i="3" s="1"/>
  <c r="A26" i="24"/>
  <c r="C17" i="21"/>
  <c r="B22" i="3" s="1"/>
  <c r="O15" i="21"/>
  <c r="M19" i="21"/>
  <c r="AP17" i="23" s="1"/>
  <c r="J19" i="21"/>
  <c r="AF17" i="23" s="1"/>
  <c r="E19" i="21"/>
  <c r="G17" i="23" s="1"/>
  <c r="M16" i="21"/>
  <c r="AP14" i="23" s="1"/>
  <c r="J15" i="21"/>
  <c r="AF13" i="23" s="1"/>
  <c r="C16" i="21"/>
  <c r="B21" i="3" s="1"/>
  <c r="F48" i="21"/>
  <c r="L46" i="23" s="1"/>
  <c r="A55" i="11"/>
  <c r="G27" i="21"/>
  <c r="Q25" i="23" s="1"/>
  <c r="A34" i="11"/>
  <c r="I48" i="21"/>
  <c r="AA46" i="23" s="1"/>
  <c r="M27" i="21"/>
  <c r="AP25" i="23" s="1"/>
  <c r="C26" i="21"/>
  <c r="B31" i="3" s="1"/>
  <c r="A33" i="11"/>
  <c r="E25" i="21"/>
  <c r="G23" i="23" s="1"/>
  <c r="A32" i="11"/>
  <c r="G24" i="21"/>
  <c r="Q22" i="23" s="1"/>
  <c r="A31" i="11"/>
  <c r="E21" i="21"/>
  <c r="G19" i="23" s="1"/>
  <c r="A28" i="11"/>
  <c r="G20" i="21"/>
  <c r="Q18" i="23" s="1"/>
  <c r="A27" i="11"/>
  <c r="E15" i="21"/>
  <c r="G13" i="23" s="1"/>
  <c r="C14" i="21"/>
  <c r="B19" i="3" s="1"/>
  <c r="A21" i="11"/>
  <c r="C48" i="21"/>
  <c r="B53" i="3" s="1"/>
  <c r="C27" i="21"/>
  <c r="B32" i="3" s="1"/>
  <c r="O25" i="21"/>
  <c r="M24" i="21"/>
  <c r="AP22" i="23" s="1"/>
  <c r="C22" i="21"/>
  <c r="B27" i="3" s="1"/>
  <c r="A29" i="11"/>
  <c r="M20" i="21"/>
  <c r="AP18" i="23" s="1"/>
  <c r="G19" i="21"/>
  <c r="Q17" i="23" s="1"/>
  <c r="A26" i="11"/>
  <c r="M15" i="21"/>
  <c r="AP13" i="23" s="1"/>
  <c r="C13" i="21"/>
  <c r="B18" i="3" s="1"/>
  <c r="A20" i="11"/>
  <c r="G15" i="21"/>
  <c r="Q13" i="23" s="1"/>
  <c r="A22" i="11"/>
  <c r="C12" i="21"/>
  <c r="B17" i="3" s="1"/>
  <c r="A19" i="11"/>
  <c r="N48" i="21"/>
  <c r="B46" i="23" s="1"/>
  <c r="N27" i="21"/>
  <c r="B25" i="23" s="1"/>
  <c r="M26" i="21"/>
  <c r="AP24" i="23" s="1"/>
  <c r="C25" i="21"/>
  <c r="B30" i="3" s="1"/>
  <c r="C24" i="21"/>
  <c r="B29" i="3" s="1"/>
  <c r="G23" i="21"/>
  <c r="Q21" i="23" s="1"/>
  <c r="A30" i="11"/>
  <c r="C21" i="21"/>
  <c r="B26" i="3" s="1"/>
  <c r="C20" i="21"/>
  <c r="B25" i="3" s="1"/>
  <c r="C18" i="21"/>
  <c r="B23" i="3" s="1"/>
  <c r="A25" i="11"/>
  <c r="E17" i="21"/>
  <c r="G15" i="23" s="1"/>
  <c r="A24" i="11"/>
  <c r="G16" i="21"/>
  <c r="Q14" i="23" s="1"/>
  <c r="A23" i="11"/>
  <c r="I15" i="21"/>
  <c r="AA13" i="23" s="1"/>
  <c r="I14" i="21"/>
  <c r="AA12" i="23" s="1"/>
  <c r="C11" i="21"/>
  <c r="B16" i="3" s="1"/>
  <c r="A18" i="11"/>
  <c r="I24" i="21"/>
  <c r="AA22" i="23" s="1"/>
  <c r="O21" i="21"/>
  <c r="I16" i="21"/>
  <c r="AA14" i="23" s="1"/>
  <c r="I20" i="21"/>
  <c r="AA18" i="23" s="1"/>
  <c r="O19" i="21"/>
  <c r="I19" i="21"/>
  <c r="AA17" i="23" s="1"/>
  <c r="J25" i="21"/>
  <c r="AF23" i="23" s="1"/>
  <c r="O24" i="21"/>
  <c r="E24" i="21"/>
  <c r="G22" i="23" s="1"/>
  <c r="N23" i="21"/>
  <c r="B21" i="23" s="1"/>
  <c r="O22" i="21"/>
  <c r="J21" i="21"/>
  <c r="AF19" i="23" s="1"/>
  <c r="O20" i="21"/>
  <c r="E20" i="21"/>
  <c r="G18" i="23" s="1"/>
  <c r="N19" i="21"/>
  <c r="B17" i="23" s="1"/>
  <c r="O18" i="21"/>
  <c r="J17" i="21"/>
  <c r="AF15" i="23" s="1"/>
  <c r="O16" i="21"/>
  <c r="E16" i="21"/>
  <c r="G14" i="23" s="1"/>
  <c r="N15" i="21"/>
  <c r="B13" i="23" s="1"/>
  <c r="N14" i="21"/>
  <c r="B12" i="23" s="1"/>
  <c r="J12" i="21"/>
  <c r="AF10" i="23" s="1"/>
  <c r="N22" i="21"/>
  <c r="B20" i="23" s="1"/>
  <c r="G22" i="21"/>
  <c r="Q20" i="23" s="1"/>
  <c r="N18" i="21"/>
  <c r="B16" i="23" s="1"/>
  <c r="G18" i="21"/>
  <c r="Q16" i="23" s="1"/>
  <c r="I27" i="21"/>
  <c r="AA25" i="23" s="1"/>
  <c r="G26" i="21"/>
  <c r="Q24" i="23" s="1"/>
  <c r="N25" i="21"/>
  <c r="B23" i="23" s="1"/>
  <c r="G25" i="21"/>
  <c r="Q23" i="23" s="1"/>
  <c r="M22" i="21"/>
  <c r="AP20" i="23" s="1"/>
  <c r="E22" i="21"/>
  <c r="G20" i="23" s="1"/>
  <c r="N21" i="21"/>
  <c r="B19" i="23" s="1"/>
  <c r="G21" i="21"/>
  <c r="Q19" i="23" s="1"/>
  <c r="M18" i="21"/>
  <c r="AP16" i="23" s="1"/>
  <c r="E18" i="21"/>
  <c r="G16" i="23" s="1"/>
  <c r="N17" i="21"/>
  <c r="B15" i="23" s="1"/>
  <c r="G17" i="21"/>
  <c r="Q15" i="23" s="1"/>
  <c r="I26" i="21"/>
  <c r="AA24" i="23" s="1"/>
  <c r="O26" i="21"/>
  <c r="N26" i="21"/>
  <c r="B24" i="23" s="1"/>
  <c r="M25" i="21"/>
  <c r="AP23" i="23" s="1"/>
  <c r="N24" i="21"/>
  <c r="B22" i="23" s="1"/>
  <c r="J22" i="21"/>
  <c r="AF20" i="23" s="1"/>
  <c r="M21" i="21"/>
  <c r="AP19" i="23" s="1"/>
  <c r="N20" i="21"/>
  <c r="B18" i="23" s="1"/>
  <c r="J18" i="21"/>
  <c r="AF16" i="23" s="1"/>
  <c r="M17" i="21"/>
  <c r="AP15" i="23" s="1"/>
  <c r="N16" i="21"/>
  <c r="B14" i="23" s="1"/>
  <c r="J13" i="21"/>
  <c r="AF11" i="23" s="1"/>
  <c r="J11" i="21"/>
  <c r="AF9" i="23" s="1"/>
  <c r="M48" i="21"/>
  <c r="AP46" i="23" s="1"/>
  <c r="G48" i="21"/>
  <c r="Q46" i="23" s="1"/>
  <c r="D27" i="21"/>
  <c r="C32" i="3" s="1"/>
  <c r="H27" i="21"/>
  <c r="V25" i="23" s="1"/>
  <c r="L27" i="21"/>
  <c r="D26" i="21"/>
  <c r="C31" i="3" s="1"/>
  <c r="H26" i="21"/>
  <c r="V24" i="23" s="1"/>
  <c r="L26" i="21"/>
  <c r="D25" i="21"/>
  <c r="C30" i="3" s="1"/>
  <c r="H25" i="21"/>
  <c r="V23" i="23" s="1"/>
  <c r="L25" i="21"/>
  <c r="D24" i="21"/>
  <c r="C29" i="3" s="1"/>
  <c r="H24" i="21"/>
  <c r="V22" i="23" s="1"/>
  <c r="L24" i="21"/>
  <c r="D23" i="21"/>
  <c r="C28" i="3" s="1"/>
  <c r="H23" i="21"/>
  <c r="V21" i="23" s="1"/>
  <c r="L23" i="21"/>
  <c r="D22" i="21"/>
  <c r="C27" i="3" s="1"/>
  <c r="H22" i="21"/>
  <c r="V20" i="23" s="1"/>
  <c r="L22" i="21"/>
  <c r="D21" i="21"/>
  <c r="C26" i="3" s="1"/>
  <c r="H21" i="21"/>
  <c r="V19" i="23" s="1"/>
  <c r="L21" i="21"/>
  <c r="D20" i="21"/>
  <c r="C25" i="3" s="1"/>
  <c r="H20" i="21"/>
  <c r="V18" i="23" s="1"/>
  <c r="L20" i="21"/>
  <c r="D19" i="21"/>
  <c r="C24" i="3" s="1"/>
  <c r="H19" i="21"/>
  <c r="V17" i="23" s="1"/>
  <c r="L19" i="21"/>
  <c r="D18" i="21"/>
  <c r="C23" i="3" s="1"/>
  <c r="H18" i="21"/>
  <c r="V16" i="23" s="1"/>
  <c r="L18" i="21"/>
  <c r="D17" i="21"/>
  <c r="C22" i="3" s="1"/>
  <c r="H17" i="21"/>
  <c r="V15" i="23" s="1"/>
  <c r="L17" i="21"/>
  <c r="D16" i="21"/>
  <c r="C21" i="3" s="1"/>
  <c r="H16" i="21"/>
  <c r="V14" i="23" s="1"/>
  <c r="L16" i="21"/>
  <c r="D15" i="21"/>
  <c r="C20" i="3" s="1"/>
  <c r="H15" i="21"/>
  <c r="V13" i="23" s="1"/>
  <c r="L15" i="21"/>
  <c r="M14" i="21"/>
  <c r="AP12" i="23" s="1"/>
  <c r="G14" i="21"/>
  <c r="Q12" i="23" s="1"/>
  <c r="O13" i="21"/>
  <c r="G13" i="21"/>
  <c r="Q11" i="23" s="1"/>
  <c r="O12" i="21"/>
  <c r="G12" i="21"/>
  <c r="Q10" i="23" s="1"/>
  <c r="O11" i="21"/>
  <c r="G11" i="21"/>
  <c r="Q9" i="23" s="1"/>
  <c r="K48" i="21"/>
  <c r="AK46" i="23" s="1"/>
  <c r="K27" i="21"/>
  <c r="AK25" i="23" s="1"/>
  <c r="F27" i="21"/>
  <c r="L25" i="23" s="1"/>
  <c r="K26" i="21"/>
  <c r="AK24" i="23" s="1"/>
  <c r="F26" i="21"/>
  <c r="L24" i="23" s="1"/>
  <c r="K25" i="21"/>
  <c r="AK23" i="23" s="1"/>
  <c r="F25" i="21"/>
  <c r="L23" i="23" s="1"/>
  <c r="K24" i="21"/>
  <c r="AK22" i="23" s="1"/>
  <c r="F24" i="21"/>
  <c r="L22" i="23" s="1"/>
  <c r="K23" i="21"/>
  <c r="AK21" i="23" s="1"/>
  <c r="F23" i="21"/>
  <c r="L21" i="23" s="1"/>
  <c r="K22" i="21"/>
  <c r="AK20" i="23" s="1"/>
  <c r="F22" i="21"/>
  <c r="L20" i="23" s="1"/>
  <c r="K21" i="21"/>
  <c r="AK19" i="23" s="1"/>
  <c r="F21" i="21"/>
  <c r="L19" i="23" s="1"/>
  <c r="K20" i="21"/>
  <c r="AK18" i="23" s="1"/>
  <c r="F20" i="21"/>
  <c r="L18" i="23" s="1"/>
  <c r="K19" i="21"/>
  <c r="AK17" i="23" s="1"/>
  <c r="F19" i="21"/>
  <c r="L17" i="23" s="1"/>
  <c r="K18" i="21"/>
  <c r="AK16" i="23" s="1"/>
  <c r="F18" i="21"/>
  <c r="L16" i="23" s="1"/>
  <c r="K17" i="21"/>
  <c r="AK15" i="23" s="1"/>
  <c r="F17" i="21"/>
  <c r="L15" i="23" s="1"/>
  <c r="K16" i="21"/>
  <c r="AK14" i="23" s="1"/>
  <c r="F16" i="21"/>
  <c r="L14" i="23" s="1"/>
  <c r="K15" i="21"/>
  <c r="AK13" i="23" s="1"/>
  <c r="F15" i="21"/>
  <c r="L13" i="23" s="1"/>
  <c r="K14" i="21"/>
  <c r="AK12" i="23" s="1"/>
  <c r="F14" i="21"/>
  <c r="L12" i="23" s="1"/>
  <c r="N13" i="21"/>
  <c r="B11" i="23" s="1"/>
  <c r="F13" i="21"/>
  <c r="L11" i="23" s="1"/>
  <c r="N12" i="21"/>
  <c r="B10" i="23" s="1"/>
  <c r="F12" i="21"/>
  <c r="L10" i="23" s="1"/>
  <c r="N11" i="21"/>
  <c r="B9" i="23" s="1"/>
  <c r="F11" i="21"/>
  <c r="L9" i="23" s="1"/>
  <c r="D48" i="21"/>
  <c r="C53" i="3" s="1"/>
  <c r="H48" i="21"/>
  <c r="V46" i="23" s="1"/>
  <c r="L48" i="21"/>
  <c r="O48" i="21"/>
  <c r="J48" i="21"/>
  <c r="AF46" i="23" s="1"/>
  <c r="E48" i="21"/>
  <c r="G46" i="23" s="1"/>
  <c r="O27" i="21"/>
  <c r="J27" i="21"/>
  <c r="AF25" i="23" s="1"/>
  <c r="E27" i="21"/>
  <c r="G25" i="23" s="1"/>
  <c r="J26" i="21"/>
  <c r="AF24" i="23" s="1"/>
  <c r="E26" i="21"/>
  <c r="G24" i="23" s="1"/>
  <c r="O14" i="21"/>
  <c r="J14" i="21"/>
  <c r="AF12" i="23" s="1"/>
  <c r="K13" i="21"/>
  <c r="AK11" i="23" s="1"/>
  <c r="K12" i="21"/>
  <c r="AK10" i="23" s="1"/>
  <c r="K11" i="21"/>
  <c r="AK9" i="23" s="1"/>
  <c r="D14" i="21"/>
  <c r="C19" i="3" s="1"/>
  <c r="H14" i="21"/>
  <c r="V12" i="23" s="1"/>
  <c r="L14" i="21"/>
  <c r="E14" i="21"/>
  <c r="G12" i="23" s="1"/>
  <c r="D13" i="21"/>
  <c r="C18" i="3" s="1"/>
  <c r="H13" i="21"/>
  <c r="V11" i="23" s="1"/>
  <c r="L13" i="21"/>
  <c r="E13" i="21"/>
  <c r="G11" i="23" s="1"/>
  <c r="I13" i="21"/>
  <c r="AA11" i="23" s="1"/>
  <c r="M13" i="21"/>
  <c r="AP11" i="23" s="1"/>
  <c r="D12" i="21"/>
  <c r="C17" i="3" s="1"/>
  <c r="H12" i="21"/>
  <c r="V10" i="23" s="1"/>
  <c r="L12" i="21"/>
  <c r="E12" i="21"/>
  <c r="G10" i="23" s="1"/>
  <c r="I12" i="21"/>
  <c r="AA10" i="23" s="1"/>
  <c r="M12" i="21"/>
  <c r="AP10" i="23" s="1"/>
  <c r="D11" i="21"/>
  <c r="C16" i="3" s="1"/>
  <c r="H11" i="21"/>
  <c r="V9" i="23" s="1"/>
  <c r="L11" i="21"/>
  <c r="E11" i="21"/>
  <c r="G9" i="23" s="1"/>
  <c r="I11" i="21"/>
  <c r="AA9" i="23" s="1"/>
  <c r="M11" i="21"/>
  <c r="AP9" i="23" s="1"/>
  <c r="H54" i="21"/>
  <c r="AH91" i="23" s="1"/>
  <c r="T93" i="23" s="1"/>
  <c r="G54" i="21"/>
  <c r="AD91" i="23" s="1"/>
  <c r="P93" i="23" s="1"/>
  <c r="H10" i="21"/>
  <c r="V8" i="23" s="1"/>
  <c r="B9" i="21"/>
  <c r="E3" i="21"/>
  <c r="D8" i="3" s="1"/>
  <c r="D3" i="21"/>
  <c r="C3" i="21"/>
  <c r="F60" i="21"/>
  <c r="Y9" i="21" l="1"/>
  <c r="Y8" i="21" s="1"/>
  <c r="O3" i="21" s="1"/>
  <c r="Q9" i="21"/>
  <c r="P9" i="21"/>
  <c r="H9" i="21"/>
  <c r="V7" i="23" s="1"/>
  <c r="A16" i="31"/>
  <c r="G55" i="21"/>
  <c r="J55" i="21" s="1"/>
  <c r="C8" i="3"/>
  <c r="Q80" i="23"/>
  <c r="W80" i="23" s="1"/>
  <c r="G9" i="21"/>
  <c r="Q7" i="23" s="1"/>
  <c r="E10" i="21"/>
  <c r="G8" i="23" s="1"/>
  <c r="M10" i="21"/>
  <c r="AP8" i="23" s="1"/>
  <c r="C10" i="21"/>
  <c r="B15" i="3" s="1"/>
  <c r="I9" i="21"/>
  <c r="AA7" i="23" s="1"/>
  <c r="C9" i="21"/>
  <c r="B14" i="3" s="1"/>
  <c r="M9" i="21"/>
  <c r="AP7" i="23" s="1"/>
  <c r="G10" i="21"/>
  <c r="Q8" i="23" s="1"/>
  <c r="E9" i="21"/>
  <c r="G7" i="23" s="1"/>
  <c r="I10" i="21"/>
  <c r="AA8" i="23" s="1"/>
  <c r="F9" i="21"/>
  <c r="L7" i="23" s="1"/>
  <c r="L9" i="21"/>
  <c r="F10" i="21"/>
  <c r="L8" i="23" s="1"/>
  <c r="L10" i="21"/>
  <c r="D9" i="21"/>
  <c r="C14" i="3" s="1"/>
  <c r="D10" i="21"/>
  <c r="C15" i="3" s="1"/>
  <c r="K9" i="21"/>
  <c r="N10" i="21"/>
  <c r="B8" i="23" s="1"/>
  <c r="J10" i="21"/>
  <c r="AF8" i="23" s="1"/>
  <c r="J9" i="21"/>
  <c r="AF7" i="23" s="1"/>
  <c r="F3" i="21"/>
  <c r="T28" i="21" l="1"/>
  <c r="T29" i="21"/>
  <c r="T31" i="21"/>
  <c r="T33" i="21"/>
  <c r="S34" i="21"/>
  <c r="S36" i="21"/>
  <c r="S38" i="21"/>
  <c r="S41" i="21"/>
  <c r="T42" i="21"/>
  <c r="S44" i="21"/>
  <c r="T47" i="21"/>
  <c r="S30" i="21"/>
  <c r="S32" i="21"/>
  <c r="S40" i="21"/>
  <c r="T30" i="21"/>
  <c r="T32" i="21"/>
  <c r="S35" i="21"/>
  <c r="S37" i="21"/>
  <c r="S39" i="21"/>
  <c r="T40" i="21"/>
  <c r="T43" i="21"/>
  <c r="S45" i="21"/>
  <c r="T46" i="21"/>
  <c r="S47" i="21"/>
  <c r="S28" i="21"/>
  <c r="T34" i="21"/>
  <c r="S43" i="21"/>
  <c r="S46" i="21"/>
  <c r="S29" i="21"/>
  <c r="S31" i="21"/>
  <c r="S33" i="21"/>
  <c r="T35" i="21"/>
  <c r="T37" i="21"/>
  <c r="T39" i="21"/>
  <c r="S42" i="21"/>
  <c r="T45" i="21"/>
  <c r="T36" i="21"/>
  <c r="T38" i="21"/>
  <c r="T41" i="21"/>
  <c r="T44" i="21"/>
  <c r="P106" i="23"/>
  <c r="M107" i="23" s="1"/>
  <c r="S107" i="23" s="1"/>
  <c r="O112" i="23" s="1"/>
  <c r="V112" i="23" s="1"/>
  <c r="N55" i="21"/>
  <c r="AI68" i="23" s="1"/>
  <c r="P68" i="23"/>
  <c r="T11" i="21"/>
  <c r="T13" i="21"/>
  <c r="T15" i="21"/>
  <c r="T17" i="21"/>
  <c r="T19" i="21"/>
  <c r="T21" i="21"/>
  <c r="T23" i="21"/>
  <c r="T25" i="21"/>
  <c r="T27" i="21"/>
  <c r="T12" i="21"/>
  <c r="T16" i="21"/>
  <c r="T20" i="21"/>
  <c r="T24" i="21"/>
  <c r="T48" i="21"/>
  <c r="S11" i="21"/>
  <c r="S19" i="21"/>
  <c r="S23" i="21"/>
  <c r="S27" i="21"/>
  <c r="S12" i="21"/>
  <c r="S14" i="21"/>
  <c r="S16" i="21"/>
  <c r="S18" i="21"/>
  <c r="S20" i="21"/>
  <c r="S22" i="21"/>
  <c r="S24" i="21"/>
  <c r="S26" i="21"/>
  <c r="S48" i="21"/>
  <c r="T14" i="21"/>
  <c r="T18" i="21"/>
  <c r="T22" i="21"/>
  <c r="T26" i="21"/>
  <c r="S13" i="21"/>
  <c r="S15" i="21"/>
  <c r="S17" i="21"/>
  <c r="S21" i="21"/>
  <c r="S25" i="21"/>
  <c r="AK7" i="23"/>
  <c r="S10" i="21"/>
  <c r="S9" i="21"/>
  <c r="T10" i="21"/>
  <c r="T9" i="21"/>
  <c r="I3" i="21"/>
  <c r="J3" i="21" s="1"/>
  <c r="B3" i="21"/>
  <c r="B8" i="3" s="1"/>
  <c r="N9" i="21"/>
  <c r="B7" i="23" s="1"/>
  <c r="O9" i="21"/>
  <c r="K10" i="21"/>
  <c r="AK8" i="23" s="1"/>
  <c r="O10" i="21"/>
  <c r="F12" i="31" l="1"/>
  <c r="F12" i="11"/>
  <c r="F12" i="24"/>
  <c r="H25" i="30"/>
  <c r="L32" i="31"/>
  <c r="H24" i="30"/>
  <c r="L31" i="31"/>
  <c r="H28" i="30"/>
  <c r="L35" i="31"/>
  <c r="Q76" i="23"/>
  <c r="Q77" i="23" s="1"/>
  <c r="W77" i="23" s="1"/>
  <c r="I60" i="21"/>
  <c r="L60" i="21" s="1"/>
  <c r="T125" i="23"/>
  <c r="T118" i="23"/>
  <c r="G53" i="21"/>
  <c r="H3" i="21"/>
  <c r="X93" i="23" s="1"/>
  <c r="AE93" i="23" s="1"/>
  <c r="AJ93" i="23" s="1"/>
  <c r="O98" i="23" s="1"/>
  <c r="V98" i="23" s="1"/>
  <c r="G3" i="21"/>
  <c r="L53" i="21"/>
  <c r="W66" i="23" s="1"/>
  <c r="I82" i="23" s="1"/>
  <c r="I53" i="21"/>
  <c r="H53" i="21"/>
  <c r="A16" i="24"/>
  <c r="A16" i="11"/>
  <c r="Q60" i="21" l="1"/>
  <c r="H48" i="30"/>
  <c r="L55" i="31"/>
  <c r="H17" i="30"/>
  <c r="L24" i="31"/>
  <c r="H32" i="30"/>
  <c r="L39" i="31"/>
  <c r="H30" i="30"/>
  <c r="L37" i="31"/>
  <c r="H21" i="30"/>
  <c r="L28" i="31"/>
  <c r="H13" i="30"/>
  <c r="L20" i="31"/>
  <c r="H16" i="30"/>
  <c r="L23" i="31"/>
  <c r="H27" i="30"/>
  <c r="L34" i="31"/>
  <c r="H35" i="30"/>
  <c r="L42" i="31"/>
  <c r="H37" i="30"/>
  <c r="L44" i="31"/>
  <c r="H43" i="30"/>
  <c r="L50" i="31"/>
  <c r="H47" i="30"/>
  <c r="L54" i="31"/>
  <c r="H42" i="30"/>
  <c r="L49" i="31"/>
  <c r="H22" i="30"/>
  <c r="L29" i="31"/>
  <c r="H23" i="30"/>
  <c r="L30" i="31"/>
  <c r="H26" i="30"/>
  <c r="L33" i="31"/>
  <c r="H40" i="30"/>
  <c r="L47" i="31"/>
  <c r="H39" i="30"/>
  <c r="L46" i="31"/>
  <c r="H31" i="30"/>
  <c r="L38" i="31"/>
  <c r="H19" i="30"/>
  <c r="L26" i="31"/>
  <c r="H11" i="30"/>
  <c r="L18" i="31"/>
  <c r="H15" i="30"/>
  <c r="L22" i="31"/>
  <c r="H18" i="30"/>
  <c r="L25" i="31"/>
  <c r="H36" i="30"/>
  <c r="L43" i="31"/>
  <c r="H45" i="30"/>
  <c r="L52" i="31"/>
  <c r="H33" i="30"/>
  <c r="L40" i="31"/>
  <c r="H46" i="30"/>
  <c r="L53" i="31"/>
  <c r="H12" i="30"/>
  <c r="L19" i="31"/>
  <c r="H14" i="30"/>
  <c r="L21" i="31"/>
  <c r="H20" i="30"/>
  <c r="L27" i="31"/>
  <c r="H34" i="30"/>
  <c r="L41" i="31"/>
  <c r="H44" i="30"/>
  <c r="L51" i="31"/>
  <c r="H38" i="30"/>
  <c r="L45" i="31"/>
  <c r="H41" i="30"/>
  <c r="L48" i="31"/>
  <c r="H29" i="30"/>
  <c r="L36" i="31"/>
  <c r="J53" i="21"/>
  <c r="P66" i="23" s="1"/>
  <c r="L3" i="21"/>
  <c r="D61" i="21" s="1"/>
  <c r="K3" i="21"/>
  <c r="C61" i="21" s="1"/>
  <c r="M3" i="21"/>
  <c r="F61" i="21" s="1"/>
  <c r="E55" i="21"/>
  <c r="I68" i="23" s="1"/>
  <c r="H105" i="23" s="1"/>
  <c r="E61" i="21"/>
  <c r="E54" i="21"/>
  <c r="I67" i="23" s="1"/>
  <c r="E53" i="21"/>
  <c r="I66" i="23" s="1"/>
  <c r="J54" i="21"/>
  <c r="P53" i="21"/>
  <c r="N53" i="21" l="1"/>
  <c r="AI66" i="23" s="1"/>
  <c r="AQ66" i="23"/>
  <c r="J126" i="23" s="1"/>
  <c r="Q53" i="21"/>
  <c r="Q56" i="21" s="1"/>
  <c r="P56" i="21" s="1"/>
  <c r="F33" i="3"/>
  <c r="E36" i="3"/>
  <c r="H39" i="3"/>
  <c r="D43" i="3"/>
  <c r="G46" i="3"/>
  <c r="F49" i="3"/>
  <c r="E52" i="3"/>
  <c r="D37" i="3"/>
  <c r="H41" i="3"/>
  <c r="E50" i="3"/>
  <c r="E37" i="3"/>
  <c r="D44" i="3"/>
  <c r="E49" i="3"/>
  <c r="G33" i="3"/>
  <c r="F36" i="3"/>
  <c r="E39" i="3"/>
  <c r="H42" i="3"/>
  <c r="D46" i="3"/>
  <c r="G49" i="3"/>
  <c r="F52" i="3"/>
  <c r="D41" i="3"/>
  <c r="E46" i="3"/>
  <c r="G52" i="3"/>
  <c r="D40" i="3"/>
  <c r="H44" i="3"/>
  <c r="F24" i="3"/>
  <c r="E27" i="3"/>
  <c r="H30" i="3"/>
  <c r="G24" i="3"/>
  <c r="F27" i="3"/>
  <c r="E30" i="3"/>
  <c r="H53" i="3"/>
  <c r="F26" i="3"/>
  <c r="E29" i="3"/>
  <c r="H32" i="3"/>
  <c r="G26" i="3"/>
  <c r="F29" i="3"/>
  <c r="E32" i="3"/>
  <c r="F23" i="3"/>
  <c r="E20" i="3"/>
  <c r="D17" i="3"/>
  <c r="E23" i="3"/>
  <c r="D20" i="3"/>
  <c r="H16" i="3"/>
  <c r="H23" i="3"/>
  <c r="G20" i="3"/>
  <c r="F17" i="3"/>
  <c r="E14" i="3"/>
  <c r="E21" i="3"/>
  <c r="D18" i="3"/>
  <c r="H14" i="3"/>
  <c r="D35" i="3"/>
  <c r="F41" i="3"/>
  <c r="H47" i="3"/>
  <c r="E34" i="3"/>
  <c r="H45" i="3"/>
  <c r="G39" i="3"/>
  <c r="G51" i="3"/>
  <c r="D38" i="3"/>
  <c r="F44" i="3"/>
  <c r="H50" i="3"/>
  <c r="G48" i="3"/>
  <c r="F42" i="3"/>
  <c r="D26" i="3"/>
  <c r="F32" i="3"/>
  <c r="D29" i="3"/>
  <c r="H24" i="3"/>
  <c r="G31" i="3"/>
  <c r="H27" i="3"/>
  <c r="E22" i="3"/>
  <c r="H22" i="3"/>
  <c r="F16" i="3"/>
  <c r="D39" i="3"/>
  <c r="F45" i="3"/>
  <c r="H51" i="3"/>
  <c r="G40" i="3"/>
  <c r="D36" i="3"/>
  <c r="H52" i="3"/>
  <c r="G34" i="3"/>
  <c r="F37" i="3"/>
  <c r="E40" i="3"/>
  <c r="H43" i="3"/>
  <c r="D47" i="3"/>
  <c r="G50" i="3"/>
  <c r="H33" i="3"/>
  <c r="E38" i="3"/>
  <c r="D45" i="3"/>
  <c r="F51" i="3"/>
  <c r="F38" i="3"/>
  <c r="E45" i="3"/>
  <c r="F50" i="3"/>
  <c r="D34" i="3"/>
  <c r="G37" i="3"/>
  <c r="F40" i="3"/>
  <c r="E43" i="3"/>
  <c r="H46" i="3"/>
  <c r="D50" i="3"/>
  <c r="D33" i="3"/>
  <c r="E42" i="3"/>
  <c r="F47" i="3"/>
  <c r="F34" i="3"/>
  <c r="E41" i="3"/>
  <c r="G47" i="3"/>
  <c r="G25" i="3"/>
  <c r="F28" i="3"/>
  <c r="E31" i="3"/>
  <c r="D25" i="3"/>
  <c r="G28" i="3"/>
  <c r="F31" i="3"/>
  <c r="D24" i="3"/>
  <c r="G27" i="3"/>
  <c r="F30" i="3"/>
  <c r="E53" i="3"/>
  <c r="D27" i="3"/>
  <c r="G30" i="3"/>
  <c r="F53" i="3"/>
  <c r="G22" i="3"/>
  <c r="F19" i="3"/>
  <c r="E16" i="3"/>
  <c r="F22" i="3"/>
  <c r="E19" i="3"/>
  <c r="D16" i="3"/>
  <c r="D23" i="3"/>
  <c r="H19" i="3"/>
  <c r="G16" i="3"/>
  <c r="G23" i="3"/>
  <c r="F20" i="3"/>
  <c r="E17" i="3"/>
  <c r="G38" i="3"/>
  <c r="E44" i="3"/>
  <c r="D51" i="3"/>
  <c r="F39" i="3"/>
  <c r="E33" i="3"/>
  <c r="F46" i="3"/>
  <c r="H34" i="3"/>
  <c r="G41" i="3"/>
  <c r="E47" i="3"/>
  <c r="G36" i="3"/>
  <c r="F43" i="3"/>
  <c r="G35" i="3"/>
  <c r="H48" i="3"/>
  <c r="G29" i="3"/>
  <c r="H25" i="3"/>
  <c r="G32" i="3"/>
  <c r="D28" i="3"/>
  <c r="E24" i="3"/>
  <c r="D31" i="3"/>
  <c r="H21" i="3"/>
  <c r="G18" i="3"/>
  <c r="F15" i="3"/>
  <c r="G21" i="3"/>
  <c r="F18" i="3"/>
  <c r="E15" i="3"/>
  <c r="D19" i="3"/>
  <c r="H15" i="3"/>
  <c r="G19" i="3"/>
  <c r="H35" i="3"/>
  <c r="G42" i="3"/>
  <c r="E48" i="3"/>
  <c r="F35" i="3"/>
  <c r="D49" i="3"/>
  <c r="H40" i="3"/>
  <c r="D48" i="3"/>
  <c r="E35" i="3"/>
  <c r="F48" i="3"/>
  <c r="H49" i="3"/>
  <c r="H26" i="3"/>
  <c r="H29" i="3"/>
  <c r="D32" i="3"/>
  <c r="G14" i="3"/>
  <c r="F21" i="3"/>
  <c r="H18" i="3"/>
  <c r="H37" i="3"/>
  <c r="E25" i="3"/>
  <c r="D21" i="3"/>
  <c r="D15" i="3"/>
  <c r="G45" i="3"/>
  <c r="D52" i="3"/>
  <c r="H28" i="3"/>
  <c r="H17" i="3"/>
  <c r="D22" i="3"/>
  <c r="H38" i="3"/>
  <c r="E51" i="3"/>
  <c r="H36" i="3"/>
  <c r="D30" i="3"/>
  <c r="D53" i="3"/>
  <c r="F25" i="3"/>
  <c r="D14" i="3"/>
  <c r="H20" i="3"/>
  <c r="E18" i="3"/>
  <c r="G15" i="3"/>
  <c r="D42" i="3"/>
  <c r="G43" i="3"/>
  <c r="G53" i="3"/>
  <c r="E28" i="3"/>
  <c r="G17" i="3"/>
  <c r="G44" i="3"/>
  <c r="E26" i="3"/>
  <c r="H31" i="3"/>
  <c r="F14" i="3"/>
  <c r="N54" i="21"/>
  <c r="P67" i="23"/>
  <c r="O85" i="23"/>
  <c r="V85" i="23" s="1"/>
  <c r="J125" i="23"/>
  <c r="F118" i="23"/>
  <c r="G61" i="21"/>
  <c r="E56" i="21"/>
  <c r="I69" i="23" s="1"/>
  <c r="N56" i="21" l="1"/>
  <c r="AI67" i="23"/>
  <c r="M118" i="23" l="1"/>
  <c r="O125" i="23"/>
  <c r="AI69" i="23"/>
  <c r="C62" i="21"/>
  <c r="G58" i="24" l="1"/>
  <c r="H57" i="31"/>
  <c r="G58" i="11"/>
  <c r="I130" i="23"/>
  <c r="C60" i="21"/>
  <c r="G60" i="21" s="1"/>
  <c r="AQ69" i="23"/>
  <c r="Y124" i="23" s="1"/>
  <c r="J124" i="23"/>
  <c r="F119" i="23"/>
  <c r="F121" i="23" s="1"/>
  <c r="M130" i="23" s="1"/>
  <c r="S130" i="23" l="1"/>
  <c r="H60" i="21"/>
  <c r="R60" i="21" s="1"/>
  <c r="N3" i="21" s="1"/>
  <c r="J60" i="21" l="1"/>
  <c r="C43" i="13"/>
  <c r="A9" i="30"/>
  <c r="K60" i="21" l="1"/>
  <c r="M60" i="21" s="1"/>
  <c r="P60" i="21" s="1"/>
  <c r="O60" i="21"/>
  <c r="N60" i="21" l="1"/>
  <c r="S60" i="21" s="1"/>
  <c r="H9" i="30"/>
  <c r="L16" i="31"/>
  <c r="H10" i="30"/>
  <c r="L17" i="31"/>
  <c r="W28" i="21"/>
  <c r="K35" i="31" s="1"/>
  <c r="W30" i="21"/>
  <c r="K37" i="31" s="1"/>
  <c r="W32" i="21"/>
  <c r="K39" i="31" s="1"/>
  <c r="W34" i="21"/>
  <c r="K41" i="31" s="1"/>
  <c r="W36" i="21"/>
  <c r="K43" i="31" s="1"/>
  <c r="W38" i="21"/>
  <c r="K45" i="31" s="1"/>
  <c r="W40" i="21"/>
  <c r="K47" i="31" s="1"/>
  <c r="W42" i="21"/>
  <c r="K49" i="31" s="1"/>
  <c r="W44" i="21"/>
  <c r="K51" i="31" s="1"/>
  <c r="W46" i="21"/>
  <c r="K53" i="31" s="1"/>
  <c r="W31" i="21"/>
  <c r="K38" i="31" s="1"/>
  <c r="W33" i="21"/>
  <c r="K40" i="31" s="1"/>
  <c r="W39" i="21"/>
  <c r="K46" i="31" s="1"/>
  <c r="W43" i="21"/>
  <c r="K50" i="31" s="1"/>
  <c r="W47" i="21"/>
  <c r="K54" i="31" s="1"/>
  <c r="W29" i="21"/>
  <c r="K36" i="31" s="1"/>
  <c r="W35" i="21"/>
  <c r="K42" i="31" s="1"/>
  <c r="W37" i="21"/>
  <c r="K44" i="31" s="1"/>
  <c r="W41" i="21"/>
  <c r="K48" i="31" s="1"/>
  <c r="W45" i="21"/>
  <c r="K52" i="31" s="1"/>
  <c r="V10" i="21"/>
  <c r="U28" i="21"/>
  <c r="U30" i="21"/>
  <c r="U32" i="21"/>
  <c r="U29" i="21"/>
  <c r="X29" i="21"/>
  <c r="U31" i="21"/>
  <c r="X31" i="21"/>
  <c r="U33" i="21"/>
  <c r="X33" i="21"/>
  <c r="V45" i="21"/>
  <c r="X36" i="21"/>
  <c r="U45" i="21"/>
  <c r="U47" i="21"/>
  <c r="V47" i="21"/>
  <c r="U36" i="21"/>
  <c r="U37" i="21"/>
  <c r="X47" i="21"/>
  <c r="V36" i="21"/>
  <c r="U35" i="21"/>
  <c r="V30" i="21"/>
  <c r="V44" i="21"/>
  <c r="X42" i="21"/>
  <c r="X35" i="21"/>
  <c r="U43" i="21"/>
  <c r="X43" i="21"/>
  <c r="X38" i="21"/>
  <c r="X28" i="21"/>
  <c r="V40" i="21"/>
  <c r="X37" i="21"/>
  <c r="U38" i="21"/>
  <c r="U42" i="21"/>
  <c r="X39" i="21"/>
  <c r="X32" i="21"/>
  <c r="V28" i="21"/>
  <c r="X45" i="21"/>
  <c r="X30" i="21"/>
  <c r="V32" i="21"/>
  <c r="U39" i="21"/>
  <c r="V31" i="21"/>
  <c r="X34" i="21"/>
  <c r="X46" i="21"/>
  <c r="X44" i="21"/>
  <c r="X41" i="21"/>
  <c r="U40" i="21"/>
  <c r="X40" i="21"/>
  <c r="V29" i="21"/>
  <c r="U34" i="21"/>
  <c r="V34" i="21"/>
  <c r="V46" i="21"/>
  <c r="V33" i="21"/>
  <c r="V43" i="21"/>
  <c r="U46" i="21"/>
  <c r="U44" i="21"/>
  <c r="U41" i="21"/>
  <c r="V35" i="21"/>
  <c r="V41" i="21"/>
  <c r="V38" i="21"/>
  <c r="V42" i="21"/>
  <c r="V37" i="21"/>
  <c r="V39" i="21"/>
  <c r="V9" i="21"/>
  <c r="W15" i="21"/>
  <c r="K22" i="31" s="1"/>
  <c r="W23" i="21"/>
  <c r="K30" i="31" s="1"/>
  <c r="W16" i="21"/>
  <c r="K23" i="31" s="1"/>
  <c r="W24" i="21"/>
  <c r="K31" i="31" s="1"/>
  <c r="U13" i="21"/>
  <c r="U21" i="21"/>
  <c r="V21" i="21"/>
  <c r="V13" i="21"/>
  <c r="U14" i="21"/>
  <c r="U22" i="21"/>
  <c r="V12" i="21"/>
  <c r="V20" i="21"/>
  <c r="V48" i="21"/>
  <c r="X11" i="21"/>
  <c r="X19" i="21"/>
  <c r="X14" i="21"/>
  <c r="X22" i="21"/>
  <c r="X13" i="21"/>
  <c r="U10" i="21"/>
  <c r="X10" i="21"/>
  <c r="U18" i="21"/>
  <c r="V16" i="21"/>
  <c r="X18" i="21"/>
  <c r="X12" i="21"/>
  <c r="U9" i="21"/>
  <c r="X21" i="21"/>
  <c r="W17" i="21"/>
  <c r="K24" i="31" s="1"/>
  <c r="W25" i="21"/>
  <c r="K32" i="31" s="1"/>
  <c r="W10" i="21"/>
  <c r="K17" i="31" s="1"/>
  <c r="W18" i="21"/>
  <c r="K25" i="31" s="1"/>
  <c r="W26" i="21"/>
  <c r="K33" i="31" s="1"/>
  <c r="U15" i="21"/>
  <c r="U23" i="21"/>
  <c r="V25" i="21"/>
  <c r="V17" i="21"/>
  <c r="U16" i="21"/>
  <c r="U24" i="21"/>
  <c r="V14" i="21"/>
  <c r="V22" i="21"/>
  <c r="V15" i="21"/>
  <c r="X17" i="21"/>
  <c r="X25" i="21"/>
  <c r="X20" i="21"/>
  <c r="X48" i="21"/>
  <c r="W9" i="21"/>
  <c r="K16" i="31" s="1"/>
  <c r="V19" i="21"/>
  <c r="U26" i="21"/>
  <c r="V24" i="21"/>
  <c r="V23" i="21"/>
  <c r="X26" i="21"/>
  <c r="X23" i="21"/>
  <c r="X24" i="21"/>
  <c r="X9" i="21"/>
  <c r="W11" i="21"/>
  <c r="K18" i="31" s="1"/>
  <c r="W19" i="21"/>
  <c r="K26" i="31" s="1"/>
  <c r="W27" i="21"/>
  <c r="K34" i="31" s="1"/>
  <c r="W12" i="21"/>
  <c r="K19" i="31" s="1"/>
  <c r="W20" i="21"/>
  <c r="K27" i="31" s="1"/>
  <c r="W48" i="21"/>
  <c r="K55" i="31" s="1"/>
  <c r="U17" i="21"/>
  <c r="U25" i="21"/>
  <c r="V27" i="21"/>
  <c r="W13" i="21"/>
  <c r="K20" i="31" s="1"/>
  <c r="W21" i="21"/>
  <c r="K28" i="31" s="1"/>
  <c r="W14" i="21"/>
  <c r="K21" i="31" s="1"/>
  <c r="W22" i="21"/>
  <c r="K29" i="31" s="1"/>
  <c r="U11" i="21"/>
  <c r="U19" i="21"/>
  <c r="U27" i="21"/>
  <c r="V11" i="21"/>
  <c r="U12" i="21"/>
  <c r="U20" i="21"/>
  <c r="U48" i="21"/>
  <c r="V18" i="21"/>
  <c r="V26" i="21"/>
  <c r="X27" i="21"/>
  <c r="X16" i="21"/>
  <c r="X15" i="21"/>
  <c r="A50" i="13"/>
  <c r="Z48" i="21" l="1"/>
  <c r="Q55" i="31" s="1"/>
  <c r="Z47" i="21"/>
  <c r="Q54" i="31" s="1"/>
  <c r="Z43" i="21"/>
  <c r="Q50" i="31" s="1"/>
  <c r="Z39" i="21"/>
  <c r="Q46" i="31" s="1"/>
  <c r="Z35" i="21"/>
  <c r="Q42" i="31" s="1"/>
  <c r="Z31" i="21"/>
  <c r="Q38" i="31" s="1"/>
  <c r="Z27" i="21"/>
  <c r="Q34" i="31" s="1"/>
  <c r="Z23" i="21"/>
  <c r="Q30" i="31" s="1"/>
  <c r="Z19" i="21"/>
  <c r="Q26" i="31" s="1"/>
  <c r="Z15" i="21"/>
  <c r="Q22" i="31" s="1"/>
  <c r="Z11" i="21"/>
  <c r="Q18" i="31" s="1"/>
  <c r="Z46" i="21"/>
  <c r="Q53" i="31" s="1"/>
  <c r="Z42" i="21"/>
  <c r="Q49" i="31" s="1"/>
  <c r="Z38" i="21"/>
  <c r="Q45" i="31" s="1"/>
  <c r="Z34" i="21"/>
  <c r="Q41" i="31" s="1"/>
  <c r="Z30" i="21"/>
  <c r="Q37" i="31" s="1"/>
  <c r="Z26" i="21"/>
  <c r="Q33" i="31" s="1"/>
  <c r="Z22" i="21"/>
  <c r="Q29" i="31" s="1"/>
  <c r="Z18" i="21"/>
  <c r="Q25" i="31" s="1"/>
  <c r="Z14" i="21"/>
  <c r="Q21" i="31" s="1"/>
  <c r="Z10" i="21"/>
  <c r="Q17" i="31" s="1"/>
  <c r="Z45" i="21"/>
  <c r="Q52" i="31" s="1"/>
  <c r="Z41" i="21"/>
  <c r="Q48" i="31" s="1"/>
  <c r="Z37" i="21"/>
  <c r="Q44" i="31" s="1"/>
  <c r="Z33" i="21"/>
  <c r="Q40" i="31" s="1"/>
  <c r="Z29" i="21"/>
  <c r="Q36" i="31" s="1"/>
  <c r="Z25" i="21"/>
  <c r="Q32" i="31" s="1"/>
  <c r="Z21" i="21"/>
  <c r="Q28" i="31" s="1"/>
  <c r="Z17" i="21"/>
  <c r="Q24" i="31" s="1"/>
  <c r="Z13" i="21"/>
  <c r="Q20" i="31" s="1"/>
  <c r="Z9" i="21"/>
  <c r="Q16" i="31" s="1"/>
  <c r="Z44" i="21"/>
  <c r="Q51" i="31" s="1"/>
  <c r="Z40" i="21"/>
  <c r="Q47" i="31" s="1"/>
  <c r="Z36" i="21"/>
  <c r="Q43" i="31" s="1"/>
  <c r="Z32" i="21"/>
  <c r="Q39" i="31" s="1"/>
  <c r="Z28" i="21"/>
  <c r="Q35" i="31" s="1"/>
  <c r="Z24" i="21"/>
  <c r="Q31" i="31" s="1"/>
  <c r="Z20" i="21"/>
  <c r="Q27" i="31" s="1"/>
  <c r="Z16" i="21"/>
  <c r="Q23" i="31" s="1"/>
  <c r="Z12" i="21"/>
  <c r="Q19" i="31" s="1"/>
  <c r="T60" i="21"/>
  <c r="F57" i="11" s="1"/>
  <c r="F55" i="24"/>
  <c r="F55" i="31"/>
  <c r="F23" i="30"/>
  <c r="J30" i="31"/>
  <c r="F30" i="24"/>
  <c r="F30" i="31"/>
  <c r="F48" i="30"/>
  <c r="J55" i="31"/>
  <c r="F20" i="24"/>
  <c r="F20" i="31"/>
  <c r="F43" i="30"/>
  <c r="J50" i="31"/>
  <c r="G45" i="30"/>
  <c r="H52" i="31"/>
  <c r="F49" i="24"/>
  <c r="F49" i="31"/>
  <c r="G31" i="30"/>
  <c r="H38" i="31"/>
  <c r="F27" i="24"/>
  <c r="F27" i="31"/>
  <c r="F26" i="24"/>
  <c r="F26" i="31"/>
  <c r="F24" i="24"/>
  <c r="F24" i="31"/>
  <c r="G24" i="30"/>
  <c r="H31" i="31"/>
  <c r="F24" i="30"/>
  <c r="J31" i="31"/>
  <c r="G48" i="30"/>
  <c r="H55" i="31"/>
  <c r="F15" i="30"/>
  <c r="J22" i="31"/>
  <c r="F23" i="24"/>
  <c r="F23" i="31"/>
  <c r="F22" i="24"/>
  <c r="F22" i="31"/>
  <c r="G12" i="30"/>
  <c r="H19" i="31"/>
  <c r="G10" i="30"/>
  <c r="H17" i="31"/>
  <c r="G14" i="30"/>
  <c r="H21" i="31"/>
  <c r="F20" i="30"/>
  <c r="J27" i="31"/>
  <c r="F13" i="30"/>
  <c r="J20" i="31"/>
  <c r="F42" i="30"/>
  <c r="J49" i="31"/>
  <c r="F48" i="24"/>
  <c r="F48" i="31"/>
  <c r="F33" i="30"/>
  <c r="J40" i="31"/>
  <c r="F29" i="30"/>
  <c r="J36" i="31"/>
  <c r="G44" i="30"/>
  <c r="H51" i="31"/>
  <c r="F46" i="24"/>
  <c r="F46" i="31"/>
  <c r="F28" i="30"/>
  <c r="J35" i="31"/>
  <c r="F45" i="24"/>
  <c r="F45" i="31"/>
  <c r="G38" i="30"/>
  <c r="H45" i="31"/>
  <c r="G42" i="30"/>
  <c r="H49" i="31"/>
  <c r="F36" i="30"/>
  <c r="J43" i="31"/>
  <c r="F47" i="30"/>
  <c r="J54" i="31"/>
  <c r="F45" i="30"/>
  <c r="J52" i="31"/>
  <c r="F38" i="24"/>
  <c r="F38" i="31"/>
  <c r="F37" i="24"/>
  <c r="F37" i="31"/>
  <c r="F34" i="24"/>
  <c r="F34" i="31"/>
  <c r="F32" i="24"/>
  <c r="F32" i="31"/>
  <c r="G17" i="30"/>
  <c r="H24" i="31"/>
  <c r="G22" i="30"/>
  <c r="H29" i="31"/>
  <c r="G41" i="30"/>
  <c r="H48" i="31"/>
  <c r="G35" i="30"/>
  <c r="H42" i="31"/>
  <c r="F42" i="24"/>
  <c r="F42" i="31"/>
  <c r="F43" i="24"/>
  <c r="F43" i="31"/>
  <c r="F39" i="24"/>
  <c r="F39" i="31"/>
  <c r="G27" i="30"/>
  <c r="H34" i="31"/>
  <c r="F26" i="30"/>
  <c r="J33" i="31"/>
  <c r="F19" i="24"/>
  <c r="F19" i="31"/>
  <c r="F18" i="24"/>
  <c r="F18" i="31"/>
  <c r="G23" i="30"/>
  <c r="H30" i="31"/>
  <c r="F33" i="24"/>
  <c r="F33" i="31"/>
  <c r="G20" i="30"/>
  <c r="H27" i="31"/>
  <c r="F22" i="30"/>
  <c r="J29" i="31"/>
  <c r="F17" i="30"/>
  <c r="J24" i="31"/>
  <c r="G18" i="30"/>
  <c r="H25" i="31"/>
  <c r="F17" i="24"/>
  <c r="F17" i="31"/>
  <c r="G19" i="30"/>
  <c r="H26" i="31"/>
  <c r="F12" i="30"/>
  <c r="J19" i="31"/>
  <c r="F21" i="30"/>
  <c r="J28" i="31"/>
  <c r="F38" i="30"/>
  <c r="J45" i="31"/>
  <c r="F51" i="24"/>
  <c r="F51" i="31"/>
  <c r="F46" i="30"/>
  <c r="J53" i="31"/>
  <c r="G40" i="30"/>
  <c r="H47" i="31"/>
  <c r="G46" i="30"/>
  <c r="H53" i="31"/>
  <c r="F32" i="30"/>
  <c r="J39" i="31"/>
  <c r="G32" i="30"/>
  <c r="H39" i="31"/>
  <c r="G37" i="30"/>
  <c r="H44" i="31"/>
  <c r="G43" i="30"/>
  <c r="H50" i="31"/>
  <c r="F44" i="30"/>
  <c r="J51" i="31"/>
  <c r="G47" i="30"/>
  <c r="H54" i="31"/>
  <c r="F54" i="24"/>
  <c r="F54" i="31"/>
  <c r="G33" i="30"/>
  <c r="H40" i="31"/>
  <c r="G29" i="30"/>
  <c r="H36" i="31"/>
  <c r="F35" i="24"/>
  <c r="F35" i="31"/>
  <c r="G16" i="30"/>
  <c r="H23" i="31"/>
  <c r="F31" i="24"/>
  <c r="F31" i="31"/>
  <c r="F25" i="24"/>
  <c r="F25" i="31"/>
  <c r="F21" i="24"/>
  <c r="F21" i="31"/>
  <c r="F37" i="30"/>
  <c r="J44" i="31"/>
  <c r="F35" i="30"/>
  <c r="J42" i="31"/>
  <c r="F41" i="24"/>
  <c r="F41" i="31"/>
  <c r="F31" i="30"/>
  <c r="J38" i="31"/>
  <c r="G28" i="30"/>
  <c r="H35" i="31"/>
  <c r="G36" i="30"/>
  <c r="H43" i="31"/>
  <c r="G15" i="30"/>
  <c r="H22" i="31"/>
  <c r="F18" i="30"/>
  <c r="J25" i="31"/>
  <c r="F11" i="30"/>
  <c r="J18" i="31"/>
  <c r="F27" i="30"/>
  <c r="J34" i="31"/>
  <c r="G26" i="30"/>
  <c r="H33" i="31"/>
  <c r="F19" i="30"/>
  <c r="J26" i="31"/>
  <c r="G25" i="30"/>
  <c r="H32" i="31"/>
  <c r="F14" i="30"/>
  <c r="J21" i="31"/>
  <c r="F25" i="30"/>
  <c r="J32" i="31"/>
  <c r="G21" i="30"/>
  <c r="H28" i="31"/>
  <c r="F16" i="30"/>
  <c r="J23" i="31"/>
  <c r="G13" i="30"/>
  <c r="H20" i="31"/>
  <c r="G11" i="30"/>
  <c r="H18" i="31"/>
  <c r="F29" i="24"/>
  <c r="F29" i="31"/>
  <c r="F28" i="24"/>
  <c r="F28" i="31"/>
  <c r="F39" i="30"/>
  <c r="J46" i="31"/>
  <c r="F41" i="30"/>
  <c r="J48" i="31"/>
  <c r="F53" i="24"/>
  <c r="F53" i="31"/>
  <c r="F34" i="30"/>
  <c r="J41" i="31"/>
  <c r="F47" i="24"/>
  <c r="F47" i="31"/>
  <c r="G34" i="30"/>
  <c r="H41" i="31"/>
  <c r="G30" i="30"/>
  <c r="H37" i="31"/>
  <c r="G39" i="30"/>
  <c r="H46" i="31"/>
  <c r="F40" i="30"/>
  <c r="J47" i="31"/>
  <c r="F50" i="24"/>
  <c r="F50" i="31"/>
  <c r="F30" i="30"/>
  <c r="J37" i="31"/>
  <c r="F44" i="24"/>
  <c r="F44" i="31"/>
  <c r="F52" i="24"/>
  <c r="F52" i="31"/>
  <c r="F40" i="24"/>
  <c r="F40" i="31"/>
  <c r="F36" i="24"/>
  <c r="F36" i="31"/>
  <c r="F10" i="30"/>
  <c r="J17" i="31"/>
  <c r="F9" i="30"/>
  <c r="J16" i="31"/>
  <c r="G9" i="30"/>
  <c r="H16" i="31"/>
  <c r="F16" i="24"/>
  <c r="F16" i="31"/>
  <c r="E48" i="30"/>
  <c r="F55" i="11"/>
  <c r="E20" i="30"/>
  <c r="F27" i="11"/>
  <c r="E19" i="30"/>
  <c r="F26" i="11"/>
  <c r="E25" i="30"/>
  <c r="F32" i="11"/>
  <c r="E10" i="30"/>
  <c r="F17" i="11"/>
  <c r="E41" i="30"/>
  <c r="F48" i="11"/>
  <c r="E39" i="30"/>
  <c r="F46" i="11"/>
  <c r="E38" i="30"/>
  <c r="F45" i="11"/>
  <c r="E31" i="30"/>
  <c r="F38" i="11"/>
  <c r="E30" i="30"/>
  <c r="F37" i="11"/>
  <c r="E34" i="30"/>
  <c r="F41" i="11"/>
  <c r="E42" i="30"/>
  <c r="F49" i="11"/>
  <c r="E12" i="30"/>
  <c r="F19" i="11"/>
  <c r="E24" i="30"/>
  <c r="F31" i="11"/>
  <c r="E23" i="30"/>
  <c r="F30" i="11"/>
  <c r="E22" i="30"/>
  <c r="F29" i="11"/>
  <c r="E21" i="30"/>
  <c r="F28" i="11"/>
  <c r="E44" i="30"/>
  <c r="F51" i="11"/>
  <c r="E47" i="30"/>
  <c r="F54" i="11"/>
  <c r="E28" i="30"/>
  <c r="F35" i="11"/>
  <c r="E27" i="30"/>
  <c r="F34" i="11"/>
  <c r="E35" i="30"/>
  <c r="F42" i="11"/>
  <c r="E36" i="30"/>
  <c r="F43" i="11"/>
  <c r="E32" i="30"/>
  <c r="F39" i="11"/>
  <c r="E11" i="30"/>
  <c r="F18" i="11"/>
  <c r="E17" i="30"/>
  <c r="F24" i="11"/>
  <c r="E26" i="30"/>
  <c r="F33" i="11"/>
  <c r="E16" i="30"/>
  <c r="F23" i="11"/>
  <c r="E15" i="30"/>
  <c r="F22" i="11"/>
  <c r="E18" i="30"/>
  <c r="F25" i="11"/>
  <c r="E14" i="30"/>
  <c r="F21" i="11"/>
  <c r="E13" i="30"/>
  <c r="F20" i="11"/>
  <c r="E46" i="30"/>
  <c r="F53" i="11"/>
  <c r="E40" i="30"/>
  <c r="F47" i="11"/>
  <c r="E43" i="30"/>
  <c r="F50" i="11"/>
  <c r="E37" i="30"/>
  <c r="F44" i="11"/>
  <c r="E45" i="30"/>
  <c r="F52" i="11"/>
  <c r="E33" i="30"/>
  <c r="F40" i="11"/>
  <c r="E29" i="30"/>
  <c r="F36" i="11"/>
  <c r="E9" i="30"/>
  <c r="F16" i="11"/>
  <c r="G44" i="11"/>
  <c r="G44" i="24"/>
  <c r="G52" i="11"/>
  <c r="G52" i="24"/>
  <c r="G36" i="11"/>
  <c r="G36" i="24"/>
  <c r="G50" i="11"/>
  <c r="G50" i="24"/>
  <c r="G53" i="11"/>
  <c r="G53" i="24"/>
  <c r="G45" i="11"/>
  <c r="G45" i="24"/>
  <c r="G37" i="11"/>
  <c r="G37" i="24"/>
  <c r="G48" i="11"/>
  <c r="G48" i="24"/>
  <c r="G46" i="11"/>
  <c r="G46" i="24"/>
  <c r="G51" i="11"/>
  <c r="G51" i="24"/>
  <c r="G43" i="11"/>
  <c r="G43" i="24"/>
  <c r="G35" i="11"/>
  <c r="G35" i="24"/>
  <c r="G40" i="11"/>
  <c r="G40" i="24"/>
  <c r="G49" i="11"/>
  <c r="G49" i="24"/>
  <c r="G41" i="11"/>
  <c r="G41" i="24"/>
  <c r="G42" i="11"/>
  <c r="G42" i="24"/>
  <c r="G54" i="11"/>
  <c r="G54" i="24"/>
  <c r="G38" i="11"/>
  <c r="G38" i="24"/>
  <c r="G47" i="11"/>
  <c r="G47" i="24"/>
  <c r="G39" i="11"/>
  <c r="G39" i="24"/>
  <c r="G20" i="24"/>
  <c r="G20" i="11"/>
  <c r="G32" i="24"/>
  <c r="G32" i="11"/>
  <c r="G23" i="24"/>
  <c r="G23" i="11"/>
  <c r="G30" i="24"/>
  <c r="G30" i="11"/>
  <c r="G24" i="24"/>
  <c r="G24" i="11"/>
  <c r="G22" i="24"/>
  <c r="G22" i="11"/>
  <c r="G17" i="11"/>
  <c r="G17" i="24"/>
  <c r="G29" i="24"/>
  <c r="G29" i="11"/>
  <c r="G55" i="24"/>
  <c r="G55" i="11"/>
  <c r="G19" i="24"/>
  <c r="G19" i="11"/>
  <c r="G26" i="24"/>
  <c r="G26" i="11"/>
  <c r="G25" i="24"/>
  <c r="G25" i="11"/>
  <c r="G18" i="11"/>
  <c r="G18" i="24"/>
  <c r="G16" i="24"/>
  <c r="G16" i="11"/>
  <c r="G21" i="24"/>
  <c r="G21" i="11"/>
  <c r="G28" i="24"/>
  <c r="G28" i="11"/>
  <c r="G27" i="24"/>
  <c r="G27" i="11"/>
  <c r="G34" i="24"/>
  <c r="G34" i="11"/>
  <c r="G33" i="24"/>
  <c r="G33" i="11"/>
  <c r="G31" i="11"/>
  <c r="G31" i="24"/>
  <c r="C9" i="25"/>
  <c r="C8" i="25"/>
  <c r="C7" i="25"/>
  <c r="C6" i="25"/>
  <c r="F57" i="24" l="1"/>
  <c r="F9" i="24"/>
  <c r="F8" i="24"/>
  <c r="F7" i="24"/>
  <c r="F6" i="24"/>
  <c r="A4" i="24"/>
  <c r="H4" i="3"/>
  <c r="E4" i="3"/>
  <c r="C4" i="3"/>
  <c r="H3" i="3"/>
  <c r="E3" i="3"/>
  <c r="C3" i="3"/>
  <c r="F9" i="11" l="1"/>
  <c r="F8" i="11"/>
  <c r="F7" i="11"/>
  <c r="F6" i="11"/>
  <c r="A4" i="11" l="1"/>
  <c r="I75" i="23" l="1"/>
  <c r="I90" i="23"/>
</calcChain>
</file>

<file path=xl/sharedStrings.xml><?xml version="1.0" encoding="utf-8"?>
<sst xmlns="http://schemas.openxmlformats.org/spreadsheetml/2006/main" count="611" uniqueCount="349">
  <si>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</si>
  <si>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</si>
  <si>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</si>
  <si>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</si>
  <si>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</si>
  <si>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</si>
  <si>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</si>
  <si>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</si>
  <si>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</si>
  <si>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</si>
  <si>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</si>
  <si>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</si>
  <si>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</si>
  <si>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</si>
  <si>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</si>
  <si>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</si>
  <si>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</si>
  <si>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</si>
  <si>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</si>
  <si>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</si>
  <si>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</si>
  <si>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</si>
  <si>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</si>
  <si>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</si>
  <si>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</si>
  <si>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</si>
  <si>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</si>
  <si>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</si>
  <si>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</si>
  <si>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</si>
  <si>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</si>
  <si>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</si>
  <si>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</si>
  <si>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</si>
  <si>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</si>
  <si>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</si>
  <si>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</si>
  <si>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</si>
  <si>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</si>
  <si>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</si>
  <si>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</si>
  <si>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</si>
  <si>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</si>
  <si>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</si>
  <si>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</si>
  <si>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</si>
  <si>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</si>
  <si>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</si>
  <si>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</si>
  <si>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</si>
  <si>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</si>
  <si>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</si>
  <si>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</si>
  <si>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</si>
  <si>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</si>
  <si>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</si>
  <si>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</si>
  <si>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</si>
  <si>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</si>
  <si>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</si>
  <si>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</si>
  <si>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</si>
  <si>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</si>
  <si>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</si>
  <si>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</si>
  <si>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</si>
  <si>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</si>
  <si>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</si>
  <si>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</si>
  <si>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</si>
  <si>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</si>
  <si>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</si>
  <si>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</si>
  <si>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</si>
  <si>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</si>
  <si>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</si>
  <si>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</si>
  <si>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</si>
  <si>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</si>
  <si>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</si>
  <si>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</si>
  <si>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C</t>
    <phoneticPr fontId="4" type="noConversion"/>
  </si>
  <si>
    <t>D</t>
    <phoneticPr fontId="4" type="noConversion"/>
  </si>
  <si>
    <t>|</t>
    <phoneticPr fontId="4" type="noConversion"/>
  </si>
  <si>
    <t>×</t>
    <phoneticPr fontId="4" type="noConversion"/>
  </si>
  <si>
    <t>U</t>
    <phoneticPr fontId="4" type="noConversion"/>
  </si>
  <si>
    <t>k</t>
    <phoneticPr fontId="4" type="noConversion"/>
  </si>
  <si>
    <t>B4. 감도계수 :</t>
    <phoneticPr fontId="4" type="noConversion"/>
  </si>
  <si>
    <t>B6. 자유도 :</t>
    <phoneticPr fontId="4" type="noConversion"/>
  </si>
  <si>
    <t>∞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</si>
  <si>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</si>
  <si>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</si>
  <si>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직사각형</t>
    <phoneticPr fontId="4" type="noConversion"/>
  </si>
  <si>
    <t>C4. 감도계수 :</t>
    <phoneticPr fontId="4" type="noConversion"/>
  </si>
  <si>
    <t>C6. 자유도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</si>
  <si>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</si>
  <si>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</si>
  <si>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</si>
  <si>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</si>
  <si>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</si>
  <si>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</si>
  <si>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</si>
  <si>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</si>
  <si>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</si>
  <si>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</si>
  <si>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</si>
  <si>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</si>
  <si>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</si>
  <si>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</si>
  <si>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</si>
  <si>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</si>
  <si>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</si>
  <si>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</si>
  <si>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</si>
  <si>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</si>
  <si>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명목값</t>
    <phoneticPr fontId="77" type="noConversion"/>
  </si>
  <si>
    <t>기준값</t>
    <phoneticPr fontId="77" type="noConversion"/>
  </si>
  <si>
    <t>교정일자</t>
    <phoneticPr fontId="77" type="noConversion"/>
  </si>
  <si>
    <t>최대범위</t>
    <phoneticPr fontId="4" type="noConversion"/>
  </si>
  <si>
    <t>CMC2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</si>
  <si>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</si>
  <si>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</si>
  <si>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</si>
  <si>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Res. (mm)</t>
    <phoneticPr fontId="4" type="noConversion"/>
  </si>
  <si>
    <t>μm</t>
    <phoneticPr fontId="4" type="noConversion"/>
  </si>
  <si>
    <t>CMC단위</t>
    <phoneticPr fontId="4" type="noConversion"/>
  </si>
  <si>
    <t>2. 교정결과</t>
    <phoneticPr fontId="4" type="noConversion"/>
  </si>
  <si>
    <t>사용?</t>
    <phoneticPr fontId="4" type="noConversion"/>
  </si>
  <si>
    <t>2회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</si>
  <si>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</si>
  <si>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1. 교정조건</t>
    <phoneticPr fontId="4" type="noConversion"/>
  </si>
  <si>
    <t>CMC1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</si>
  <si>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</si>
  <si>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</si>
  <si>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보정값</t>
    <phoneticPr fontId="4" type="noConversion"/>
  </si>
  <si>
    <t>3. 불확도 계산</t>
    <phoneticPr fontId="4" type="noConversion"/>
  </si>
  <si>
    <t>4. 성적서용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</si>
  <si>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</si>
  <si>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</si>
  <si>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</si>
  <si>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요인(값)</t>
    <phoneticPr fontId="4" type="noConversion"/>
  </si>
  <si>
    <t>나눔수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</si>
  <si>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</si>
  <si>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</si>
  <si>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</si>
  <si>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</si>
  <si>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</si>
  <si>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눈금값</t>
    <phoneticPr fontId="4" type="noConversion"/>
  </si>
  <si>
    <t>A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</si>
  <si>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</si>
  <si>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</si>
  <si>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B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</si>
  <si>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</si>
  <si>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</si>
  <si>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정규</t>
    <phoneticPr fontId="4" type="noConversion"/>
  </si>
  <si>
    <t>합성표준</t>
    <phoneticPr fontId="4" type="noConversion"/>
  </si>
  <si>
    <t>측정불확도</t>
    <phoneticPr fontId="4" type="noConversion"/>
  </si>
  <si>
    <t>선택</t>
    <phoneticPr fontId="4" type="noConversion"/>
  </si>
  <si>
    <t>신뢰수준(%)</t>
    <phoneticPr fontId="4" type="noConversion"/>
  </si>
  <si>
    <t>계산(mm)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</si>
  <si>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</si>
  <si>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</si>
  <si>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</si>
  <si>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</si>
  <si>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</si>
  <si>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</si>
  <si>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</si>
  <si>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</si>
  <si>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</si>
  <si>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</si>
  <si>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</si>
  <si>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</si>
  <si>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</si>
  <si>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</si>
  <si>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최소범위 (mm)</t>
    <phoneticPr fontId="4" type="noConversion"/>
  </si>
  <si>
    <t>최대범위 (mm)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</si>
  <si>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</si>
  <si>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</si>
  <si>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</si>
  <si>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눈금값</t>
    <phoneticPr fontId="4" type="noConversion"/>
  </si>
  <si>
    <t>보정값</t>
    <phoneticPr fontId="4" type="noConversion"/>
  </si>
  <si>
    <t>(mm)</t>
    <phoneticPr fontId="4" type="noConversion"/>
  </si>
  <si>
    <t>1. 교정결과</t>
    <phoneticPr fontId="4" type="noConversion"/>
  </si>
  <si>
    <t>(mm)</t>
    <phoneticPr fontId="4" type="noConversion"/>
  </si>
  <si>
    <t>■ 반복 측정 결과</t>
    <phoneticPr fontId="4" type="noConversion"/>
  </si>
  <si>
    <t>평균값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</si>
  <si>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</si>
  <si>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</si>
  <si>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</si>
  <si>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</si>
  <si>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</si>
  <si>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</si>
  <si>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</si>
  <si>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</si>
  <si>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</si>
  <si>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</si>
  <si>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</si>
  <si>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</si>
  <si>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</si>
  <si>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</si>
  <si>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</si>
  <si>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</si>
  <si>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</si>
  <si>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s</t>
    <phoneticPr fontId="4" type="noConversion"/>
  </si>
  <si>
    <t>=</t>
    <phoneticPr fontId="4" type="noConversion"/>
  </si>
  <si>
    <t>A4. 감도계수 :</t>
    <phoneticPr fontId="4" type="noConversion"/>
  </si>
  <si>
    <t>※ 교정성적서에 주어진 기준기의 측정불확도를 포함인자로 나누어 구한다.</t>
    <phoneticPr fontId="4" type="noConversion"/>
  </si>
  <si>
    <t>B1. 추정값 :</t>
    <phoneticPr fontId="4" type="noConversion"/>
  </si>
  <si>
    <t>B5. 불확도 기여도 :</t>
    <phoneticPr fontId="4" type="noConversion"/>
  </si>
  <si>
    <t>C1. 추정값 :</t>
    <phoneticPr fontId="4" type="noConversion"/>
  </si>
  <si>
    <t>C2. 표준불확도 :</t>
    <phoneticPr fontId="4" type="noConversion"/>
  </si>
  <si>
    <t>｜</t>
    <phoneticPr fontId="4" type="noConversion"/>
  </si>
  <si>
    <t>■ 합성표준불확도 계산</t>
    <phoneticPr fontId="4" type="noConversion"/>
  </si>
  <si>
    <t>■ 유효자유도</t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</si>
  <si>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</si>
  <si>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×</t>
  </si>
  <si>
    <t>≒</t>
    <phoneticPr fontId="4" type="noConversion"/>
  </si>
  <si>
    <t>● 교정료 계산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</si>
  <si>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</si>
  <si>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</si>
  <si>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</si>
  <si>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A1. 추정값 :</t>
    <phoneticPr fontId="4" type="noConversion"/>
  </si>
  <si>
    <t>A3. 확률분포 :</t>
    <phoneticPr fontId="4" type="noConversion"/>
  </si>
  <si>
    <t>A6. 자유도 :</t>
    <phoneticPr fontId="4" type="noConversion"/>
  </si>
  <si>
    <t>B2. 표준불확도 :</t>
    <phoneticPr fontId="4" type="noConversion"/>
  </si>
  <si>
    <t>B3. 확률분포 :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</si>
  <si>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</si>
  <si>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</si>
  <si>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</si>
  <si>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</si>
  <si>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</si>
  <si>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</si>
  <si>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</si>
  <si>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불확도단위</t>
    <phoneticPr fontId="4" type="noConversion"/>
  </si>
  <si>
    <t>-</t>
    <phoneticPr fontId="4" type="noConversion"/>
  </si>
  <si>
    <t>최소눈금</t>
    <phoneticPr fontId="4" type="noConversion"/>
  </si>
  <si>
    <t>기준기최소눈금</t>
    <phoneticPr fontId="4" type="noConversion"/>
  </si>
  <si>
    <t>기준기분해능</t>
    <phoneticPr fontId="4" type="noConversion"/>
  </si>
  <si>
    <t>측정불확도1</t>
    <phoneticPr fontId="4" type="noConversion"/>
  </si>
  <si>
    <t>측정불확도2</t>
  </si>
  <si>
    <t>측정항목</t>
    <phoneticPr fontId="77" type="noConversion"/>
  </si>
  <si>
    <t>측정방향</t>
    <phoneticPr fontId="4" type="noConversion"/>
  </si>
  <si>
    <t>불확도1</t>
    <phoneticPr fontId="77" type="noConversion"/>
  </si>
  <si>
    <t>불확도2</t>
  </si>
  <si>
    <t>기준기분해능</t>
    <phoneticPr fontId="4" type="noConversion"/>
  </si>
  <si>
    <t>평균지시값</t>
    <phoneticPr fontId="4" type="noConversion"/>
  </si>
  <si>
    <t>r</t>
    <phoneticPr fontId="4" type="noConversion"/>
  </si>
  <si>
    <t>기준기 지시값</t>
    <phoneticPr fontId="4" type="noConversion"/>
  </si>
  <si>
    <t>실비</t>
    <phoneticPr fontId="4" type="noConversion"/>
  </si>
  <si>
    <t>측정 투영기 지시값</t>
    <phoneticPr fontId="4" type="noConversion"/>
  </si>
  <si>
    <t>측정 투영기 보정값</t>
    <phoneticPr fontId="4" type="noConversion"/>
  </si>
  <si>
    <t>표준온도에서 테이퍼형 틈새 게이지 눈금 보정값</t>
    <phoneticPr fontId="4" type="noConversion"/>
  </si>
  <si>
    <t>측정 투영기 이송대의 지시값</t>
    <phoneticPr fontId="4" type="noConversion"/>
  </si>
  <si>
    <t>측정 현미경의 보정값</t>
    <phoneticPr fontId="4" type="noConversion"/>
  </si>
  <si>
    <t>테이퍼형 틈새 게이지의 눈금값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</si>
  <si>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측정 투영기 지시값 우연효과에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</si>
  <si>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A5. 불확도 기여도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</si>
  <si>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</si>
  <si>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r>
      <t xml:space="preserve">2. 측정 투영기 기준장비에 대한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</si>
  <si>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t xml:space="preserve">(신뢰수준 약 95 %, </t>
    </r>
    <r>
      <rPr>
        <i/>
        <sz val="10"/>
        <rFont val="times"/>
        <family val="1"/>
      </rPr>
      <t>k</t>
    </r>
    <r>
      <rPr>
        <sz val="10"/>
        <rFont val="맑은 고딕"/>
        <family val="3"/>
        <charset val="129"/>
        <scheme val="major"/>
      </rPr>
      <t xml:space="preserve">=2,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ajor"/>
      </rPr>
      <t>0</t>
    </r>
    <r>
      <rPr>
        <sz val="10"/>
        <rFont val="맑은 고딕"/>
        <family val="3"/>
        <charset val="129"/>
        <scheme val="major"/>
      </rPr>
      <t>의 단위는 m) 이다.</t>
    </r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</si>
  <si>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</si>
  <si>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 =</t>
    </r>
    <phoneticPr fontId="4" type="noConversion"/>
  </si>
  <si>
    <t>C5. 불확도 기여량 :</t>
    <phoneticPr fontId="4" type="noConversion"/>
  </si>
  <si>
    <r>
      <t xml:space="preserve">※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=2(신뢰수준 약 95 %)를 적용하여 측정불확도를 구한다.</t>
    </r>
    <phoneticPr fontId="4" type="noConversion"/>
  </si>
  <si>
    <t>눈금값</t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</si>
  <si>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</si>
  <si>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</si>
  <si>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t>fees</t>
    <phoneticPr fontId="4" type="noConversion"/>
  </si>
  <si>
    <t>P/F</t>
    <phoneticPr fontId="4" type="noConversion"/>
  </si>
  <si>
    <r>
      <t xml:space="preserve">3. 테이퍼형 틈새 게이지 눈금값의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</si>
  <si>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Indication value</t>
    <phoneticPr fontId="4" type="noConversion"/>
  </si>
  <si>
    <t>Correction value</t>
    <phoneticPr fontId="4" type="noConversion"/>
  </si>
  <si>
    <t>(Confidence level about 95 %,</t>
    <phoneticPr fontId="4" type="noConversion"/>
  </si>
  <si>
    <t>(신뢰수준 약 95 %,</t>
    <phoneticPr fontId="4" type="noConversion"/>
  </si>
  <si>
    <t>틈새 게이지눈금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</si>
  <si>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</si>
  <si>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r</t>
    </r>
    <r>
      <rPr>
        <sz val="10"/>
        <rFont val="Times New Roman"/>
        <family val="1"/>
      </rPr>
      <t xml:space="preserve">) </t>
    </r>
    <phoneticPr fontId="4" type="noConversion"/>
  </si>
  <si>
    <t>※ 측정 투영기의 교정성적서에 주어진 측정불확도가</t>
    <phoneticPr fontId="4" type="noConversion"/>
  </si>
  <si>
    <t>※ 테이퍼형 틈새 게이지 눈금을 기준으로 하여 측정 투영기로 지기값을 읽는 방법으로 교정 한다.</t>
    <phoneticPr fontId="4" type="noConversion"/>
  </si>
  <si>
    <t>이 경우 눈금 셋팅에 대한 목측오차를 적용하여야 하나, 충분한 경험 데이터가 부족할 경우</t>
    <phoneticPr fontId="4" type="noConversion"/>
  </si>
  <si>
    <t>교정대상기기의 분해능에 의한 불확도 성분을 적용하여 구한다.</t>
    <phoneticPr fontId="4" type="noConversion"/>
  </si>
  <si>
    <r>
      <t>※</t>
    </r>
    <r>
      <rPr>
        <sz val="10"/>
        <rFont val="맑은 고딕"/>
        <family val="1"/>
        <scheme val="major"/>
      </rPr>
      <t xml:space="preserve"> </t>
    </r>
    <r>
      <rPr>
        <sz val="10"/>
        <rFont val="맑은 고딕"/>
        <family val="3"/>
        <charset val="129"/>
        <scheme val="major"/>
      </rPr>
      <t>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</si>
  <si>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</si>
  <si>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mm</t>
    <phoneticPr fontId="4" type="noConversion"/>
  </si>
  <si>
    <t>틈새게이지 눈금값</t>
    <phoneticPr fontId="4" type="noConversion"/>
  </si>
  <si>
    <t>단위</t>
    <phoneticPr fontId="4" type="noConversion"/>
  </si>
  <si>
    <t>투영기 지시값</t>
    <phoneticPr fontId="4" type="noConversion"/>
  </si>
  <si>
    <t>표준편차</t>
    <phoneticPr fontId="4" type="noConversion"/>
  </si>
  <si>
    <t>기준기보정값</t>
    <phoneticPr fontId="4" type="noConversion"/>
  </si>
  <si>
    <t>눈금값</t>
    <phoneticPr fontId="4" type="noConversion"/>
  </si>
  <si>
    <t>보정값</t>
    <phoneticPr fontId="4" type="noConversion"/>
  </si>
  <si>
    <t>자리수 맞춤</t>
    <phoneticPr fontId="4" type="noConversion"/>
  </si>
  <si>
    <t>표기용</t>
    <phoneticPr fontId="4" type="noConversion"/>
  </si>
  <si>
    <t>Spec</t>
    <phoneticPr fontId="4" type="noConversion"/>
  </si>
  <si>
    <t>Pass/Fail</t>
    <phoneticPr fontId="4" type="noConversion"/>
  </si>
  <si>
    <t>1회</t>
    <phoneticPr fontId="4" type="noConversion"/>
  </si>
  <si>
    <t>2회</t>
    <phoneticPr fontId="4" type="noConversion"/>
  </si>
  <si>
    <t>평균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</si>
  <si>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</si>
  <si>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r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</si>
  <si>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</si>
  <si>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</si>
  <si>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보정값</t>
    <phoneticPr fontId="4" type="noConversion"/>
  </si>
  <si>
    <t>교정값</t>
    <phoneticPr fontId="4" type="noConversion"/>
  </si>
  <si>
    <t>교정값</t>
    <phoneticPr fontId="4" type="noConversion"/>
  </si>
  <si>
    <t>Min</t>
    <phoneticPr fontId="4" type="noConversion"/>
  </si>
  <si>
    <t>Max</t>
    <phoneticPr fontId="4" type="noConversion"/>
  </si>
  <si>
    <t>mm</t>
    <phoneticPr fontId="4" type="noConversion"/>
  </si>
  <si>
    <t>mm</t>
    <phoneticPr fontId="4" type="noConversion"/>
  </si>
  <si>
    <t>mm</t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</si>
  <si>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</si>
  <si>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기준기명</t>
    <phoneticPr fontId="4" type="noConversion"/>
  </si>
  <si>
    <t>열팽창계수</t>
    <phoneticPr fontId="4" type="noConversion"/>
  </si>
  <si>
    <t>D</t>
    <phoneticPr fontId="4" type="noConversion"/>
  </si>
  <si>
    <t>k</t>
    <phoneticPr fontId="4" type="noConversion"/>
  </si>
  <si>
    <t>불확도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</si>
  <si>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</si>
  <si>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</si>
  <si>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Unit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</si>
  <si>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</si>
  <si>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</si>
  <si>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</si>
  <si>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-</t>
    <phoneticPr fontId="4" type="noConversion"/>
  </si>
  <si>
    <t>-</t>
    <phoneticPr fontId="4" type="noConversion"/>
  </si>
  <si>
    <t>Nominal Value</t>
    <phoneticPr fontId="4" type="noConversion"/>
  </si>
  <si>
    <t>※ 신뢰수준 약 95 %,</t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</si>
  <si>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</si>
  <si>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</si>
  <si>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</si>
  <si>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비고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</si>
  <si>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</si>
  <si>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</si>
  <si>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</si>
  <si>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</si>
  <si>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</si>
  <si>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</si>
  <si>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</si>
  <si>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</si>
  <si>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불확도</t>
    <phoneticPr fontId="4" type="noConversion"/>
  </si>
  <si>
    <t>성적서</t>
    <phoneticPr fontId="4" type="noConversion"/>
  </si>
  <si>
    <t>불확도</t>
    <phoneticPr fontId="4" type="noConversion"/>
  </si>
  <si>
    <t>Rawdata</t>
    <phoneticPr fontId="4" type="noConversion"/>
  </si>
  <si>
    <t>k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</si>
  <si>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</si>
  <si>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</si>
  <si>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</si>
  <si>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</si>
  <si>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</si>
  <si>
    <t>기본수수료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</si>
</sst>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9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0_ "/>
    <numFmt numFmtId="189" formatCode="0.000000_ "/>
    <numFmt numFmtId="190" formatCode="0.00\ &quot;mg&quot;"/>
    <numFmt numFmtId="191" formatCode="0.000\ &quot;kg&quot;"/>
    <numFmt numFmtId="192" formatCode="0.0_ "/>
    <numFmt numFmtId="193" formatCode="0.0\ &quot;kg&quot;"/>
    <numFmt numFmtId="194" formatCode="0.000"/>
    <numFmt numFmtId="195" formatCode="####\-##\-##"/>
    <numFmt numFmtId="196" formatCode="0.000_);[Red]\(0.000\)"/>
    <numFmt numFmtId="197" formatCode="0.0000_);[Red]\(0.0000\)"/>
    <numFmt numFmtId="198" formatCode="0.0000_ "/>
    <numFmt numFmtId="199" formatCode="\√\(0\)"/>
    <numFmt numFmtId="200" formatCode="0.0"/>
    <numFmt numFmtId="201" formatCode="0.00\ &quot;μm&quot;"/>
    <numFmt numFmtId="202" formatCode="0.000\ 00"/>
    <numFmt numFmtId="203" formatCode="#\ ###\ ###"/>
    <numFmt numFmtId="204" formatCode="0.0\ &quot;μm&quot;"/>
    <numFmt numFmtId="205" formatCode="0.000\ 0"/>
    <numFmt numFmtId="206" formatCode="_-* #,##0_-;\-* #,##0_-;_-* &quot;-&quot;??_-;_-@_-"/>
    <numFmt numFmtId="207" formatCode="0\ &quot;mm&quot;"/>
    <numFmt numFmtId="208" formatCode="0.0000"/>
    <numFmt numFmtId="209" formatCode="0.000\ &quot;m&quot;"/>
    <numFmt numFmtId="210" formatCode="General\ &quot;mm&quot;"/>
    <numFmt numFmtId="211" formatCode="0.0000\ &quot;mm&quot;"/>
    <numFmt numFmtId="212" formatCode="0_ "/>
  </numFmts>
  <fonts count="96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b/>
      <sz val="10"/>
      <name val="Times New Roman"/>
      <family val="1"/>
    </font>
    <font>
      <sz val="10"/>
      <name val="맑은 고딕"/>
      <family val="1"/>
      <scheme val="major"/>
    </font>
    <font>
      <sz val="10"/>
      <color rgb="FFFF0000"/>
      <name val="맑은 고딕"/>
      <family val="3"/>
      <charset val="129"/>
      <scheme val="major"/>
    </font>
    <font>
      <vertAlign val="subscript"/>
      <sz val="10"/>
      <name val="맑은 고딕"/>
      <family val="3"/>
      <charset val="129"/>
      <scheme val="major"/>
    </font>
    <font>
      <i/>
      <sz val="10"/>
      <name val="times"/>
      <family val="1"/>
    </font>
    <font>
      <sz val="9"/>
      <name val="돋움"/>
      <family val="3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rgb="FFFF0000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03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10" fontId="35" fillId="17" borderId="62" applyNumberFormat="0" applyBorder="0" applyAlignment="0" applyProtection="0"/>
    <xf numFmtId="0" fontId="17" fillId="22" borderId="63" applyNumberFormat="0" applyAlignment="0" applyProtection="0">
      <alignment vertical="center"/>
    </xf>
    <xf numFmtId="0" fontId="3" fillId="23" borderId="60" applyNumberFormat="0" applyFont="0" applyAlignment="0" applyProtection="0">
      <alignment vertical="center"/>
    </xf>
    <xf numFmtId="0" fontId="24" fillId="0" borderId="64" applyNumberFormat="0" applyFill="0" applyAlignment="0" applyProtection="0">
      <alignment vertical="center"/>
    </xf>
    <xf numFmtId="0" fontId="25" fillId="7" borderId="63" applyNumberFormat="0" applyAlignment="0" applyProtection="0">
      <alignment vertical="center"/>
    </xf>
    <xf numFmtId="0" fontId="31" fillId="22" borderId="65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2" applyNumberFormat="0" applyBorder="0" applyAlignment="0" applyProtection="0"/>
    <xf numFmtId="0" fontId="17" fillId="22" borderId="63" applyNumberFormat="0" applyAlignment="0" applyProtection="0">
      <alignment vertical="center"/>
    </xf>
    <xf numFmtId="0" fontId="3" fillId="23" borderId="60" applyNumberFormat="0" applyFont="0" applyAlignment="0" applyProtection="0">
      <alignment vertical="center"/>
    </xf>
    <xf numFmtId="0" fontId="24" fillId="0" borderId="64" applyNumberFormat="0" applyFill="0" applyAlignment="0" applyProtection="0">
      <alignment vertical="center"/>
    </xf>
    <xf numFmtId="0" fontId="25" fillId="7" borderId="63" applyNumberFormat="0" applyAlignment="0" applyProtection="0">
      <alignment vertical="center"/>
    </xf>
    <xf numFmtId="0" fontId="31" fillId="22" borderId="65" applyNumberFormat="0" applyAlignment="0" applyProtection="0">
      <alignment vertical="center"/>
    </xf>
    <xf numFmtId="0" fontId="6" fillId="0" borderId="0"/>
  </cellStyleXfs>
  <cellXfs count="430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49" fontId="55" fillId="0" borderId="25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89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0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right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8" xfId="79" applyNumberFormat="1" applyFont="1" applyFill="1" applyBorder="1" applyAlignment="1">
      <alignment vertical="center"/>
    </xf>
    <xf numFmtId="0" fontId="48" fillId="0" borderId="38" xfId="79" applyNumberFormat="1" applyFont="1" applyFill="1" applyBorder="1" applyAlignment="1">
      <alignment horizontal="left" vertical="center"/>
    </xf>
    <xf numFmtId="0" fontId="48" fillId="0" borderId="38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2" fillId="0" borderId="37" xfId="0" applyNumberFormat="1" applyFont="1" applyBorder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50" fillId="0" borderId="38" xfId="80" applyNumberFormat="1" applyFont="1" applyFill="1" applyBorder="1" applyAlignment="1">
      <alignment horizontal="right"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7" fillId="28" borderId="41" xfId="0" applyNumberFormat="1" applyFont="1" applyFill="1" applyBorder="1" applyAlignment="1">
      <alignment horizontal="center" vertical="center"/>
    </xf>
    <xf numFmtId="0" fontId="1" fillId="0" borderId="40" xfId="78" applyNumberFormat="1" applyFont="1" applyFill="1" applyBorder="1" applyAlignment="1">
      <alignment horizontal="center" vertical="center"/>
    </xf>
    <xf numFmtId="49" fontId="1" fillId="0" borderId="40" xfId="78" applyNumberFormat="1" applyFont="1" applyFill="1" applyBorder="1" applyAlignment="1">
      <alignment horizontal="center" vertical="center"/>
    </xf>
    <xf numFmtId="195" fontId="1" fillId="0" borderId="40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2" xfId="79" applyNumberFormat="1" applyFont="1" applyFill="1" applyBorder="1" applyAlignment="1">
      <alignment horizontal="center" vertical="center"/>
    </xf>
    <xf numFmtId="0" fontId="60" fillId="31" borderId="42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7" xfId="0" applyNumberFormat="1" applyFont="1" applyBorder="1" applyAlignment="1">
      <alignment horizontal="center" vertical="center"/>
    </xf>
    <xf numFmtId="0" fontId="53" fillId="26" borderId="47" xfId="0" applyFont="1" applyFill="1" applyBorder="1" applyAlignment="1">
      <alignment horizontal="center" vertical="center" wrapText="1"/>
    </xf>
    <xf numFmtId="0" fontId="55" fillId="0" borderId="47" xfId="0" applyFont="1" applyBorder="1" applyAlignment="1">
      <alignment horizontal="center" vertical="center"/>
    </xf>
    <xf numFmtId="0" fontId="52" fillId="0" borderId="47" xfId="0" applyFont="1" applyBorder="1" applyAlignment="1">
      <alignment horizontal="center" vertical="center"/>
    </xf>
    <xf numFmtId="0" fontId="59" fillId="27" borderId="49" xfId="8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51" xfId="0" applyNumberFormat="1" applyFont="1" applyFill="1" applyBorder="1" applyAlignment="1">
      <alignment horizontal="center" vertical="center"/>
    </xf>
    <xf numFmtId="196" fontId="81" fillId="29" borderId="52" xfId="0" applyNumberFormat="1" applyFont="1" applyFill="1" applyBorder="1" applyAlignment="1">
      <alignment horizontal="center" vertical="center"/>
    </xf>
    <xf numFmtId="196" fontId="81" fillId="0" borderId="54" xfId="0" applyNumberFormat="1" applyFont="1" applyFill="1" applyBorder="1" applyAlignment="1">
      <alignment horizontal="center" vertical="center"/>
    </xf>
    <xf numFmtId="197" fontId="81" fillId="0" borderId="51" xfId="0" applyNumberFormat="1" applyFont="1" applyFill="1" applyBorder="1" applyAlignment="1">
      <alignment horizontal="center" vertical="center"/>
    </xf>
    <xf numFmtId="0" fontId="81" fillId="35" borderId="51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/>
    </xf>
    <xf numFmtId="198" fontId="81" fillId="0" borderId="53" xfId="0" applyNumberFormat="1" applyFont="1" applyFill="1" applyBorder="1" applyAlignment="1">
      <alignment horizontal="center" vertical="center"/>
    </xf>
    <xf numFmtId="198" fontId="81" fillId="0" borderId="51" xfId="0" applyNumberFormat="1" applyFont="1" applyFill="1" applyBorder="1" applyAlignment="1">
      <alignment horizontal="center" vertical="center"/>
    </xf>
    <xf numFmtId="0" fontId="81" fillId="35" borderId="53" xfId="0" applyNumberFormat="1" applyFont="1" applyFill="1" applyBorder="1" applyAlignment="1">
      <alignment horizontal="center"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58" xfId="79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8" xfId="79" applyNumberFormat="1" applyFont="1" applyFill="1" applyBorder="1" applyAlignment="1">
      <alignment horizontal="center" vertical="center"/>
    </xf>
    <xf numFmtId="0" fontId="48" fillId="0" borderId="47" xfId="79" applyNumberFormat="1" applyFont="1" applyFill="1" applyBorder="1" applyAlignment="1">
      <alignment horizontal="center" vertical="center"/>
    </xf>
    <xf numFmtId="194" fontId="67" fillId="0" borderId="0" xfId="0" applyNumberFormat="1" applyFont="1" applyBorder="1" applyAlignment="1">
      <alignment vertical="center"/>
    </xf>
    <xf numFmtId="194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201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0" fontId="89" fillId="0" borderId="0" xfId="0" applyFont="1" applyBorder="1" applyAlignment="1">
      <alignment vertical="center"/>
    </xf>
    <xf numFmtId="200" fontId="89" fillId="0" borderId="0" xfId="0" applyNumberFormat="1" applyFont="1" applyBorder="1" applyAlignment="1">
      <alignment vertical="center"/>
    </xf>
    <xf numFmtId="202" fontId="67" fillId="0" borderId="0" xfId="0" applyNumberFormat="1" applyFont="1" applyBorder="1" applyAlignment="1">
      <alignment vertical="center"/>
    </xf>
    <xf numFmtId="203" fontId="67" fillId="0" borderId="0" xfId="0" applyNumberFormat="1" applyFont="1" applyBorder="1" applyAlignment="1">
      <alignment vertical="center"/>
    </xf>
    <xf numFmtId="205" fontId="67" fillId="0" borderId="0" xfId="0" applyNumberFormat="1" applyFont="1" applyBorder="1" applyAlignment="1">
      <alignment vertical="center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89" fillId="0" borderId="0" xfId="0" applyFont="1" applyBorder="1">
      <alignment vertical="center"/>
    </xf>
    <xf numFmtId="0" fontId="81" fillId="0" borderId="60" xfId="0" applyNumberFormat="1" applyFont="1" applyFill="1" applyBorder="1" applyAlignment="1">
      <alignment horizontal="center" vertical="center"/>
    </xf>
    <xf numFmtId="0" fontId="81" fillId="36" borderId="60" xfId="0" applyNumberFormat="1" applyFont="1" applyFill="1" applyBorder="1" applyAlignment="1">
      <alignment horizontal="center" vertical="center"/>
    </xf>
    <xf numFmtId="0" fontId="81" fillId="0" borderId="53" xfId="0" applyNumberFormat="1" applyFont="1" applyFill="1" applyBorder="1" applyAlignment="1">
      <alignment horizontal="center" vertical="center"/>
    </xf>
    <xf numFmtId="0" fontId="81" fillId="34" borderId="60" xfId="0" applyNumberFormat="1" applyFont="1" applyFill="1" applyBorder="1" applyAlignment="1">
      <alignment horizontal="center"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5" fillId="28" borderId="61" xfId="0" applyNumberFormat="1" applyFont="1" applyFill="1" applyBorder="1" applyAlignment="1">
      <alignment horizontal="center" vertical="center"/>
    </xf>
    <xf numFmtId="49" fontId="82" fillId="28" borderId="60" xfId="0" applyNumberFormat="1" applyFont="1" applyFill="1" applyBorder="1" applyAlignment="1">
      <alignment horizontal="center" vertical="center"/>
    </xf>
    <xf numFmtId="0" fontId="81" fillId="0" borderId="60" xfId="78" applyNumberFormat="1" applyFont="1" applyFill="1" applyBorder="1" applyAlignment="1">
      <alignment horizontal="center" vertical="center"/>
    </xf>
    <xf numFmtId="198" fontId="81" fillId="0" borderId="60" xfId="0" applyNumberFormat="1" applyFont="1" applyFill="1" applyBorder="1" applyAlignment="1">
      <alignment horizontal="center" vertical="center"/>
    </xf>
    <xf numFmtId="0" fontId="81" fillId="32" borderId="60" xfId="0" applyNumberFormat="1" applyFont="1" applyFill="1" applyBorder="1" applyAlignment="1">
      <alignment horizontal="center" vertical="center"/>
    </xf>
    <xf numFmtId="0" fontId="81" fillId="29" borderId="60" xfId="0" applyNumberFormat="1" applyFont="1" applyFill="1" applyBorder="1" applyAlignment="1">
      <alignment horizontal="center" vertical="center"/>
    </xf>
    <xf numFmtId="188" fontId="81" fillId="36" borderId="60" xfId="0" applyNumberFormat="1" applyFont="1" applyFill="1" applyBorder="1" applyAlignment="1">
      <alignment horizontal="center" vertical="center"/>
    </xf>
    <xf numFmtId="0" fontId="81" fillId="32" borderId="60" xfId="0" applyNumberFormat="1" applyFont="1" applyFill="1" applyBorder="1" applyAlignment="1">
      <alignment horizontal="center" vertical="center" wrapText="1"/>
    </xf>
    <xf numFmtId="0" fontId="81" fillId="0" borderId="60" xfId="0" applyNumberFormat="1" applyFont="1" applyFill="1" applyBorder="1" applyAlignment="1">
      <alignment horizontal="center" vertical="center" wrapText="1"/>
    </xf>
    <xf numFmtId="0" fontId="81" fillId="0" borderId="60" xfId="0" applyNumberFormat="1" applyFont="1" applyBorder="1" applyAlignment="1">
      <alignment horizontal="center" vertical="center"/>
    </xf>
    <xf numFmtId="199" fontId="81" fillId="0" borderId="60" xfId="0" applyNumberFormat="1" applyFont="1" applyFill="1" applyBorder="1" applyAlignment="1">
      <alignment horizontal="center" vertical="center"/>
    </xf>
    <xf numFmtId="200" fontId="81" fillId="0" borderId="60" xfId="0" applyNumberFormat="1" applyFont="1" applyFill="1" applyBorder="1" applyAlignment="1">
      <alignment horizontal="center" vertical="center"/>
    </xf>
    <xf numFmtId="0" fontId="81" fillId="0" borderId="60" xfId="0" applyNumberFormat="1" applyFont="1" applyFill="1" applyBorder="1" applyAlignment="1">
      <alignment horizontal="left" vertical="center"/>
    </xf>
    <xf numFmtId="49" fontId="81" fillId="0" borderId="60" xfId="0" applyNumberFormat="1" applyFont="1" applyFill="1" applyBorder="1" applyAlignment="1">
      <alignment horizontal="left" vertical="center"/>
    </xf>
    <xf numFmtId="0" fontId="52" fillId="0" borderId="47" xfId="0" applyNumberFormat="1" applyFont="1" applyBorder="1" applyAlignment="1">
      <alignment horizontal="center"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58" xfId="79" applyNumberFormat="1" applyFont="1" applyFill="1" applyBorder="1" applyAlignment="1">
      <alignment horizontal="center"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58" xfId="79" applyNumberFormat="1" applyFont="1" applyFill="1" applyBorder="1" applyAlignment="1">
      <alignment horizontal="center" vertical="center"/>
    </xf>
    <xf numFmtId="0" fontId="48" fillId="0" borderId="69" xfId="79" applyNumberFormat="1" applyFont="1" applyFill="1" applyBorder="1" applyAlignment="1">
      <alignment vertical="center"/>
    </xf>
    <xf numFmtId="0" fontId="52" fillId="0" borderId="0" xfId="0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1" xfId="0" applyNumberFormat="1" applyFont="1" applyFill="1" applyBorder="1" applyAlignment="1">
      <alignment horizontal="center" vertical="center" wrapText="1"/>
    </xf>
    <xf numFmtId="188" fontId="81" fillId="0" borderId="60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76" fillId="33" borderId="47" xfId="0" applyFont="1" applyFill="1" applyBorder="1">
      <alignment vertical="center"/>
    </xf>
    <xf numFmtId="0" fontId="67" fillId="0" borderId="0" xfId="0" applyFont="1" applyBorder="1" applyAlignment="1">
      <alignment vertical="center"/>
    </xf>
    <xf numFmtId="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191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0" fontId="67" fillId="0" borderId="69" xfId="0" applyFont="1" applyBorder="1" applyAlignment="1">
      <alignment vertical="center"/>
    </xf>
    <xf numFmtId="202" fontId="67" fillId="0" borderId="0" xfId="0" applyNumberFormat="1" applyFont="1" applyBorder="1" applyAlignment="1">
      <alignment horizontal="center" vertical="center"/>
    </xf>
    <xf numFmtId="200" fontId="67" fillId="0" borderId="0" xfId="0" applyNumberFormat="1" applyFont="1" applyBorder="1" applyAlignment="1">
      <alignment horizontal="center" vertical="center"/>
    </xf>
    <xf numFmtId="0" fontId="86" fillId="35" borderId="68" xfId="78" applyNumberFormat="1" applyFont="1" applyFill="1" applyBorder="1" applyAlignment="1">
      <alignment horizontal="center" vertical="center"/>
    </xf>
    <xf numFmtId="188" fontId="81" fillId="0" borderId="60" xfId="78" applyNumberFormat="1" applyFont="1" applyFill="1" applyBorder="1" applyAlignment="1">
      <alignment horizontal="center" vertical="center"/>
    </xf>
    <xf numFmtId="192" fontId="81" fillId="0" borderId="68" xfId="0" applyNumberFormat="1" applyFont="1" applyFill="1" applyBorder="1" applyAlignment="1">
      <alignment horizontal="center" vertical="center"/>
    </xf>
    <xf numFmtId="199" fontId="81" fillId="0" borderId="68" xfId="0" applyNumberFormat="1" applyFont="1" applyFill="1" applyBorder="1" applyAlignment="1">
      <alignment horizontal="center" vertical="center"/>
    </xf>
    <xf numFmtId="208" fontId="81" fillId="29" borderId="68" xfId="0" applyNumberFormat="1" applyFont="1" applyFill="1" applyBorder="1" applyAlignment="1">
      <alignment horizontal="center" vertical="center"/>
    </xf>
    <xf numFmtId="200" fontId="81" fillId="0" borderId="68" xfId="0" applyNumberFormat="1" applyFont="1" applyFill="1" applyBorder="1" applyAlignment="1">
      <alignment horizontal="center" vertical="center"/>
    </xf>
    <xf numFmtId="0" fontId="81" fillId="0" borderId="68" xfId="0" applyNumberFormat="1" applyFont="1" applyFill="1" applyBorder="1" applyAlignment="1">
      <alignment horizontal="center" vertical="center"/>
    </xf>
    <xf numFmtId="0" fontId="81" fillId="29" borderId="68" xfId="0" applyNumberFormat="1" applyFont="1" applyFill="1" applyBorder="1" applyAlignment="1">
      <alignment horizontal="center" vertical="center"/>
    </xf>
    <xf numFmtId="208" fontId="81" fillId="0" borderId="68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 wrapText="1"/>
    </xf>
    <xf numFmtId="0" fontId="81" fillId="32" borderId="68" xfId="0" applyNumberFormat="1" applyFont="1" applyFill="1" applyBorder="1" applyAlignment="1">
      <alignment horizontal="center" vertical="center" wrapText="1"/>
    </xf>
    <xf numFmtId="0" fontId="81" fillId="0" borderId="68" xfId="0" applyNumberFormat="1" applyFont="1" applyFill="1" applyBorder="1" applyAlignment="1">
      <alignment horizontal="center" vertical="center" wrapText="1"/>
    </xf>
    <xf numFmtId="0" fontId="81" fillId="0" borderId="68" xfId="0" applyNumberFormat="1" applyFont="1" applyBorder="1" applyAlignment="1">
      <alignment horizontal="center" vertical="center"/>
    </xf>
    <xf numFmtId="208" fontId="81" fillId="29" borderId="60" xfId="0" applyNumberFormat="1" applyFont="1" applyFill="1" applyBorder="1" applyAlignment="1">
      <alignment horizontal="center" vertical="center"/>
    </xf>
    <xf numFmtId="208" fontId="81" fillId="0" borderId="60" xfId="0" applyNumberFormat="1" applyFont="1" applyFill="1" applyBorder="1" applyAlignment="1">
      <alignment horizontal="center" vertical="center"/>
    </xf>
    <xf numFmtId="208" fontId="81" fillId="32" borderId="60" xfId="0" applyNumberFormat="1" applyFont="1" applyFill="1" applyBorder="1" applyAlignment="1">
      <alignment horizontal="center" vertical="center"/>
    </xf>
    <xf numFmtId="0" fontId="82" fillId="28" borderId="68" xfId="0" applyNumberFormat="1" applyFont="1" applyFill="1" applyBorder="1" applyAlignment="1">
      <alignment horizontal="center" vertical="center"/>
    </xf>
    <xf numFmtId="49" fontId="55" fillId="0" borderId="0" xfId="0" applyNumberFormat="1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>
      <alignment horizontal="center" vertical="center"/>
    </xf>
    <xf numFmtId="200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horizontal="center" vertical="center"/>
    </xf>
    <xf numFmtId="209" fontId="67" fillId="0" borderId="69" xfId="0" applyNumberFormat="1" applyFont="1" applyBorder="1" applyAlignment="1">
      <alignment vertical="center"/>
    </xf>
    <xf numFmtId="211" fontId="67" fillId="0" borderId="0" xfId="0" applyNumberFormat="1" applyFont="1" applyBorder="1" applyAlignment="1">
      <alignment horizontal="left" vertical="center"/>
    </xf>
    <xf numFmtId="0" fontId="48" fillId="0" borderId="62" xfId="79" applyNumberFormat="1" applyFont="1" applyFill="1" applyBorder="1" applyAlignment="1">
      <alignment horizontal="center" vertical="center"/>
    </xf>
    <xf numFmtId="0" fontId="48" fillId="0" borderId="69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 indent="2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69" xfId="0" applyNumberFormat="1" applyFont="1" applyBorder="1" applyAlignment="1">
      <alignment vertical="center"/>
    </xf>
    <xf numFmtId="0" fontId="82" fillId="28" borderId="60" xfId="0" applyNumberFormat="1" applyFont="1" applyFill="1" applyBorder="1" applyAlignment="1">
      <alignment horizontal="center" vertical="center"/>
    </xf>
    <xf numFmtId="189" fontId="82" fillId="28" borderId="60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189" fontId="82" fillId="28" borderId="60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50" fillId="0" borderId="69" xfId="80" applyNumberFormat="1" applyFont="1" applyFill="1" applyBorder="1" applyAlignment="1">
      <alignment horizontal="right" vertical="center"/>
    </xf>
    <xf numFmtId="0" fontId="48" fillId="0" borderId="69" xfId="79" applyNumberFormat="1" applyFont="1" applyFill="1" applyBorder="1" applyAlignment="1">
      <alignment horizontal="right" vertical="center"/>
    </xf>
    <xf numFmtId="0" fontId="48" fillId="0" borderId="69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212" fontId="93" fillId="37" borderId="69" xfId="102" applyNumberFormat="1" applyFont="1" applyFill="1" applyBorder="1" applyAlignment="1">
      <alignment horizontal="center" vertical="center" wrapText="1"/>
    </xf>
    <xf numFmtId="49" fontId="60" fillId="37" borderId="69" xfId="79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66" xfId="0" applyNumberFormat="1" applyFont="1" applyFill="1" applyBorder="1" applyAlignment="1">
      <alignment horizontal="center" vertical="center" wrapText="1"/>
    </xf>
    <xf numFmtId="0" fontId="82" fillId="28" borderId="43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60" xfId="0" applyNumberFormat="1" applyFont="1" applyFill="1" applyBorder="1" applyAlignment="1">
      <alignment horizontal="center" vertical="center" wrapText="1"/>
    </xf>
    <xf numFmtId="0" fontId="81" fillId="38" borderId="60" xfId="0" applyNumberFormat="1" applyFont="1" applyFill="1" applyBorder="1" applyAlignment="1">
      <alignment horizontal="center" vertical="center"/>
    </xf>
    <xf numFmtId="0" fontId="95" fillId="35" borderId="68" xfId="78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horizontal="left" vertical="center" shrinkToFit="1"/>
    </xf>
    <xf numFmtId="0" fontId="11" fillId="0" borderId="1" xfId="0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0" borderId="26" xfId="0" applyFont="1" applyFill="1" applyBorder="1" applyAlignment="1">
      <alignment horizontal="center" vertical="center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63" fillId="0" borderId="35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47" fillId="0" borderId="0" xfId="79" applyNumberFormat="1" applyFont="1" applyAlignment="1">
      <alignment horizontal="center" wrapText="1"/>
    </xf>
    <xf numFmtId="49" fontId="75" fillId="0" borderId="0" xfId="82" applyNumberFormat="1" applyFont="1" applyFill="1" applyBorder="1" applyAlignment="1">
      <alignment horizontal="center" vertical="center" wrapText="1"/>
    </xf>
    <xf numFmtId="0" fontId="60" fillId="37" borderId="0" xfId="0" applyNumberFormat="1" applyFont="1" applyFill="1" applyAlignment="1">
      <alignment horizontal="center" vertical="center"/>
    </xf>
    <xf numFmtId="49" fontId="60" fillId="37" borderId="0" xfId="79" applyNumberFormat="1" applyFont="1" applyFill="1" applyBorder="1" applyAlignment="1">
      <alignment horizontal="center" vertical="center"/>
    </xf>
    <xf numFmtId="49" fontId="60" fillId="37" borderId="69" xfId="79" applyNumberFormat="1" applyFont="1" applyFill="1" applyBorder="1" applyAlignment="1">
      <alignment horizontal="center" vertical="center"/>
    </xf>
    <xf numFmtId="212" fontId="60" fillId="37" borderId="0" xfId="0" applyNumberFormat="1" applyFont="1" applyFill="1" applyBorder="1" applyAlignment="1">
      <alignment horizontal="center" vertical="center" wrapText="1"/>
    </xf>
    <xf numFmtId="212" fontId="60" fillId="37" borderId="69" xfId="0" applyNumberFormat="1" applyFont="1" applyFill="1" applyBorder="1" applyAlignment="1">
      <alignment horizontal="center" vertical="center" wrapText="1"/>
    </xf>
    <xf numFmtId="49" fontId="60" fillId="37" borderId="0" xfId="0" applyNumberFormat="1" applyFont="1" applyFill="1" applyBorder="1" applyAlignment="1">
      <alignment horizontal="center" vertical="center"/>
    </xf>
    <xf numFmtId="49" fontId="60" fillId="37" borderId="69" xfId="0" applyNumberFormat="1" applyFont="1" applyFill="1" applyBorder="1" applyAlignment="1">
      <alignment horizontal="center" vertical="center"/>
    </xf>
    <xf numFmtId="212" fontId="48" fillId="37" borderId="0" xfId="0" applyNumberFormat="1" applyFont="1" applyFill="1" applyAlignment="1">
      <alignment horizontal="center" vertical="center"/>
    </xf>
    <xf numFmtId="212" fontId="48" fillId="37" borderId="69" xfId="0" applyNumberFormat="1" applyFont="1" applyFill="1" applyBorder="1" applyAlignment="1">
      <alignment horizontal="center" vertical="center"/>
    </xf>
    <xf numFmtId="212" fontId="93" fillId="37" borderId="0" xfId="102" applyNumberFormat="1" applyFont="1" applyFill="1" applyBorder="1" applyAlignment="1">
      <alignment horizontal="center" vertical="center" wrapText="1"/>
    </xf>
    <xf numFmtId="212" fontId="93" fillId="37" borderId="69" xfId="102" applyNumberFormat="1" applyFont="1" applyFill="1" applyBorder="1" applyAlignment="1">
      <alignment horizontal="center" vertical="center" wrapText="1"/>
    </xf>
    <xf numFmtId="212" fontId="93" fillId="37" borderId="0" xfId="102" applyNumberFormat="1" applyFont="1" applyFill="1" applyBorder="1" applyAlignment="1">
      <alignment horizontal="center" vertical="center"/>
    </xf>
    <xf numFmtId="212" fontId="93" fillId="37" borderId="69" xfId="102" applyNumberFormat="1" applyFont="1" applyFill="1" applyBorder="1" applyAlignment="1">
      <alignment horizontal="center" vertical="center"/>
    </xf>
    <xf numFmtId="0" fontId="60" fillId="37" borderId="0" xfId="0" applyNumberFormat="1" applyFont="1" applyFill="1" applyBorder="1" applyAlignment="1">
      <alignment horizontal="center" vertical="center"/>
    </xf>
    <xf numFmtId="0" fontId="60" fillId="37" borderId="69" xfId="0" applyNumberFormat="1" applyFont="1" applyFill="1" applyBorder="1" applyAlignment="1">
      <alignment horizontal="center" vertical="center"/>
    </xf>
    <xf numFmtId="212" fontId="48" fillId="37" borderId="0" xfId="0" applyNumberFormat="1" applyFont="1" applyFill="1" applyBorder="1" applyAlignment="1">
      <alignment horizontal="center" vertical="center"/>
    </xf>
    <xf numFmtId="212" fontId="60" fillId="37" borderId="0" xfId="0" applyNumberFormat="1" applyFont="1" applyFill="1" applyBorder="1" applyAlignment="1">
      <alignment horizontal="center" vertical="center"/>
    </xf>
    <xf numFmtId="0" fontId="48" fillId="0" borderId="57" xfId="79" applyNumberFormat="1" applyFont="1" applyFill="1" applyBorder="1" applyAlignment="1">
      <alignment horizontal="center" vertical="center"/>
    </xf>
    <xf numFmtId="0" fontId="48" fillId="0" borderId="58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6" xfId="0" applyNumberFormat="1" applyFont="1" applyFill="1" applyBorder="1" applyAlignment="1">
      <alignment horizontal="center" vertical="center" wrapText="1"/>
    </xf>
    <xf numFmtId="0" fontId="7" fillId="28" borderId="50" xfId="0" applyNumberFormat="1" applyFont="1" applyFill="1" applyBorder="1" applyAlignment="1">
      <alignment horizontal="center" vertical="center" wrapText="1"/>
    </xf>
    <xf numFmtId="0" fontId="7" fillId="28" borderId="43" xfId="0" applyNumberFormat="1" applyFont="1" applyFill="1" applyBorder="1" applyAlignment="1">
      <alignment horizontal="center" vertical="center"/>
    </xf>
    <xf numFmtId="0" fontId="7" fillId="28" borderId="44" xfId="0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/>
    </xf>
    <xf numFmtId="0" fontId="7" fillId="28" borderId="61" xfId="0" applyNumberFormat="1" applyFont="1" applyFill="1" applyBorder="1" applyAlignment="1">
      <alignment horizontal="center" vertical="center" wrapText="1"/>
    </xf>
    <xf numFmtId="195" fontId="1" fillId="0" borderId="43" xfId="78" applyNumberFormat="1" applyFont="1" applyFill="1" applyBorder="1" applyAlignment="1">
      <alignment horizontal="center" vertical="center"/>
    </xf>
    <xf numFmtId="195" fontId="1" fillId="0" borderId="45" xfId="78" applyNumberFormat="1" applyFont="1" applyFill="1" applyBorder="1" applyAlignment="1">
      <alignment horizontal="center" vertical="center"/>
    </xf>
    <xf numFmtId="49" fontId="1" fillId="0" borderId="43" xfId="78" applyNumberFormat="1" applyFont="1" applyFill="1" applyBorder="1" applyAlignment="1">
      <alignment horizontal="center" vertical="center"/>
    </xf>
    <xf numFmtId="49" fontId="1" fillId="0" borderId="45" xfId="78" applyNumberFormat="1" applyFont="1" applyFill="1" applyBorder="1" applyAlignment="1">
      <alignment horizontal="center" vertical="center"/>
    </xf>
    <xf numFmtId="191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208" fontId="67" fillId="0" borderId="0" xfId="0" applyNumberFormat="1" applyFont="1" applyBorder="1" applyAlignment="1">
      <alignment horizontal="right" vertical="center"/>
    </xf>
    <xf numFmtId="191" fontId="67" fillId="0" borderId="0" xfId="0" applyNumberFormat="1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right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208" fontId="67" fillId="0" borderId="0" xfId="0" applyNumberFormat="1" applyFont="1" applyBorder="1" applyAlignment="1">
      <alignment vertical="center"/>
    </xf>
    <xf numFmtId="198" fontId="67" fillId="0" borderId="69" xfId="0" applyNumberFormat="1" applyFont="1" applyBorder="1" applyAlignment="1">
      <alignment horizontal="center" vertical="center" shrinkToFit="1"/>
    </xf>
    <xf numFmtId="198" fontId="67" fillId="0" borderId="69" xfId="0" applyNumberFormat="1" applyFont="1" applyBorder="1" applyAlignment="1">
      <alignment horizontal="center" vertical="center"/>
    </xf>
    <xf numFmtId="208" fontId="67" fillId="0" borderId="55" xfId="0" applyNumberFormat="1" applyFont="1" applyBorder="1" applyAlignment="1">
      <alignment vertical="center"/>
    </xf>
    <xf numFmtId="208" fontId="67" fillId="0" borderId="59" xfId="0" applyNumberFormat="1" applyFont="1" applyBorder="1" applyAlignment="1">
      <alignment vertical="center"/>
    </xf>
    <xf numFmtId="191" fontId="67" fillId="0" borderId="59" xfId="0" applyNumberFormat="1" applyFont="1" applyBorder="1" applyAlignment="1">
      <alignment vertical="center"/>
    </xf>
    <xf numFmtId="191" fontId="67" fillId="0" borderId="56" xfId="0" applyNumberFormat="1" applyFont="1" applyBorder="1" applyAlignment="1">
      <alignment vertical="center"/>
    </xf>
    <xf numFmtId="0" fontId="67" fillId="0" borderId="47" xfId="0" applyFont="1" applyBorder="1" applyAlignment="1">
      <alignment horizontal="center" vertical="center"/>
    </xf>
    <xf numFmtId="0" fontId="65" fillId="0" borderId="55" xfId="0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0" fontId="65" fillId="0" borderId="56" xfId="0" applyFont="1" applyBorder="1" applyAlignment="1">
      <alignment horizontal="center" vertical="center"/>
    </xf>
    <xf numFmtId="0" fontId="67" fillId="0" borderId="55" xfId="0" applyNumberFormat="1" applyFont="1" applyBorder="1" applyAlignment="1">
      <alignment horizontal="right" vertical="center"/>
    </xf>
    <xf numFmtId="0" fontId="67" fillId="0" borderId="59" xfId="0" applyNumberFormat="1" applyFont="1" applyBorder="1" applyAlignment="1">
      <alignment horizontal="right" vertical="center"/>
    </xf>
    <xf numFmtId="0" fontId="67" fillId="0" borderId="59" xfId="0" applyNumberFormat="1" applyFont="1" applyBorder="1" applyAlignment="1">
      <alignment vertical="center"/>
    </xf>
    <xf numFmtId="0" fontId="67" fillId="0" borderId="56" xfId="0" applyNumberFormat="1" applyFont="1" applyBorder="1" applyAlignment="1">
      <alignment vertical="center"/>
    </xf>
    <xf numFmtId="0" fontId="65" fillId="0" borderId="69" xfId="0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7" fillId="0" borderId="69" xfId="0" applyNumberFormat="1" applyFont="1" applyBorder="1" applyAlignment="1">
      <alignment vertical="center"/>
    </xf>
    <xf numFmtId="193" fontId="67" fillId="0" borderId="69" xfId="0" applyNumberFormat="1" applyFont="1" applyBorder="1" applyAlignment="1">
      <alignment vertical="center"/>
    </xf>
    <xf numFmtId="0" fontId="65" fillId="0" borderId="42" xfId="0" applyFont="1" applyBorder="1" applyAlignment="1">
      <alignment horizontal="center" vertical="center"/>
    </xf>
    <xf numFmtId="0" fontId="67" fillId="0" borderId="42" xfId="0" applyFont="1" applyBorder="1" applyAlignment="1">
      <alignment horizontal="center" vertical="center"/>
    </xf>
    <xf numFmtId="0" fontId="67" fillId="0" borderId="55" xfId="0" applyFont="1" applyBorder="1" applyAlignment="1">
      <alignment horizontal="center" vertical="center"/>
    </xf>
    <xf numFmtId="0" fontId="67" fillId="0" borderId="59" xfId="0" applyFont="1" applyBorder="1" applyAlignment="1">
      <alignment horizontal="center" vertical="center"/>
    </xf>
    <xf numFmtId="0" fontId="67" fillId="0" borderId="56" xfId="0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0" fontId="65" fillId="0" borderId="70" xfId="0" applyFont="1" applyBorder="1" applyAlignment="1">
      <alignment horizontal="center" vertical="center"/>
    </xf>
    <xf numFmtId="0" fontId="65" fillId="0" borderId="71" xfId="0" applyFont="1" applyBorder="1" applyAlignment="1">
      <alignment horizontal="center" vertical="center"/>
    </xf>
    <xf numFmtId="0" fontId="67" fillId="0" borderId="57" xfId="0" applyFont="1" applyBorder="1" applyAlignment="1">
      <alignment horizontal="center" vertical="center"/>
    </xf>
    <xf numFmtId="0" fontId="67" fillId="0" borderId="48" xfId="0" applyFont="1" applyBorder="1" applyAlignment="1">
      <alignment horizontal="center" vertical="center"/>
    </xf>
    <xf numFmtId="0" fontId="67" fillId="0" borderId="49" xfId="0" applyFont="1" applyBorder="1" applyAlignment="1">
      <alignment horizontal="center" vertical="center"/>
    </xf>
    <xf numFmtId="0" fontId="69" fillId="0" borderId="17" xfId="0" applyFont="1" applyBorder="1" applyAlignment="1">
      <alignment horizontal="center" vertical="center"/>
    </xf>
    <xf numFmtId="0" fontId="67" fillId="0" borderId="48" xfId="0" applyNumberFormat="1" applyFont="1" applyBorder="1" applyAlignment="1">
      <alignment horizontal="right" vertical="center"/>
    </xf>
    <xf numFmtId="0" fontId="67" fillId="0" borderId="42" xfId="0" applyNumberFormat="1" applyFont="1" applyBorder="1" applyAlignment="1">
      <alignment horizontal="right" vertical="center"/>
    </xf>
    <xf numFmtId="0" fontId="67" fillId="0" borderId="42" xfId="0" applyNumberFormat="1" applyFont="1" applyBorder="1" applyAlignment="1">
      <alignment vertical="center"/>
    </xf>
    <xf numFmtId="0" fontId="67" fillId="0" borderId="49" xfId="0" applyNumberFormat="1" applyFont="1" applyBorder="1" applyAlignment="1">
      <alignment vertical="center"/>
    </xf>
    <xf numFmtId="0" fontId="65" fillId="0" borderId="31" xfId="0" applyFont="1" applyBorder="1" applyAlignment="1">
      <alignment horizontal="center" vertical="center"/>
    </xf>
    <xf numFmtId="0" fontId="65" fillId="0" borderId="32" xfId="0" applyFont="1" applyBorder="1" applyAlignment="1">
      <alignment horizontal="center" vertical="center"/>
    </xf>
    <xf numFmtId="0" fontId="69" fillId="0" borderId="31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9" fillId="0" borderId="32" xfId="0" applyFont="1" applyBorder="1" applyAlignment="1">
      <alignment horizontal="center" vertical="center"/>
    </xf>
    <xf numFmtId="0" fontId="67" fillId="0" borderId="55" xfId="0" applyNumberFormat="1" applyFont="1" applyBorder="1" applyAlignment="1">
      <alignment horizontal="center" vertical="center"/>
    </xf>
    <xf numFmtId="0" fontId="67" fillId="0" borderId="59" xfId="0" applyNumberFormat="1" applyFont="1" applyBorder="1" applyAlignment="1">
      <alignment horizontal="center" vertical="center"/>
    </xf>
    <xf numFmtId="0" fontId="67" fillId="0" borderId="56" xfId="0" applyNumberFormat="1" applyFont="1" applyBorder="1" applyAlignment="1">
      <alignment horizontal="center" vertical="center"/>
    </xf>
    <xf numFmtId="0" fontId="67" fillId="32" borderId="55" xfId="0" applyFont="1" applyFill="1" applyBorder="1" applyAlignment="1">
      <alignment horizontal="center" vertical="center" wrapText="1"/>
    </xf>
    <xf numFmtId="0" fontId="67" fillId="32" borderId="59" xfId="0" applyFont="1" applyFill="1" applyBorder="1" applyAlignment="1">
      <alignment horizontal="center" vertical="center" wrapText="1"/>
    </xf>
    <xf numFmtId="0" fontId="67" fillId="32" borderId="56" xfId="0" applyFont="1" applyFill="1" applyBorder="1" applyAlignment="1">
      <alignment horizontal="center" vertical="center" wrapText="1"/>
    </xf>
    <xf numFmtId="0" fontId="67" fillId="32" borderId="48" xfId="0" applyFont="1" applyFill="1" applyBorder="1" applyAlignment="1">
      <alignment horizontal="center" vertical="center" wrapText="1"/>
    </xf>
    <xf numFmtId="0" fontId="67" fillId="32" borderId="42" xfId="0" applyFont="1" applyFill="1" applyBorder="1" applyAlignment="1">
      <alignment horizontal="center" vertical="center" wrapText="1"/>
    </xf>
    <xf numFmtId="0" fontId="67" fillId="32" borderId="49" xfId="0" applyFont="1" applyFill="1" applyBorder="1" applyAlignment="1">
      <alignment horizontal="center" vertical="center" wrapText="1"/>
    </xf>
    <xf numFmtId="0" fontId="67" fillId="32" borderId="70" xfId="0" applyFont="1" applyFill="1" applyBorder="1" applyAlignment="1">
      <alignment horizontal="center" vertical="center" wrapText="1"/>
    </xf>
    <xf numFmtId="0" fontId="67" fillId="32" borderId="69" xfId="0" applyFont="1" applyFill="1" applyBorder="1" applyAlignment="1">
      <alignment horizontal="center" vertical="center" wrapText="1"/>
    </xf>
    <xf numFmtId="0" fontId="67" fillId="32" borderId="71" xfId="0" applyFont="1" applyFill="1" applyBorder="1" applyAlignment="1">
      <alignment horizontal="center" vertical="center" wrapText="1"/>
    </xf>
    <xf numFmtId="203" fontId="67" fillId="0" borderId="0" xfId="0" applyNumberFormat="1" applyFont="1" applyBorder="1" applyAlignment="1">
      <alignment horizontal="left" vertical="center" shrinkToFit="1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188" fontId="67" fillId="0" borderId="0" xfId="0" applyNumberFormat="1" applyFont="1" applyBorder="1" applyAlignment="1">
      <alignment vertical="center"/>
    </xf>
    <xf numFmtId="0" fontId="67" fillId="0" borderId="69" xfId="0" applyNumberFormat="1" applyFont="1" applyBorder="1" applyAlignment="1">
      <alignment horizontal="center" vertical="center"/>
    </xf>
    <xf numFmtId="210" fontId="67" fillId="0" borderId="69" xfId="0" applyNumberFormat="1" applyFont="1" applyBorder="1" applyAlignment="1">
      <alignment horizontal="center" vertical="center"/>
    </xf>
    <xf numFmtId="204" fontId="67" fillId="0" borderId="0" xfId="0" applyNumberFormat="1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207" fontId="67" fillId="0" borderId="0" xfId="0" applyNumberFormat="1" applyFont="1" applyBorder="1" applyAlignment="1">
      <alignment horizontal="left" vertical="center"/>
    </xf>
    <xf numFmtId="0" fontId="69" fillId="0" borderId="0" xfId="0" applyFont="1" applyBorder="1" applyAlignment="1">
      <alignment horizontal="right" vertical="center"/>
    </xf>
    <xf numFmtId="0" fontId="82" fillId="28" borderId="66" xfId="0" applyNumberFormat="1" applyFont="1" applyFill="1" applyBorder="1" applyAlignment="1">
      <alignment horizontal="center" vertical="center" wrapText="1"/>
    </xf>
    <xf numFmtId="0" fontId="82" fillId="28" borderId="67" xfId="0" applyNumberFormat="1" applyFont="1" applyFill="1" applyBorder="1" applyAlignment="1">
      <alignment horizontal="center" vertical="center" wrapText="1"/>
    </xf>
    <xf numFmtId="0" fontId="82" fillId="28" borderId="61" xfId="0" applyNumberFormat="1" applyFont="1" applyFill="1" applyBorder="1" applyAlignment="1">
      <alignment horizontal="center" vertical="center" wrapText="1"/>
    </xf>
    <xf numFmtId="0" fontId="82" fillId="28" borderId="50" xfId="0" applyNumberFormat="1" applyFont="1" applyFill="1" applyBorder="1" applyAlignment="1">
      <alignment horizontal="center" vertical="center" wrapText="1"/>
    </xf>
    <xf numFmtId="0" fontId="82" fillId="28" borderId="43" xfId="0" applyNumberFormat="1" applyFont="1" applyFill="1" applyBorder="1" applyAlignment="1">
      <alignment horizontal="center" vertical="center" wrapText="1"/>
    </xf>
    <xf numFmtId="0" fontId="82" fillId="28" borderId="44" xfId="0" applyNumberFormat="1" applyFont="1" applyFill="1" applyBorder="1" applyAlignment="1">
      <alignment horizontal="center" vertical="center" wrapText="1"/>
    </xf>
    <xf numFmtId="0" fontId="82" fillId="28" borderId="45" xfId="0" applyNumberFormat="1" applyFont="1" applyFill="1" applyBorder="1" applyAlignment="1">
      <alignment horizontal="center" vertical="center" wrapText="1"/>
    </xf>
    <xf numFmtId="0" fontId="82" fillId="28" borderId="61" xfId="0" applyNumberFormat="1" applyFont="1" applyFill="1" applyBorder="1" applyAlignment="1">
      <alignment horizontal="center" vertical="center"/>
    </xf>
    <xf numFmtId="0" fontId="82" fillId="28" borderId="50" xfId="0" applyNumberFormat="1" applyFont="1" applyFill="1" applyBorder="1" applyAlignment="1">
      <alignment horizontal="center" vertical="center"/>
    </xf>
    <xf numFmtId="192" fontId="81" fillId="0" borderId="43" xfId="0" applyNumberFormat="1" applyFont="1" applyFill="1" applyBorder="1" applyAlignment="1">
      <alignment horizontal="center" vertical="center"/>
    </xf>
    <xf numFmtId="192" fontId="81" fillId="0" borderId="44" xfId="0" applyNumberFormat="1" applyFont="1" applyFill="1" applyBorder="1" applyAlignment="1">
      <alignment horizontal="center" vertical="center"/>
    </xf>
    <xf numFmtId="192" fontId="81" fillId="0" borderId="45" xfId="0" applyNumberFormat="1" applyFont="1" applyFill="1" applyBorder="1" applyAlignment="1">
      <alignment horizontal="center" vertical="center"/>
    </xf>
    <xf numFmtId="0" fontId="82" fillId="28" borderId="73" xfId="0" applyNumberFormat="1" applyFont="1" applyFill="1" applyBorder="1" applyAlignment="1">
      <alignment horizontal="center" vertical="center" wrapText="1"/>
    </xf>
    <xf numFmtId="189" fontId="82" fillId="28" borderId="61" xfId="0" applyNumberFormat="1" applyFont="1" applyFill="1" applyBorder="1" applyAlignment="1">
      <alignment horizontal="center" vertical="center" wrapText="1"/>
    </xf>
    <xf numFmtId="189" fontId="82" fillId="28" borderId="72" xfId="0" applyNumberFormat="1" applyFont="1" applyFill="1" applyBorder="1" applyAlignment="1">
      <alignment horizontal="center" vertical="center" wrapText="1"/>
    </xf>
    <xf numFmtId="0" fontId="82" fillId="28" borderId="72" xfId="0" applyNumberFormat="1" applyFont="1" applyFill="1" applyBorder="1" applyAlignment="1">
      <alignment horizontal="center" vertical="center" wrapText="1"/>
    </xf>
    <xf numFmtId="189" fontId="82" fillId="28" borderId="43" xfId="0" applyNumberFormat="1" applyFont="1" applyFill="1" applyBorder="1" applyAlignment="1">
      <alignment horizontal="center" vertical="center" wrapText="1"/>
    </xf>
    <xf numFmtId="189" fontId="82" fillId="28" borderId="45" xfId="0" applyNumberFormat="1" applyFont="1" applyFill="1" applyBorder="1" applyAlignment="1">
      <alignment horizontal="center" vertical="center" wrapText="1"/>
    </xf>
    <xf numFmtId="0" fontId="82" fillId="28" borderId="68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/>
    </xf>
    <xf numFmtId="0" fontId="82" fillId="28" borderId="60" xfId="0" applyNumberFormat="1" applyFont="1" applyFill="1" applyBorder="1" applyAlignment="1">
      <alignment horizontal="center" vertical="center" wrapText="1"/>
    </xf>
    <xf numFmtId="0" fontId="82" fillId="28" borderId="72" xfId="0" applyNumberFormat="1" applyFont="1" applyFill="1" applyBorder="1" applyAlignment="1">
      <alignment horizontal="center" vertical="center"/>
    </xf>
    <xf numFmtId="206" fontId="52" fillId="0" borderId="62" xfId="86" applyNumberFormat="1" applyFont="1" applyBorder="1" applyAlignment="1">
      <alignment horizontal="center" vertical="center"/>
    </xf>
    <xf numFmtId="0" fontId="52" fillId="0" borderId="62" xfId="0" applyNumberFormat="1" applyFont="1" applyBorder="1" applyAlignment="1">
      <alignment horizontal="center" vertical="center"/>
    </xf>
  </cellXfs>
  <cellStyles count="103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7"/>
    <cellStyle name="Input [yellow] 3" xfId="96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8"/>
    <cellStyle name="계산 3" xfId="97"/>
    <cellStyle name="나쁨" xfId="49" builtinId="27" customBuiltin="1"/>
    <cellStyle name="뒤에 오는 하이퍼링크_불확도(OPM)" xfId="50"/>
    <cellStyle name="메모" xfId="51" builtinId="10" customBuiltin="1"/>
    <cellStyle name="메모 2" xfId="89"/>
    <cellStyle name="메모 3" xfId="98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6" builtinId="6"/>
    <cellStyle name="쉼표 [0] 2" xfId="93"/>
    <cellStyle name="쉼표 [0] 2 2" xfId="95"/>
    <cellStyle name="쉼표 [0] 3" xfId="94"/>
    <cellStyle name="스타일 1" xfId="56"/>
    <cellStyle name="연결된 셀" xfId="57" builtinId="24" customBuiltin="1"/>
    <cellStyle name="요약" xfId="58" builtinId="25" customBuiltin="1"/>
    <cellStyle name="요약 2" xfId="90"/>
    <cellStyle name="요약 3" xfId="99"/>
    <cellStyle name="입력" xfId="59" builtinId="20" customBuiltin="1"/>
    <cellStyle name="입력 2" xfId="91"/>
    <cellStyle name="입력 3" xfId="100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2"/>
    <cellStyle name="출력 3" xfId="101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2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57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409950" y="1127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409950" y="1127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57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409950" y="1127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409950" y="112776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56</xdr:row>
      <xdr:rowOff>9525</xdr:rowOff>
    </xdr:from>
    <xdr:to>
      <xdr:col>7</xdr:col>
      <xdr:colOff>267929</xdr:colOff>
      <xdr:row>56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1146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48</xdr:row>
          <xdr:rowOff>0</xdr:rowOff>
        </xdr:from>
        <xdr:to>
          <xdr:col>12</xdr:col>
          <xdr:colOff>38100</xdr:colOff>
          <xdr:row>49</xdr:row>
          <xdr:rowOff>142875</xdr:rowOff>
        </xdr:to>
        <xdr:sp macro="" textlink="">
          <xdr:nvSpPr>
            <xdr:cNvPr id="2518" name="Object 470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</xdr:colOff>
          <xdr:row>56</xdr:row>
          <xdr:rowOff>19050</xdr:rowOff>
        </xdr:from>
        <xdr:to>
          <xdr:col>13</xdr:col>
          <xdr:colOff>19050</xdr:colOff>
          <xdr:row>57</xdr:row>
          <xdr:rowOff>0</xdr:rowOff>
        </xdr:to>
        <xdr:sp macro="" textlink="">
          <xdr:nvSpPr>
            <xdr:cNvPr id="2519" name="Object 471" hidden="1">
              <a:extLst>
                <a:ext uri="{63B3BB69-23CF-44E3-9099-C40C66FF867C}">
                  <a14:compatExt spid="_x0000_s25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77</xdr:row>
          <xdr:rowOff>9525</xdr:rowOff>
        </xdr:from>
        <xdr:to>
          <xdr:col>14</xdr:col>
          <xdr:colOff>85725</xdr:colOff>
          <xdr:row>77</xdr:row>
          <xdr:rowOff>209550</xdr:rowOff>
        </xdr:to>
        <xdr:sp macro="" textlink="">
          <xdr:nvSpPr>
            <xdr:cNvPr id="2520" name="Object 472" hidden="1">
              <a:extLst>
                <a:ext uri="{63B3BB69-23CF-44E3-9099-C40C66FF867C}">
                  <a14:compatExt spid="_x0000_s25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123825</xdr:colOff>
          <xdr:row>77</xdr:row>
          <xdr:rowOff>0</xdr:rowOff>
        </xdr:from>
        <xdr:to>
          <xdr:col>19</xdr:col>
          <xdr:colOff>19050</xdr:colOff>
          <xdr:row>77</xdr:row>
          <xdr:rowOff>200025</xdr:rowOff>
        </xdr:to>
        <xdr:sp macro="" textlink="">
          <xdr:nvSpPr>
            <xdr:cNvPr id="2521" name="Object 473" hidden="1">
              <a:extLst>
                <a:ext uri="{63B3BB69-23CF-44E3-9099-C40C66FF867C}">
                  <a14:compatExt spid="_x0000_s25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98</xdr:row>
          <xdr:rowOff>19050</xdr:rowOff>
        </xdr:from>
        <xdr:to>
          <xdr:col>11</xdr:col>
          <xdr:colOff>38100</xdr:colOff>
          <xdr:row>98</xdr:row>
          <xdr:rowOff>209550</xdr:rowOff>
        </xdr:to>
        <xdr:sp macro="" textlink="">
          <xdr:nvSpPr>
            <xdr:cNvPr id="2522" name="Object 474" hidden="1">
              <a:extLst>
                <a:ext uri="{63B3BB69-23CF-44E3-9099-C40C66FF867C}">
                  <a14:compatExt spid="_x0000_s25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9525</xdr:rowOff>
        </xdr:from>
        <xdr:to>
          <xdr:col>18</xdr:col>
          <xdr:colOff>38100</xdr:colOff>
          <xdr:row>59</xdr:row>
          <xdr:rowOff>152400</xdr:rowOff>
        </xdr:to>
        <xdr:sp macro="" textlink="">
          <xdr:nvSpPr>
            <xdr:cNvPr id="2523" name="Object 475" hidden="1">
              <a:extLst>
                <a:ext uri="{63B3BB69-23CF-44E3-9099-C40C66FF867C}">
                  <a14:compatExt spid="_x0000_s25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95</xdr:row>
          <xdr:rowOff>57150</xdr:rowOff>
        </xdr:from>
        <xdr:to>
          <xdr:col>11</xdr:col>
          <xdr:colOff>133350</xdr:colOff>
          <xdr:row>96</xdr:row>
          <xdr:rowOff>171450</xdr:rowOff>
        </xdr:to>
        <xdr:sp macro="" textlink="">
          <xdr:nvSpPr>
            <xdr:cNvPr id="2524" name="Object 476" hidden="1">
              <a:extLst>
                <a:ext uri="{63B3BB69-23CF-44E3-9099-C40C66FF867C}">
                  <a14:compatExt spid="_x0000_s25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82</xdr:row>
          <xdr:rowOff>57150</xdr:rowOff>
        </xdr:from>
        <xdr:to>
          <xdr:col>12</xdr:col>
          <xdr:colOff>0</xdr:colOff>
          <xdr:row>83</xdr:row>
          <xdr:rowOff>200025</xdr:rowOff>
        </xdr:to>
        <xdr:sp macro="" textlink="">
          <xdr:nvSpPr>
            <xdr:cNvPr id="2525" name="Object 477" hidden="1">
              <a:extLst>
                <a:ext uri="{63B3BB69-23CF-44E3-9099-C40C66FF867C}">
                  <a14:compatExt spid="_x0000_s25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123</xdr:row>
          <xdr:rowOff>9525</xdr:rowOff>
        </xdr:from>
        <xdr:to>
          <xdr:col>8</xdr:col>
          <xdr:colOff>142875</xdr:colOff>
          <xdr:row>125</xdr:row>
          <xdr:rowOff>180975</xdr:rowOff>
        </xdr:to>
        <xdr:sp macro="" textlink="">
          <xdr:nvSpPr>
            <xdr:cNvPr id="2526" name="Object 478" hidden="1">
              <a:extLst>
                <a:ext uri="{63B3BB69-23CF-44E3-9099-C40C66FF867C}">
                  <a14:compatExt spid="_x0000_s25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123</xdr:row>
          <xdr:rowOff>0</xdr:rowOff>
        </xdr:from>
        <xdr:to>
          <xdr:col>18</xdr:col>
          <xdr:colOff>0</xdr:colOff>
          <xdr:row>123</xdr:row>
          <xdr:rowOff>219075</xdr:rowOff>
        </xdr:to>
        <xdr:sp macro="" textlink="">
          <xdr:nvSpPr>
            <xdr:cNvPr id="2527" name="Object 479" hidden="1">
              <a:extLst>
                <a:ext uri="{63B3BB69-23CF-44E3-9099-C40C66FF867C}">
                  <a14:compatExt spid="_x0000_s25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117</xdr:row>
          <xdr:rowOff>0</xdr:rowOff>
        </xdr:from>
        <xdr:to>
          <xdr:col>10</xdr:col>
          <xdr:colOff>95250</xdr:colOff>
          <xdr:row>117</xdr:row>
          <xdr:rowOff>219075</xdr:rowOff>
        </xdr:to>
        <xdr:sp macro="" textlink="">
          <xdr:nvSpPr>
            <xdr:cNvPr id="2528" name="Object 480" hidden="1">
              <a:extLst>
                <a:ext uri="{63B3BB69-23CF-44E3-9099-C40C66FF867C}">
                  <a14:compatExt spid="_x0000_s25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109</xdr:row>
          <xdr:rowOff>66675</xdr:rowOff>
        </xdr:from>
        <xdr:to>
          <xdr:col>12</xdr:col>
          <xdr:colOff>9525</xdr:colOff>
          <xdr:row>110</xdr:row>
          <xdr:rowOff>209550</xdr:rowOff>
        </xdr:to>
        <xdr:sp macro="" textlink="">
          <xdr:nvSpPr>
            <xdr:cNvPr id="2529" name="Object 481" hidden="1">
              <a:extLst>
                <a:ext uri="{63B3BB69-23CF-44E3-9099-C40C66FF867C}">
                  <a14:compatExt spid="_x0000_s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112</xdr:row>
          <xdr:rowOff>28575</xdr:rowOff>
        </xdr:from>
        <xdr:to>
          <xdr:col>19</xdr:col>
          <xdr:colOff>57150</xdr:colOff>
          <xdr:row>113</xdr:row>
          <xdr:rowOff>180975</xdr:rowOff>
        </xdr:to>
        <xdr:sp macro="" textlink="">
          <xdr:nvSpPr>
            <xdr:cNvPr id="2530" name="Object 482" hidden="1">
              <a:extLst>
                <a:ext uri="{63B3BB69-23CF-44E3-9099-C40C66FF867C}">
                  <a14:compatExt spid="_x0000_s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116</xdr:row>
          <xdr:rowOff>9525</xdr:rowOff>
        </xdr:from>
        <xdr:to>
          <xdr:col>12</xdr:col>
          <xdr:colOff>57150</xdr:colOff>
          <xdr:row>116</xdr:row>
          <xdr:rowOff>228600</xdr:rowOff>
        </xdr:to>
        <xdr:sp macro="" textlink="">
          <xdr:nvSpPr>
            <xdr:cNvPr id="2531" name="Object 483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80</xdr:row>
          <xdr:rowOff>9525</xdr:rowOff>
        </xdr:from>
        <xdr:to>
          <xdr:col>14</xdr:col>
          <xdr:colOff>85725</xdr:colOff>
          <xdr:row>80</xdr:row>
          <xdr:rowOff>209550</xdr:rowOff>
        </xdr:to>
        <xdr:sp macro="" textlink="">
          <xdr:nvSpPr>
            <xdr:cNvPr id="2532" name="Object 484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123825</xdr:colOff>
          <xdr:row>80</xdr:row>
          <xdr:rowOff>0</xdr:rowOff>
        </xdr:from>
        <xdr:to>
          <xdr:col>19</xdr:col>
          <xdr:colOff>85725</xdr:colOff>
          <xdr:row>80</xdr:row>
          <xdr:rowOff>200025</xdr:rowOff>
        </xdr:to>
        <xdr:sp macro="" textlink="">
          <xdr:nvSpPr>
            <xdr:cNvPr id="2533" name="Object 485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28575</xdr:colOff>
          <xdr:row>89</xdr:row>
          <xdr:rowOff>209550</xdr:rowOff>
        </xdr:from>
        <xdr:to>
          <xdr:col>38</xdr:col>
          <xdr:colOff>28575</xdr:colOff>
          <xdr:row>91</xdr:row>
          <xdr:rowOff>0</xdr:rowOff>
        </xdr:to>
        <xdr:sp macro="" textlink="">
          <xdr:nvSpPr>
            <xdr:cNvPr id="2534" name="Object 486" hidden="1">
              <a:extLst>
                <a:ext uri="{63B3BB69-23CF-44E3-9099-C40C66FF867C}">
                  <a14:compatExt spid="_x0000_s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</xdr:colOff>
          <xdr:row>91</xdr:row>
          <xdr:rowOff>209550</xdr:rowOff>
        </xdr:from>
        <xdr:to>
          <xdr:col>26</xdr:col>
          <xdr:colOff>133350</xdr:colOff>
          <xdr:row>93</xdr:row>
          <xdr:rowOff>0</xdr:rowOff>
        </xdr:to>
        <xdr:sp macro="" textlink="">
          <xdr:nvSpPr>
            <xdr:cNvPr id="2535" name="Object 487" hidden="1">
              <a:extLst>
                <a:ext uri="{63B3BB69-23CF-44E3-9099-C40C66FF867C}">
                  <a14:compatExt spid="_x0000_s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107</xdr:row>
          <xdr:rowOff>19050</xdr:rowOff>
        </xdr:from>
        <xdr:to>
          <xdr:col>16</xdr:col>
          <xdr:colOff>0</xdr:colOff>
          <xdr:row>107</xdr:row>
          <xdr:rowOff>209550</xdr:rowOff>
        </xdr:to>
        <xdr:sp macro="" textlink="">
          <xdr:nvSpPr>
            <xdr:cNvPr id="2536" name="Object 488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123825</xdr:colOff>
          <xdr:row>117</xdr:row>
          <xdr:rowOff>0</xdr:rowOff>
        </xdr:from>
        <xdr:to>
          <xdr:col>17</xdr:col>
          <xdr:colOff>95250</xdr:colOff>
          <xdr:row>117</xdr:row>
          <xdr:rowOff>219075</xdr:rowOff>
        </xdr:to>
        <xdr:sp macro="" textlink="">
          <xdr:nvSpPr>
            <xdr:cNvPr id="2537" name="Object 489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104775</xdr:colOff>
          <xdr:row>117</xdr:row>
          <xdr:rowOff>0</xdr:rowOff>
        </xdr:from>
        <xdr:to>
          <xdr:col>24</xdr:col>
          <xdr:colOff>76200</xdr:colOff>
          <xdr:row>117</xdr:row>
          <xdr:rowOff>219075</xdr:rowOff>
        </xdr:to>
        <xdr:sp macro="" textlink="">
          <xdr:nvSpPr>
            <xdr:cNvPr id="2538" name="Object 490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118</xdr:row>
          <xdr:rowOff>0</xdr:rowOff>
        </xdr:from>
        <xdr:to>
          <xdr:col>10</xdr:col>
          <xdr:colOff>95250</xdr:colOff>
          <xdr:row>118</xdr:row>
          <xdr:rowOff>219075</xdr:rowOff>
        </xdr:to>
        <xdr:sp macro="" textlink="">
          <xdr:nvSpPr>
            <xdr:cNvPr id="2539" name="Object 491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124</xdr:row>
          <xdr:rowOff>0</xdr:rowOff>
        </xdr:from>
        <xdr:to>
          <xdr:col>13</xdr:col>
          <xdr:colOff>9525</xdr:colOff>
          <xdr:row>124</xdr:row>
          <xdr:rowOff>219075</xdr:rowOff>
        </xdr:to>
        <xdr:sp macro="" textlink="">
          <xdr:nvSpPr>
            <xdr:cNvPr id="2540" name="Object 492" hidden="1">
              <a:extLst>
                <a:ext uri="{63B3BB69-23CF-44E3-9099-C40C66FF867C}">
                  <a14:compatExt spid="_x0000_s2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124</xdr:row>
          <xdr:rowOff>0</xdr:rowOff>
        </xdr:from>
        <xdr:to>
          <xdr:col>18</xdr:col>
          <xdr:colOff>0</xdr:colOff>
          <xdr:row>124</xdr:row>
          <xdr:rowOff>219075</xdr:rowOff>
        </xdr:to>
        <xdr:sp macro="" textlink="">
          <xdr:nvSpPr>
            <xdr:cNvPr id="2541" name="Object 493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</xdr:colOff>
          <xdr:row>124</xdr:row>
          <xdr:rowOff>0</xdr:rowOff>
        </xdr:from>
        <xdr:to>
          <xdr:col>23</xdr:col>
          <xdr:colOff>0</xdr:colOff>
          <xdr:row>124</xdr:row>
          <xdr:rowOff>219075</xdr:rowOff>
        </xdr:to>
        <xdr:sp macro="" textlink="">
          <xdr:nvSpPr>
            <xdr:cNvPr id="2542" name="Object 494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oleObject" Target="../embeddings/oleObject16.bin"/><Relationship Id="rId42" Type="http://schemas.openxmlformats.org/officeDocument/2006/relationships/oleObject" Target="../embeddings/oleObject20.bin"/><Relationship Id="rId47" Type="http://schemas.openxmlformats.org/officeDocument/2006/relationships/oleObject" Target="../embeddings/oleObject25.bin"/><Relationship Id="rId7" Type="http://schemas.openxmlformats.org/officeDocument/2006/relationships/image" Target="../media/image2.emf"/><Relationship Id="rId2" Type="http://schemas.openxmlformats.org/officeDocument/2006/relationships/drawing" Target="../drawings/drawing4.xml"/><Relationship Id="rId16" Type="http://schemas.openxmlformats.org/officeDocument/2006/relationships/oleObject" Target="../embeddings/oleObject7.bin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37" Type="http://schemas.openxmlformats.org/officeDocument/2006/relationships/image" Target="../media/image17.emf"/><Relationship Id="rId40" Type="http://schemas.openxmlformats.org/officeDocument/2006/relationships/oleObject" Target="../embeddings/oleObject19.bin"/><Relationship Id="rId45" Type="http://schemas.openxmlformats.org/officeDocument/2006/relationships/oleObject" Target="../embeddings/oleObject23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36" Type="http://schemas.openxmlformats.org/officeDocument/2006/relationships/oleObject" Target="../embeddings/oleObject17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oleObject" Target="../embeddings/oleObject22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Relationship Id="rId30" Type="http://schemas.openxmlformats.org/officeDocument/2006/relationships/oleObject" Target="../embeddings/oleObject14.bin"/><Relationship Id="rId35" Type="http://schemas.openxmlformats.org/officeDocument/2006/relationships/image" Target="../media/image16.emf"/><Relationship Id="rId43" Type="http://schemas.openxmlformats.org/officeDocument/2006/relationships/oleObject" Target="../embeddings/oleObject21.bin"/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oleObject" Target="../embeddings/oleObject18.bin"/><Relationship Id="rId46" Type="http://schemas.openxmlformats.org/officeDocument/2006/relationships/oleObject" Target="../embeddings/oleObject24.bin"/><Relationship Id="rId20" Type="http://schemas.openxmlformats.org/officeDocument/2006/relationships/oleObject" Target="../embeddings/oleObject9.bin"/><Relationship Id="rId41" Type="http://schemas.openxmlformats.org/officeDocument/2006/relationships/image" Target="../media/image1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262" t="s">
        <v>0</v>
      </c>
      <c r="B1" s="263"/>
      <c r="C1" s="263"/>
      <c r="D1" s="263"/>
      <c r="E1" s="263"/>
      <c r="F1" s="263"/>
      <c r="G1" s="263"/>
      <c r="H1" s="264"/>
      <c r="I1" s="265"/>
      <c r="J1" s="266"/>
    </row>
    <row r="2" spans="1:13" ht="12.95" customHeight="1">
      <c r="A2" s="267" t="s">
        <v>1</v>
      </c>
      <c r="B2" s="267"/>
      <c r="C2" s="267"/>
      <c r="D2" s="267"/>
      <c r="E2" s="267"/>
      <c r="F2" s="267"/>
      <c r="G2" s="267"/>
      <c r="H2" s="267"/>
      <c r="I2" s="267"/>
      <c r="J2" s="267"/>
    </row>
    <row r="3" spans="1:13" ht="12.95" customHeight="1">
      <c r="A3" s="259" t="s">
        <v>2</v>
      </c>
      <c r="B3" s="256"/>
      <c r="C3" s="268"/>
      <c r="D3" s="268"/>
      <c r="E3" s="268"/>
      <c r="F3" s="256" t="s">
        <v>3</v>
      </c>
      <c r="G3" s="256"/>
      <c r="H3" s="269"/>
      <c r="I3" s="258"/>
      <c r="J3" s="258"/>
    </row>
    <row r="4" spans="1:13" ht="12.95" customHeight="1">
      <c r="A4" s="256" t="s">
        <v>4</v>
      </c>
      <c r="B4" s="256"/>
      <c r="C4" s="257"/>
      <c r="D4" s="256"/>
      <c r="E4" s="256"/>
      <c r="F4" s="256" t="s">
        <v>5</v>
      </c>
      <c r="G4" s="256"/>
      <c r="H4" s="256"/>
      <c r="I4" s="258"/>
      <c r="J4" s="258"/>
    </row>
    <row r="5" spans="1:13" ht="12.95" customHeight="1">
      <c r="A5" s="256" t="s">
        <v>6</v>
      </c>
      <c r="B5" s="256"/>
      <c r="C5" s="256"/>
      <c r="D5" s="258"/>
      <c r="E5" s="258"/>
      <c r="F5" s="259" t="s">
        <v>7</v>
      </c>
      <c r="G5" s="256"/>
      <c r="H5" s="260"/>
      <c r="I5" s="261"/>
      <c r="J5" s="261"/>
    </row>
    <row r="6" spans="1:13" ht="12.95" customHeight="1">
      <c r="A6" s="256" t="s">
        <v>8</v>
      </c>
      <c r="B6" s="256"/>
      <c r="C6" s="256"/>
      <c r="D6" s="258"/>
      <c r="E6" s="258"/>
      <c r="F6" s="259" t="s">
        <v>9</v>
      </c>
      <c r="G6" s="256"/>
      <c r="H6" s="260"/>
      <c r="I6" s="261"/>
      <c r="J6" s="261"/>
    </row>
    <row r="7" spans="1:13" ht="12.95" customHeight="1">
      <c r="A7" s="256" t="s">
        <v>10</v>
      </c>
      <c r="B7" s="256"/>
      <c r="C7" s="271"/>
      <c r="D7" s="258"/>
      <c r="E7" s="258"/>
      <c r="F7" s="259" t="s">
        <v>11</v>
      </c>
      <c r="G7" s="256"/>
      <c r="H7" s="256"/>
      <c r="I7" s="258"/>
      <c r="J7" s="258"/>
    </row>
    <row r="8" spans="1:13" ht="12.95" customHeight="1">
      <c r="A8" s="256" t="s">
        <v>12</v>
      </c>
      <c r="B8" s="256"/>
      <c r="C8" s="269"/>
      <c r="D8" s="270"/>
      <c r="E8" s="270"/>
      <c r="F8" s="259" t="s">
        <v>13</v>
      </c>
      <c r="G8" s="256"/>
      <c r="H8" s="256"/>
      <c r="I8" s="258"/>
      <c r="J8" s="258"/>
    </row>
    <row r="9" spans="1:13" ht="12.95" customHeight="1">
      <c r="A9" s="259" t="s">
        <v>35</v>
      </c>
      <c r="B9" s="256"/>
      <c r="C9" s="260"/>
      <c r="D9" s="261"/>
      <c r="E9" s="261"/>
      <c r="F9" s="272" t="s">
        <v>14</v>
      </c>
      <c r="G9" s="272"/>
      <c r="H9" s="260"/>
      <c r="I9" s="261"/>
      <c r="J9" s="261"/>
    </row>
    <row r="10" spans="1:13" ht="23.25" customHeight="1">
      <c r="A10" s="256" t="s">
        <v>15</v>
      </c>
      <c r="B10" s="256"/>
      <c r="C10" s="260"/>
      <c r="D10" s="261"/>
      <c r="E10" s="261"/>
      <c r="F10" s="256" t="s">
        <v>16</v>
      </c>
      <c r="G10" s="256"/>
      <c r="H10" s="35"/>
      <c r="I10" s="280" t="s">
        <v>17</v>
      </c>
      <c r="J10" s="281"/>
      <c r="K10" s="4"/>
    </row>
    <row r="11" spans="1:13" ht="12.95" customHeight="1">
      <c r="A11" s="267" t="s">
        <v>18</v>
      </c>
      <c r="B11" s="267"/>
      <c r="C11" s="267"/>
      <c r="D11" s="267"/>
      <c r="E11" s="267"/>
      <c r="F11" s="267"/>
      <c r="G11" s="267"/>
      <c r="H11" s="267"/>
      <c r="I11" s="267"/>
      <c r="J11" s="267"/>
      <c r="K11" s="5"/>
    </row>
    <row r="12" spans="1:13" ht="17.25" customHeight="1">
      <c r="A12" s="3" t="s">
        <v>19</v>
      </c>
      <c r="B12" s="88"/>
      <c r="C12" s="6" t="s">
        <v>20</v>
      </c>
      <c r="D12" s="89"/>
      <c r="E12" s="6" t="s">
        <v>21</v>
      </c>
      <c r="F12" s="90"/>
      <c r="G12" s="282" t="s">
        <v>22</v>
      </c>
      <c r="H12" s="278"/>
      <c r="I12" s="284" t="s">
        <v>23</v>
      </c>
      <c r="J12" s="285"/>
      <c r="K12" s="4"/>
      <c r="L12" s="7"/>
      <c r="M12" s="7"/>
    </row>
    <row r="13" spans="1:13" ht="17.25" customHeight="1">
      <c r="A13" s="8" t="s">
        <v>24</v>
      </c>
      <c r="B13" s="88"/>
      <c r="C13" s="8" t="s">
        <v>25</v>
      </c>
      <c r="D13" s="89"/>
      <c r="E13" s="6" t="s">
        <v>26</v>
      </c>
      <c r="F13" s="90"/>
      <c r="G13" s="283"/>
      <c r="H13" s="279"/>
      <c r="I13" s="286"/>
      <c r="J13" s="287"/>
      <c r="K13" s="5"/>
    </row>
    <row r="14" spans="1:13" ht="12.95" customHeight="1">
      <c r="A14" s="267" t="s">
        <v>27</v>
      </c>
      <c r="B14" s="267"/>
      <c r="C14" s="267"/>
      <c r="D14" s="267"/>
      <c r="E14" s="267"/>
      <c r="F14" s="267"/>
      <c r="G14" s="267"/>
      <c r="H14" s="267"/>
      <c r="I14" s="267"/>
      <c r="J14" s="267"/>
      <c r="K14" s="5"/>
    </row>
    <row r="15" spans="1:13" ht="39" customHeight="1">
      <c r="A15" s="275"/>
      <c r="B15" s="276"/>
      <c r="C15" s="276"/>
      <c r="D15" s="276"/>
      <c r="E15" s="276"/>
      <c r="F15" s="276"/>
      <c r="G15" s="276"/>
      <c r="H15" s="276"/>
      <c r="I15" s="276"/>
      <c r="J15" s="277"/>
    </row>
    <row r="16" spans="1:13" ht="12.95" customHeight="1">
      <c r="A16" s="267" t="s">
        <v>28</v>
      </c>
      <c r="B16" s="267"/>
      <c r="C16" s="267"/>
      <c r="D16" s="267"/>
      <c r="E16" s="267"/>
      <c r="F16" s="267"/>
      <c r="G16" s="267"/>
      <c r="H16" s="267"/>
      <c r="I16" s="267"/>
      <c r="J16" s="267"/>
    </row>
    <row r="17" spans="1:12" ht="12.95" customHeight="1">
      <c r="A17" s="3" t="s">
        <v>29</v>
      </c>
      <c r="B17" s="259" t="s">
        <v>30</v>
      </c>
      <c r="C17" s="256"/>
      <c r="D17" s="256"/>
      <c r="E17" s="256"/>
      <c r="F17" s="259" t="s">
        <v>31</v>
      </c>
      <c r="G17" s="256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6"/>
      <c r="B18" s="273"/>
      <c r="C18" s="274"/>
      <c r="D18" s="274"/>
      <c r="E18" s="274"/>
      <c r="F18" s="273"/>
      <c r="G18" s="274"/>
      <c r="H18" s="41"/>
      <c r="I18" s="18"/>
      <c r="J18" s="87"/>
      <c r="L18" s="5"/>
    </row>
    <row r="19" spans="1:12" ht="12.95" customHeight="1">
      <c r="A19" s="36"/>
      <c r="B19" s="273"/>
      <c r="C19" s="274"/>
      <c r="D19" s="274"/>
      <c r="E19" s="274"/>
      <c r="F19" s="273"/>
      <c r="G19" s="274"/>
      <c r="H19" s="21"/>
      <c r="I19" s="21"/>
      <c r="J19" s="87"/>
      <c r="L19" s="5"/>
    </row>
    <row r="20" spans="1:12" ht="12.95" customHeight="1">
      <c r="A20" s="36"/>
      <c r="B20" s="273"/>
      <c r="C20" s="274"/>
      <c r="D20" s="274"/>
      <c r="E20" s="274"/>
      <c r="F20" s="273"/>
      <c r="G20" s="274"/>
      <c r="H20" s="32"/>
      <c r="I20" s="32"/>
      <c r="J20" s="87"/>
      <c r="L20" s="5"/>
    </row>
    <row r="21" spans="1:12" ht="12.95" customHeight="1">
      <c r="A21" s="36"/>
      <c r="B21" s="273"/>
      <c r="C21" s="274"/>
      <c r="D21" s="274"/>
      <c r="E21" s="274"/>
      <c r="F21" s="273"/>
      <c r="G21" s="274"/>
      <c r="H21" s="32"/>
      <c r="I21" s="9"/>
      <c r="J21" s="87"/>
      <c r="L21" s="5"/>
    </row>
    <row r="22" spans="1:12" ht="12.95" customHeight="1">
      <c r="A22" s="36"/>
      <c r="B22" s="273"/>
      <c r="C22" s="274"/>
      <c r="D22" s="274"/>
      <c r="E22" s="274"/>
      <c r="F22" s="273"/>
      <c r="G22" s="274"/>
      <c r="H22" s="20"/>
      <c r="I22" s="11"/>
      <c r="J22" s="87"/>
      <c r="L22" s="5"/>
    </row>
    <row r="23" spans="1:12" ht="12.95" customHeight="1">
      <c r="A23" s="36"/>
      <c r="B23" s="273"/>
      <c r="C23" s="274"/>
      <c r="D23" s="274"/>
      <c r="E23" s="274"/>
      <c r="F23" s="273"/>
      <c r="G23" s="274"/>
      <c r="H23" s="11"/>
      <c r="I23" s="9"/>
      <c r="J23" s="87"/>
      <c r="L23" s="5"/>
    </row>
    <row r="24" spans="1:12" ht="12.95" customHeight="1">
      <c r="A24" s="36"/>
      <c r="B24" s="273"/>
      <c r="C24" s="274"/>
      <c r="D24" s="274"/>
      <c r="E24" s="274"/>
      <c r="F24" s="273"/>
      <c r="G24" s="274"/>
      <c r="H24" s="16"/>
      <c r="I24" s="9"/>
      <c r="J24" s="87"/>
      <c r="L24" s="5"/>
    </row>
    <row r="25" spans="1:12" ht="12.95" customHeight="1">
      <c r="A25" s="36"/>
      <c r="B25" s="273"/>
      <c r="C25" s="274"/>
      <c r="D25" s="274"/>
      <c r="E25" s="274"/>
      <c r="F25" s="273"/>
      <c r="G25" s="274"/>
      <c r="H25" s="16"/>
      <c r="I25" s="9"/>
      <c r="J25" s="87"/>
      <c r="L25" s="5"/>
    </row>
    <row r="26" spans="1:12" ht="12.95" customHeight="1">
      <c r="A26" s="36"/>
      <c r="B26" s="273"/>
      <c r="C26" s="274"/>
      <c r="D26" s="274"/>
      <c r="E26" s="274"/>
      <c r="F26" s="273"/>
      <c r="G26" s="274"/>
      <c r="H26" s="16"/>
      <c r="I26" s="9"/>
      <c r="J26" s="87"/>
      <c r="L26" s="5"/>
    </row>
    <row r="27" spans="1:12" ht="12.95" customHeight="1">
      <c r="A27" s="36"/>
      <c r="B27" s="273"/>
      <c r="C27" s="274"/>
      <c r="D27" s="274"/>
      <c r="E27" s="274"/>
      <c r="F27" s="273"/>
      <c r="G27" s="274"/>
      <c r="H27" s="9"/>
      <c r="I27" s="9"/>
      <c r="J27" s="87"/>
    </row>
    <row r="28" spans="1:12" ht="12.95" customHeight="1">
      <c r="A28" s="36"/>
      <c r="B28" s="273"/>
      <c r="C28" s="274"/>
      <c r="D28" s="274"/>
      <c r="E28" s="274"/>
      <c r="F28" s="273"/>
      <c r="G28" s="274"/>
      <c r="H28" s="9"/>
      <c r="I28" s="9"/>
      <c r="J28" s="87"/>
    </row>
    <row r="29" spans="1:12" ht="12.95" customHeight="1">
      <c r="A29" s="36"/>
      <c r="B29" s="273"/>
      <c r="C29" s="274"/>
      <c r="D29" s="274"/>
      <c r="E29" s="274"/>
      <c r="F29" s="273"/>
      <c r="G29" s="274"/>
      <c r="H29" s="9"/>
      <c r="I29" s="9"/>
      <c r="J29" s="87"/>
    </row>
    <row r="30" spans="1:12" ht="12.95" customHeight="1">
      <c r="A30" s="36"/>
      <c r="B30" s="273"/>
      <c r="C30" s="274"/>
      <c r="D30" s="274"/>
      <c r="E30" s="274"/>
      <c r="F30" s="273"/>
      <c r="G30" s="274"/>
      <c r="H30" s="9"/>
      <c r="I30" s="9"/>
      <c r="J30" s="87"/>
    </row>
    <row r="31" spans="1:12" ht="12.95" customHeight="1">
      <c r="A31" s="36"/>
      <c r="B31" s="273"/>
      <c r="C31" s="274"/>
      <c r="D31" s="274"/>
      <c r="E31" s="274"/>
      <c r="F31" s="273"/>
      <c r="G31" s="274"/>
      <c r="H31" s="9"/>
      <c r="I31" s="9"/>
      <c r="J31" s="87"/>
    </row>
    <row r="32" spans="1:12" ht="12.95" customHeight="1">
      <c r="A32" s="36"/>
      <c r="B32" s="273"/>
      <c r="C32" s="274"/>
      <c r="D32" s="274"/>
      <c r="E32" s="274"/>
      <c r="F32" s="273"/>
      <c r="G32" s="274"/>
      <c r="H32" s="9"/>
      <c r="I32" s="9"/>
      <c r="J32" s="87"/>
    </row>
    <row r="33" spans="1:10" ht="12.95" customHeight="1">
      <c r="A33" s="36"/>
      <c r="B33" s="273"/>
      <c r="C33" s="274"/>
      <c r="D33" s="274"/>
      <c r="E33" s="274"/>
      <c r="F33" s="273"/>
      <c r="G33" s="274"/>
      <c r="H33" s="9"/>
      <c r="I33" s="9"/>
      <c r="J33" s="87"/>
    </row>
    <row r="34" spans="1:10" ht="12.95" customHeight="1">
      <c r="A34" s="36"/>
      <c r="B34" s="273"/>
      <c r="C34" s="274"/>
      <c r="D34" s="274"/>
      <c r="E34" s="274"/>
      <c r="F34" s="273"/>
      <c r="G34" s="274"/>
      <c r="H34" s="9"/>
      <c r="I34" s="9"/>
      <c r="J34" s="87"/>
    </row>
    <row r="35" spans="1:10" ht="12.95" customHeight="1">
      <c r="A35" s="36"/>
      <c r="B35" s="273"/>
      <c r="C35" s="274"/>
      <c r="D35" s="274"/>
      <c r="E35" s="274"/>
      <c r="F35" s="273"/>
      <c r="G35" s="274"/>
      <c r="H35" s="9"/>
      <c r="I35" s="9"/>
      <c r="J35" s="87"/>
    </row>
    <row r="36" spans="1:10" ht="12.95" customHeight="1">
      <c r="A36" s="36"/>
      <c r="B36" s="273"/>
      <c r="C36" s="274"/>
      <c r="D36" s="274"/>
      <c r="E36" s="274"/>
      <c r="F36" s="273"/>
      <c r="G36" s="274"/>
      <c r="H36" s="9"/>
      <c r="I36" s="9"/>
      <c r="J36" s="87"/>
    </row>
    <row r="37" spans="1:10" ht="12.95" customHeight="1">
      <c r="A37" s="36"/>
      <c r="B37" s="273"/>
      <c r="C37" s="274"/>
      <c r="D37" s="274"/>
      <c r="E37" s="274"/>
      <c r="F37" s="273"/>
      <c r="G37" s="274"/>
      <c r="H37" s="9"/>
      <c r="I37" s="9"/>
      <c r="J37" s="87"/>
    </row>
    <row r="38" spans="1:10" ht="12.95" customHeight="1">
      <c r="A38" s="40" t="s">
        <v>36</v>
      </c>
      <c r="B38" s="5"/>
      <c r="C38" s="5"/>
      <c r="D38" s="5"/>
      <c r="E38" s="5"/>
      <c r="J38" s="10"/>
    </row>
    <row r="39" spans="1:10" ht="12.95" customHeight="1">
      <c r="A39" s="297" t="s">
        <v>37</v>
      </c>
      <c r="B39" s="297"/>
      <c r="C39" s="297"/>
      <c r="D39" s="297"/>
      <c r="E39" s="297"/>
      <c r="F39" s="300" t="s">
        <v>38</v>
      </c>
      <c r="G39" s="288"/>
      <c r="H39" s="289"/>
      <c r="I39" s="289"/>
      <c r="J39" s="290"/>
    </row>
    <row r="40" spans="1:10" ht="12.95" customHeight="1">
      <c r="A40" s="297" t="s">
        <v>39</v>
      </c>
      <c r="B40" s="297"/>
      <c r="C40" s="297"/>
      <c r="D40" s="297"/>
      <c r="E40" s="297"/>
      <c r="F40" s="301"/>
      <c r="G40" s="291"/>
      <c r="H40" s="292"/>
      <c r="I40" s="292"/>
      <c r="J40" s="293"/>
    </row>
    <row r="41" spans="1:10" ht="12.95" customHeight="1">
      <c r="A41" s="297" t="s">
        <v>40</v>
      </c>
      <c r="B41" s="297"/>
      <c r="C41" s="297"/>
      <c r="D41" s="297"/>
      <c r="E41" s="297"/>
      <c r="F41" s="301"/>
      <c r="G41" s="291"/>
      <c r="H41" s="292"/>
      <c r="I41" s="292"/>
      <c r="J41" s="293"/>
    </row>
    <row r="42" spans="1:10" ht="12.95" customHeight="1">
      <c r="A42" s="297" t="s">
        <v>41</v>
      </c>
      <c r="B42" s="297"/>
      <c r="C42" s="298" t="s">
        <v>42</v>
      </c>
      <c r="D42" s="298"/>
      <c r="E42" s="298"/>
      <c r="F42" s="302"/>
      <c r="G42" s="294"/>
      <c r="H42" s="295"/>
      <c r="I42" s="295"/>
      <c r="J42" s="296"/>
    </row>
    <row r="43" spans="1:10" ht="12.95" customHeight="1">
      <c r="A43" s="299" t="s">
        <v>52</v>
      </c>
      <c r="B43" s="299"/>
      <c r="C43" s="299" t="e">
        <f ca="1">Calcu!N3</f>
        <v>#N/A</v>
      </c>
      <c r="D43" s="299"/>
      <c r="E43" s="299"/>
    </row>
    <row r="46" spans="1:10" ht="12.95" customHeight="1">
      <c r="B46" s="1" t="s">
        <v>265</v>
      </c>
    </row>
    <row r="47" spans="1:10" ht="12.95" customHeight="1">
      <c r="B47" s="1" t="s">
        <v>266</v>
      </c>
    </row>
    <row r="48" spans="1:10" ht="12.95" customHeight="1">
      <c r="A48" s="1" t="str">
        <f>Calcu!C78</f>
        <v>실비</v>
      </c>
      <c r="B48" s="1" t="s">
        <v>267</v>
      </c>
    </row>
    <row r="49" spans="1:2" ht="12.95" customHeight="1">
      <c r="A49" s="116"/>
    </row>
    <row r="50" spans="1:2" ht="12.95" customHeight="1">
      <c r="A50" s="1" t="str">
        <f>Calcu!O3</f>
        <v>PASS</v>
      </c>
      <c r="B50" s="1" t="s">
        <v>268</v>
      </c>
    </row>
    <row r="52" spans="1:2" ht="12.95" customHeight="1">
      <c r="B52" s="1" t="s">
        <v>330</v>
      </c>
    </row>
  </sheetData>
  <sheetProtection selectLockedCells="1"/>
  <mergeCells count="95">
    <mergeCell ref="A43:B43"/>
    <mergeCell ref="C43:E43"/>
    <mergeCell ref="A39:B39"/>
    <mergeCell ref="C39:E39"/>
    <mergeCell ref="F39:F42"/>
    <mergeCell ref="G39:J42"/>
    <mergeCell ref="A40:B40"/>
    <mergeCell ref="C40:E40"/>
    <mergeCell ref="A41:B41"/>
    <mergeCell ref="C41:E41"/>
    <mergeCell ref="A42:B42"/>
    <mergeCell ref="C42:E42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A1:J1"/>
    <mergeCell ref="A2:J2"/>
    <mergeCell ref="A3:B3"/>
    <mergeCell ref="C3:E3"/>
    <mergeCell ref="F3:G3"/>
    <mergeCell ref="H3:J3"/>
    <mergeCell ref="A4:B4"/>
    <mergeCell ref="C4:E4"/>
    <mergeCell ref="F4:G4"/>
    <mergeCell ref="H4:J4"/>
    <mergeCell ref="A5:B5"/>
    <mergeCell ref="C5:E5"/>
    <mergeCell ref="F5:G5"/>
    <mergeCell ref="H5:J5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6" bestFit="1" customWidth="1"/>
    <col min="2" max="2" width="6.6640625" style="96" bestFit="1" customWidth="1"/>
    <col min="3" max="3" width="8.88671875" style="96"/>
    <col min="4" max="5" width="6.6640625" style="96" bestFit="1" customWidth="1"/>
    <col min="6" max="13" width="1.77734375" style="96" customWidth="1"/>
    <col min="14" max="15" width="6" style="96" bestFit="1" customWidth="1"/>
    <col min="16" max="16" width="7.5546875" style="96" bestFit="1" customWidth="1"/>
    <col min="17" max="17" width="4" style="96" bestFit="1" customWidth="1"/>
    <col min="18" max="18" width="5.33203125" style="96" bestFit="1" customWidth="1"/>
    <col min="19" max="19" width="4" style="96" bestFit="1" customWidth="1"/>
    <col min="20" max="20" width="6.5546875" style="96" bestFit="1" customWidth="1"/>
    <col min="21" max="21" width="6.109375" style="96" bestFit="1" customWidth="1"/>
    <col min="22" max="22" width="8.44140625" style="96" bestFit="1" customWidth="1"/>
    <col min="23" max="23" width="6.6640625" style="96" bestFit="1" customWidth="1"/>
    <col min="24" max="34" width="1.77734375" style="96" customWidth="1"/>
    <col min="35" max="35" width="7.5546875" style="96" bestFit="1" customWidth="1"/>
    <col min="36" max="16384" width="8.88671875" style="96"/>
  </cols>
  <sheetData>
    <row r="1" spans="1:36">
      <c r="A1" s="187" t="s">
        <v>114</v>
      </c>
      <c r="B1" s="187" t="s">
        <v>66</v>
      </c>
      <c r="C1" s="187" t="s">
        <v>67</v>
      </c>
      <c r="D1" s="187" t="s">
        <v>240</v>
      </c>
      <c r="E1" s="187" t="s">
        <v>241</v>
      </c>
      <c r="F1" s="187"/>
      <c r="G1" s="187"/>
      <c r="H1" s="187"/>
      <c r="I1" s="187"/>
      <c r="J1" s="187"/>
      <c r="K1" s="187"/>
      <c r="L1" s="187"/>
      <c r="M1" s="187"/>
      <c r="N1" s="187" t="s">
        <v>115</v>
      </c>
      <c r="O1" s="187" t="s">
        <v>116</v>
      </c>
      <c r="P1" s="187" t="s">
        <v>68</v>
      </c>
      <c r="Q1" s="187" t="s">
        <v>69</v>
      </c>
      <c r="R1" s="187" t="s">
        <v>70</v>
      </c>
      <c r="S1" s="187" t="s">
        <v>69</v>
      </c>
      <c r="T1" s="187" t="s">
        <v>242</v>
      </c>
      <c r="U1" s="187" t="s">
        <v>243</v>
      </c>
      <c r="V1" s="187" t="s">
        <v>71</v>
      </c>
      <c r="W1" s="187" t="s">
        <v>72</v>
      </c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 t="s">
        <v>117</v>
      </c>
      <c r="AJ1" s="187" t="s">
        <v>228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I87"/>
  <sheetViews>
    <sheetView zoomScaleNormal="100" workbookViewId="0"/>
  </sheetViews>
  <sheetFormatPr defaultColWidth="9" defaultRowHeight="17.100000000000001" customHeight="1"/>
  <cols>
    <col min="1" max="35" width="10.44140625" style="33" customWidth="1"/>
    <col min="36" max="16384" width="9" style="33"/>
  </cols>
  <sheetData>
    <row r="1" spans="1:18" s="12" customFormat="1" ht="33" customHeight="1">
      <c r="A1" s="15" t="s">
        <v>108</v>
      </c>
    </row>
    <row r="2" spans="1:18" s="12" customFormat="1" ht="17.100000000000001" customHeight="1">
      <c r="A2" s="17" t="s">
        <v>43</v>
      </c>
      <c r="B2" s="17"/>
      <c r="C2" s="97" t="s">
        <v>63</v>
      </c>
      <c r="F2" s="97" t="s">
        <v>74</v>
      </c>
      <c r="K2" s="17" t="s">
        <v>44</v>
      </c>
      <c r="N2" s="17" t="s">
        <v>45</v>
      </c>
    </row>
    <row r="3" spans="1:18" s="12" customFormat="1" ht="27">
      <c r="A3" s="14" t="s">
        <v>109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236</v>
      </c>
      <c r="H3" s="14" t="s">
        <v>237</v>
      </c>
      <c r="I3" s="14" t="s">
        <v>47</v>
      </c>
      <c r="J3" s="14" t="s">
        <v>235</v>
      </c>
      <c r="K3" s="14" t="s">
        <v>48</v>
      </c>
      <c r="L3" s="42" t="s">
        <v>49</v>
      </c>
      <c r="M3" s="42" t="s">
        <v>50</v>
      </c>
      <c r="N3" s="42" t="s">
        <v>64</v>
      </c>
      <c r="O3" s="42" t="s">
        <v>65</v>
      </c>
      <c r="P3" s="118" t="s">
        <v>110</v>
      </c>
      <c r="Q3" s="118" t="s">
        <v>111</v>
      </c>
      <c r="R3" s="42" t="s">
        <v>112</v>
      </c>
    </row>
    <row r="4" spans="1:18" s="12" customFormat="1" ht="17.100000000000001" customHeight="1">
      <c r="A4" s="34"/>
      <c r="B4" s="117"/>
      <c r="C4" s="23"/>
      <c r="D4" s="56"/>
      <c r="E4" s="43"/>
      <c r="F4" s="23"/>
      <c r="G4" s="23"/>
      <c r="H4" s="99"/>
      <c r="I4" s="43"/>
      <c r="J4" s="119"/>
      <c r="K4" s="23"/>
      <c r="L4" s="23"/>
      <c r="M4" s="23"/>
      <c r="N4" s="23"/>
      <c r="O4" s="23"/>
      <c r="P4" s="119"/>
      <c r="Q4" s="119"/>
      <c r="R4" s="23"/>
    </row>
    <row r="5" spans="1:18" s="12" customFormat="1" ht="17.100000000000001" customHeight="1">
      <c r="A5" s="34"/>
      <c r="B5" s="117"/>
      <c r="C5" s="23"/>
      <c r="D5" s="56"/>
      <c r="E5" s="43"/>
      <c r="F5" s="23"/>
      <c r="G5" s="23"/>
      <c r="H5" s="99"/>
      <c r="I5" s="43"/>
      <c r="J5" s="119"/>
      <c r="K5" s="23"/>
      <c r="L5" s="24"/>
      <c r="M5" s="24"/>
      <c r="N5" s="24"/>
      <c r="O5" s="24"/>
      <c r="P5" s="120"/>
      <c r="Q5" s="120"/>
      <c r="R5" s="24"/>
    </row>
    <row r="6" spans="1:18" s="12" customFormat="1" ht="17.100000000000001" customHeight="1">
      <c r="A6" s="34"/>
      <c r="B6" s="117"/>
      <c r="C6" s="23"/>
      <c r="D6" s="56"/>
      <c r="E6" s="43"/>
      <c r="F6" s="23"/>
      <c r="G6" s="23"/>
      <c r="H6" s="99"/>
      <c r="I6" s="43"/>
      <c r="J6" s="119"/>
      <c r="K6" s="23"/>
      <c r="L6" s="24"/>
      <c r="M6" s="24"/>
      <c r="N6" s="24"/>
      <c r="O6" s="24"/>
      <c r="P6" s="120"/>
      <c r="Q6" s="120"/>
      <c r="R6" s="24"/>
    </row>
    <row r="7" spans="1:18" s="12" customFormat="1" ht="17.100000000000001" customHeight="1">
      <c r="A7" s="34"/>
      <c r="B7" s="117"/>
      <c r="C7" s="23"/>
      <c r="D7" s="56"/>
      <c r="E7" s="43"/>
      <c r="F7" s="23"/>
      <c r="G7" s="23"/>
      <c r="H7" s="99"/>
      <c r="I7" s="43"/>
      <c r="J7" s="119"/>
      <c r="K7" s="23"/>
      <c r="L7" s="24"/>
      <c r="M7" s="24"/>
      <c r="N7" s="24"/>
      <c r="O7" s="24"/>
      <c r="P7" s="120"/>
      <c r="Q7" s="120"/>
      <c r="R7" s="24"/>
    </row>
    <row r="8" spans="1:18" s="12" customFormat="1" ht="17.100000000000001" customHeight="1">
      <c r="A8" s="34"/>
      <c r="B8" s="117"/>
      <c r="C8" s="23"/>
      <c r="D8" s="56"/>
      <c r="E8" s="43"/>
      <c r="F8" s="23"/>
      <c r="G8" s="23"/>
      <c r="H8" s="99"/>
      <c r="I8" s="43"/>
      <c r="J8" s="119"/>
      <c r="K8" s="23"/>
      <c r="L8" s="24"/>
      <c r="M8" s="24"/>
      <c r="N8" s="24"/>
      <c r="O8" s="24"/>
      <c r="P8" s="120"/>
      <c r="Q8" s="120"/>
      <c r="R8" s="24"/>
    </row>
    <row r="9" spans="1:18" s="12" customFormat="1" ht="17.100000000000001" customHeight="1">
      <c r="A9" s="34"/>
      <c r="B9" s="117"/>
      <c r="C9" s="23"/>
      <c r="D9" s="56"/>
      <c r="E9" s="43"/>
      <c r="F9" s="23"/>
      <c r="G9" s="23"/>
      <c r="H9" s="99"/>
      <c r="I9" s="43"/>
      <c r="J9" s="119"/>
      <c r="K9" s="23"/>
      <c r="L9" s="24"/>
      <c r="M9" s="24"/>
      <c r="N9" s="24"/>
      <c r="O9" s="24"/>
      <c r="P9" s="120"/>
      <c r="Q9" s="120"/>
      <c r="R9" s="24"/>
    </row>
    <row r="10" spans="1:18" s="12" customFormat="1" ht="17.100000000000001" customHeight="1">
      <c r="A10" s="34"/>
      <c r="B10" s="117"/>
      <c r="C10" s="23"/>
      <c r="D10" s="56"/>
      <c r="E10" s="43"/>
      <c r="F10" s="23"/>
      <c r="G10" s="23"/>
      <c r="H10" s="99"/>
      <c r="I10" s="43"/>
      <c r="J10" s="119"/>
      <c r="K10" s="23"/>
      <c r="L10" s="24"/>
      <c r="M10" s="24"/>
      <c r="N10" s="24"/>
      <c r="O10" s="24"/>
      <c r="P10" s="120"/>
      <c r="Q10" s="120"/>
      <c r="R10" s="24"/>
    </row>
    <row r="11" spans="1:18" s="12" customFormat="1" ht="17.100000000000001" customHeight="1">
      <c r="A11" s="34"/>
      <c r="B11" s="117"/>
      <c r="C11" s="23"/>
      <c r="D11" s="56"/>
      <c r="E11" s="43"/>
      <c r="F11" s="23"/>
      <c r="G11" s="23"/>
      <c r="H11" s="99"/>
      <c r="I11" s="43"/>
      <c r="J11" s="119"/>
      <c r="K11" s="23"/>
      <c r="L11" s="24"/>
      <c r="M11" s="24"/>
      <c r="N11" s="24"/>
      <c r="O11" s="24"/>
      <c r="P11" s="120"/>
      <c r="Q11" s="120"/>
      <c r="R11" s="24"/>
    </row>
    <row r="12" spans="1:18" s="12" customFormat="1" ht="17.100000000000001" customHeight="1">
      <c r="A12" s="34"/>
      <c r="B12" s="117"/>
      <c r="C12" s="23"/>
      <c r="D12" s="56"/>
      <c r="E12" s="43"/>
      <c r="F12" s="23"/>
      <c r="G12" s="23"/>
      <c r="H12" s="99"/>
      <c r="I12" s="43"/>
      <c r="J12" s="119"/>
      <c r="K12" s="23"/>
      <c r="L12" s="24"/>
      <c r="M12" s="24"/>
      <c r="N12" s="24"/>
      <c r="O12" s="24"/>
      <c r="P12" s="120"/>
      <c r="Q12" s="120"/>
      <c r="R12" s="24"/>
    </row>
    <row r="13" spans="1:18" s="12" customFormat="1" ht="17.100000000000001" customHeight="1">
      <c r="A13" s="117"/>
      <c r="B13" s="117"/>
      <c r="C13" s="119"/>
      <c r="D13" s="119"/>
      <c r="E13" s="119"/>
      <c r="F13" s="119"/>
      <c r="G13" s="119"/>
      <c r="H13" s="119"/>
      <c r="I13" s="119"/>
      <c r="J13" s="119"/>
      <c r="K13" s="119"/>
      <c r="L13" s="120"/>
      <c r="M13" s="120"/>
      <c r="N13" s="120"/>
      <c r="O13" s="120"/>
      <c r="P13" s="120"/>
      <c r="Q13" s="120"/>
      <c r="R13" s="120"/>
    </row>
    <row r="14" spans="1:18" s="12" customFormat="1" ht="17.100000000000001" customHeight="1">
      <c r="A14" s="117"/>
      <c r="B14" s="117"/>
      <c r="C14" s="119"/>
      <c r="D14" s="119"/>
      <c r="E14" s="119"/>
      <c r="F14" s="119"/>
      <c r="G14" s="119"/>
      <c r="H14" s="119"/>
      <c r="I14" s="119"/>
      <c r="J14" s="119"/>
      <c r="K14" s="119"/>
      <c r="L14" s="120"/>
      <c r="M14" s="120"/>
      <c r="N14" s="120"/>
      <c r="O14" s="120"/>
      <c r="P14" s="120"/>
      <c r="Q14" s="120"/>
      <c r="R14" s="120"/>
    </row>
    <row r="15" spans="1:18" s="12" customFormat="1" ht="17.100000000000001" customHeight="1">
      <c r="A15" s="117"/>
      <c r="B15" s="117"/>
      <c r="C15" s="119"/>
      <c r="D15" s="119"/>
      <c r="E15" s="119"/>
      <c r="F15" s="119"/>
      <c r="G15" s="119"/>
      <c r="H15" s="119"/>
      <c r="I15" s="119"/>
      <c r="J15" s="119"/>
      <c r="K15" s="119"/>
      <c r="L15" s="120"/>
      <c r="M15" s="120"/>
      <c r="N15" s="120"/>
      <c r="O15" s="120"/>
      <c r="P15" s="120"/>
      <c r="Q15" s="120"/>
      <c r="R15" s="120"/>
    </row>
    <row r="16" spans="1:18" s="12" customFormat="1" ht="17.100000000000001" customHeight="1">
      <c r="A16" s="117"/>
      <c r="B16" s="117"/>
      <c r="C16" s="119"/>
      <c r="D16" s="119"/>
      <c r="E16" s="119"/>
      <c r="F16" s="119"/>
      <c r="G16" s="119"/>
      <c r="H16" s="119"/>
      <c r="I16" s="119"/>
      <c r="J16" s="119"/>
      <c r="K16" s="119"/>
      <c r="L16" s="120"/>
      <c r="M16" s="120"/>
      <c r="N16" s="120"/>
      <c r="O16" s="120"/>
      <c r="P16" s="120"/>
      <c r="Q16" s="120"/>
      <c r="R16" s="120"/>
    </row>
    <row r="17" spans="1:18" s="12" customFormat="1" ht="17.100000000000001" customHeight="1">
      <c r="A17" s="117"/>
      <c r="B17" s="117"/>
      <c r="C17" s="119"/>
      <c r="D17" s="119"/>
      <c r="E17" s="119"/>
      <c r="F17" s="119"/>
      <c r="G17" s="119"/>
      <c r="H17" s="119"/>
      <c r="I17" s="119"/>
      <c r="J17" s="119"/>
      <c r="K17" s="119"/>
      <c r="L17" s="120"/>
      <c r="M17" s="120"/>
      <c r="N17" s="120"/>
      <c r="O17" s="120"/>
      <c r="P17" s="120"/>
      <c r="Q17" s="120"/>
      <c r="R17" s="120"/>
    </row>
    <row r="18" spans="1:18" s="12" customFormat="1" ht="17.100000000000001" customHeight="1">
      <c r="A18" s="117"/>
      <c r="B18" s="117"/>
      <c r="C18" s="119"/>
      <c r="D18" s="119"/>
      <c r="E18" s="119"/>
      <c r="F18" s="119"/>
      <c r="G18" s="119"/>
      <c r="H18" s="119"/>
      <c r="I18" s="119"/>
      <c r="J18" s="119"/>
      <c r="K18" s="119"/>
      <c r="L18" s="120"/>
      <c r="M18" s="120"/>
      <c r="N18" s="120"/>
      <c r="O18" s="120"/>
      <c r="P18" s="120"/>
      <c r="Q18" s="120"/>
      <c r="R18" s="120"/>
    </row>
    <row r="19" spans="1:18" s="12" customFormat="1" ht="17.100000000000001" customHeight="1">
      <c r="A19" s="117"/>
      <c r="B19" s="117"/>
      <c r="C19" s="119"/>
      <c r="D19" s="119"/>
      <c r="E19" s="119"/>
      <c r="F19" s="119"/>
      <c r="G19" s="119"/>
      <c r="H19" s="119"/>
      <c r="I19" s="119"/>
      <c r="J19" s="119"/>
      <c r="K19" s="119"/>
      <c r="L19" s="120"/>
      <c r="M19" s="120"/>
      <c r="N19" s="120"/>
      <c r="O19" s="120"/>
      <c r="P19" s="120"/>
      <c r="Q19" s="120"/>
      <c r="R19" s="120"/>
    </row>
    <row r="20" spans="1:18" s="12" customFormat="1" ht="17.100000000000001" customHeight="1">
      <c r="A20" s="117"/>
      <c r="B20" s="117"/>
      <c r="C20" s="119"/>
      <c r="D20" s="119"/>
      <c r="E20" s="119"/>
      <c r="F20" s="119"/>
      <c r="G20" s="119"/>
      <c r="H20" s="119"/>
      <c r="I20" s="119"/>
      <c r="J20" s="119"/>
      <c r="K20" s="119"/>
      <c r="L20" s="120"/>
      <c r="M20" s="120"/>
      <c r="N20" s="120"/>
      <c r="O20" s="120"/>
      <c r="P20" s="120"/>
      <c r="Q20" s="120"/>
      <c r="R20" s="120"/>
    </row>
    <row r="21" spans="1:18" s="12" customFormat="1" ht="17.100000000000001" customHeight="1">
      <c r="A21" s="117"/>
      <c r="B21" s="117"/>
      <c r="C21" s="119"/>
      <c r="D21" s="119"/>
      <c r="E21" s="119"/>
      <c r="F21" s="119"/>
      <c r="G21" s="119"/>
      <c r="H21" s="119"/>
      <c r="I21" s="119"/>
      <c r="J21" s="119"/>
      <c r="K21" s="119"/>
      <c r="L21" s="120"/>
      <c r="M21" s="120"/>
      <c r="N21" s="120"/>
      <c r="O21" s="120"/>
      <c r="P21" s="120"/>
      <c r="Q21" s="120"/>
      <c r="R21" s="120"/>
    </row>
    <row r="22" spans="1:18" s="12" customFormat="1" ht="17.100000000000001" customHeight="1">
      <c r="A22" s="117"/>
      <c r="B22" s="117"/>
      <c r="C22" s="119"/>
      <c r="D22" s="119"/>
      <c r="E22" s="119"/>
      <c r="F22" s="119"/>
      <c r="G22" s="119"/>
      <c r="H22" s="119"/>
      <c r="I22" s="119"/>
      <c r="J22" s="119"/>
      <c r="K22" s="119"/>
      <c r="L22" s="120"/>
      <c r="M22" s="120"/>
      <c r="N22" s="120"/>
      <c r="O22" s="120"/>
      <c r="P22" s="120"/>
      <c r="Q22" s="120"/>
      <c r="R22" s="120"/>
    </row>
    <row r="23" spans="1:18" s="12" customFormat="1" ht="17.100000000000001" customHeight="1">
      <c r="A23" s="117"/>
      <c r="B23" s="117"/>
      <c r="C23" s="119"/>
      <c r="D23" s="119"/>
      <c r="E23" s="119"/>
      <c r="F23" s="119"/>
      <c r="G23" s="119"/>
      <c r="H23" s="119"/>
      <c r="I23" s="119"/>
      <c r="J23" s="119"/>
      <c r="K23" s="119"/>
      <c r="L23" s="120"/>
      <c r="M23" s="120"/>
      <c r="N23" s="120"/>
      <c r="O23" s="120"/>
      <c r="P23" s="120"/>
      <c r="Q23" s="120"/>
      <c r="R23" s="120"/>
    </row>
    <row r="24" spans="1:18" s="12" customFormat="1" ht="17.100000000000001" customHeight="1">
      <c r="A24" s="117"/>
      <c r="B24" s="117"/>
      <c r="C24" s="119"/>
      <c r="D24" s="119"/>
      <c r="E24" s="119"/>
      <c r="F24" s="119"/>
      <c r="G24" s="119"/>
      <c r="H24" s="119"/>
      <c r="I24" s="119"/>
      <c r="J24" s="119"/>
      <c r="K24" s="119"/>
      <c r="L24" s="120"/>
      <c r="M24" s="120"/>
      <c r="N24" s="120"/>
      <c r="O24" s="120"/>
      <c r="P24" s="120"/>
      <c r="Q24" s="120"/>
      <c r="R24" s="120"/>
    </row>
    <row r="25" spans="1:18" s="12" customFormat="1" ht="17.100000000000001" customHeight="1">
      <c r="A25" s="117"/>
      <c r="B25" s="117"/>
      <c r="C25" s="119"/>
      <c r="D25" s="119"/>
      <c r="E25" s="119"/>
      <c r="F25" s="119"/>
      <c r="G25" s="119"/>
      <c r="H25" s="119"/>
      <c r="I25" s="119"/>
      <c r="J25" s="119"/>
      <c r="K25" s="119"/>
      <c r="L25" s="120"/>
      <c r="M25" s="120"/>
      <c r="N25" s="120"/>
      <c r="O25" s="120"/>
      <c r="P25" s="120"/>
      <c r="Q25" s="120"/>
      <c r="R25" s="120"/>
    </row>
    <row r="26" spans="1:18" s="12" customFormat="1" ht="17.100000000000001" customHeight="1">
      <c r="A26" s="117"/>
      <c r="B26" s="117"/>
      <c r="C26" s="119"/>
      <c r="D26" s="119"/>
      <c r="E26" s="119"/>
      <c r="F26" s="119"/>
      <c r="G26" s="119"/>
      <c r="H26" s="119"/>
      <c r="I26" s="119"/>
      <c r="J26" s="119"/>
      <c r="K26" s="119"/>
      <c r="L26" s="120"/>
      <c r="M26" s="120"/>
      <c r="N26" s="120"/>
      <c r="O26" s="120"/>
      <c r="P26" s="120"/>
      <c r="Q26" s="120"/>
      <c r="R26" s="120"/>
    </row>
    <row r="27" spans="1:18" s="12" customFormat="1" ht="17.100000000000001" customHeight="1">
      <c r="A27" s="117"/>
      <c r="B27" s="117"/>
      <c r="C27" s="119"/>
      <c r="D27" s="119"/>
      <c r="E27" s="119"/>
      <c r="F27" s="119"/>
      <c r="G27" s="119"/>
      <c r="H27" s="119"/>
      <c r="I27" s="119"/>
      <c r="J27" s="119"/>
      <c r="K27" s="119"/>
      <c r="L27" s="120"/>
      <c r="M27" s="120"/>
      <c r="N27" s="120"/>
      <c r="O27" s="120"/>
      <c r="P27" s="120"/>
      <c r="Q27" s="120"/>
      <c r="R27" s="120"/>
    </row>
    <row r="28" spans="1:18" s="12" customFormat="1" ht="17.100000000000001" customHeight="1">
      <c r="A28" s="117"/>
      <c r="B28" s="117"/>
      <c r="C28" s="119"/>
      <c r="D28" s="119"/>
      <c r="E28" s="119"/>
      <c r="F28" s="119"/>
      <c r="G28" s="119"/>
      <c r="H28" s="119"/>
      <c r="I28" s="119"/>
      <c r="J28" s="119"/>
      <c r="K28" s="119"/>
      <c r="L28" s="120"/>
      <c r="M28" s="120"/>
      <c r="N28" s="120"/>
      <c r="O28" s="120"/>
      <c r="P28" s="120"/>
      <c r="Q28" s="120"/>
      <c r="R28" s="120"/>
    </row>
    <row r="29" spans="1:18" s="12" customFormat="1" ht="17.100000000000001" customHeight="1">
      <c r="A29" s="117"/>
      <c r="B29" s="117"/>
      <c r="C29" s="119"/>
      <c r="D29" s="119"/>
      <c r="E29" s="119"/>
      <c r="F29" s="119"/>
      <c r="G29" s="119"/>
      <c r="H29" s="119"/>
      <c r="I29" s="119"/>
      <c r="J29" s="119"/>
      <c r="K29" s="119"/>
      <c r="L29" s="120"/>
      <c r="M29" s="120"/>
      <c r="N29" s="120"/>
      <c r="O29" s="120"/>
      <c r="P29" s="120"/>
      <c r="Q29" s="120"/>
      <c r="R29" s="120"/>
    </row>
    <row r="30" spans="1:18" s="12" customFormat="1" ht="17.100000000000001" customHeight="1">
      <c r="A30" s="117"/>
      <c r="B30" s="117"/>
      <c r="C30" s="119"/>
      <c r="D30" s="119"/>
      <c r="E30" s="119"/>
      <c r="F30" s="119"/>
      <c r="G30" s="119"/>
      <c r="H30" s="119"/>
      <c r="I30" s="119"/>
      <c r="J30" s="119"/>
      <c r="K30" s="119"/>
      <c r="L30" s="120"/>
      <c r="M30" s="120"/>
      <c r="N30" s="120"/>
      <c r="O30" s="120"/>
      <c r="P30" s="120"/>
      <c r="Q30" s="120"/>
      <c r="R30" s="120"/>
    </row>
    <row r="31" spans="1:18" s="12" customFormat="1" ht="17.100000000000001" customHeight="1">
      <c r="A31" s="117"/>
      <c r="B31" s="117"/>
      <c r="C31" s="119"/>
      <c r="D31" s="119"/>
      <c r="E31" s="119"/>
      <c r="F31" s="119"/>
      <c r="G31" s="119"/>
      <c r="H31" s="119"/>
      <c r="I31" s="119"/>
      <c r="J31" s="119"/>
      <c r="K31" s="119"/>
      <c r="L31" s="120"/>
      <c r="M31" s="120"/>
      <c r="N31" s="120"/>
      <c r="O31" s="120"/>
      <c r="P31" s="120"/>
      <c r="Q31" s="120"/>
      <c r="R31" s="120"/>
    </row>
    <row r="32" spans="1:18" s="12" customFormat="1" ht="17.100000000000001" customHeight="1">
      <c r="A32" s="117"/>
      <c r="B32" s="117"/>
      <c r="C32" s="119"/>
      <c r="D32" s="119"/>
      <c r="E32" s="119"/>
      <c r="F32" s="119"/>
      <c r="G32" s="119"/>
      <c r="H32" s="119"/>
      <c r="I32" s="119"/>
      <c r="J32" s="119"/>
      <c r="K32" s="119"/>
      <c r="L32" s="120"/>
      <c r="M32" s="120"/>
      <c r="N32" s="120"/>
      <c r="O32" s="120"/>
      <c r="P32" s="120"/>
      <c r="Q32" s="120"/>
      <c r="R32" s="120"/>
    </row>
    <row r="33" spans="1:23" s="12" customFormat="1" ht="17.100000000000001" customHeight="1">
      <c r="A33" s="117"/>
      <c r="B33" s="117"/>
      <c r="C33" s="119"/>
      <c r="D33" s="119"/>
      <c r="E33" s="119"/>
      <c r="F33" s="119"/>
      <c r="G33" s="119"/>
      <c r="H33" s="119"/>
      <c r="I33" s="119"/>
      <c r="J33" s="119"/>
      <c r="K33" s="119"/>
      <c r="L33" s="120"/>
      <c r="M33" s="120"/>
      <c r="N33" s="120"/>
      <c r="O33" s="120"/>
      <c r="P33" s="120"/>
      <c r="Q33" s="120"/>
      <c r="R33" s="120"/>
    </row>
    <row r="34" spans="1:23" s="12" customFormat="1" ht="17.100000000000001" customHeight="1">
      <c r="A34" s="117"/>
      <c r="B34" s="117"/>
      <c r="C34" s="119"/>
      <c r="D34" s="119"/>
      <c r="E34" s="119"/>
      <c r="F34" s="119"/>
      <c r="G34" s="119"/>
      <c r="H34" s="119"/>
      <c r="I34" s="119"/>
      <c r="J34" s="119"/>
      <c r="K34" s="119"/>
      <c r="L34" s="120"/>
      <c r="M34" s="120"/>
      <c r="N34" s="120"/>
      <c r="O34" s="120"/>
      <c r="P34" s="120"/>
      <c r="Q34" s="120"/>
      <c r="R34" s="120"/>
    </row>
    <row r="35" spans="1:23" s="12" customFormat="1" ht="17.100000000000001" customHeight="1">
      <c r="A35" s="117"/>
      <c r="B35" s="117"/>
      <c r="C35" s="119"/>
      <c r="D35" s="119"/>
      <c r="E35" s="119"/>
      <c r="F35" s="119"/>
      <c r="G35" s="119"/>
      <c r="H35" s="119"/>
      <c r="I35" s="119"/>
      <c r="J35" s="119"/>
      <c r="K35" s="119"/>
      <c r="L35" s="120"/>
      <c r="M35" s="120"/>
      <c r="N35" s="120"/>
      <c r="O35" s="120"/>
      <c r="P35" s="120"/>
      <c r="Q35" s="120"/>
      <c r="R35" s="120"/>
    </row>
    <row r="36" spans="1:23" s="12" customFormat="1" ht="17.100000000000001" customHeight="1">
      <c r="A36" s="117"/>
      <c r="B36" s="117"/>
      <c r="C36" s="119"/>
      <c r="D36" s="119"/>
      <c r="E36" s="119"/>
      <c r="F36" s="119"/>
      <c r="G36" s="119"/>
      <c r="H36" s="119"/>
      <c r="I36" s="119"/>
      <c r="J36" s="119"/>
      <c r="K36" s="119"/>
      <c r="L36" s="120"/>
      <c r="M36" s="120"/>
      <c r="N36" s="120"/>
      <c r="O36" s="120"/>
      <c r="P36" s="120"/>
      <c r="Q36" s="120"/>
      <c r="R36" s="120"/>
    </row>
    <row r="37" spans="1:23" s="12" customFormat="1" ht="17.100000000000001" customHeight="1">
      <c r="A37" s="117"/>
      <c r="B37" s="117"/>
      <c r="C37" s="119"/>
      <c r="D37" s="119"/>
      <c r="E37" s="119"/>
      <c r="F37" s="119"/>
      <c r="G37" s="119"/>
      <c r="H37" s="119"/>
      <c r="I37" s="119"/>
      <c r="J37" s="119"/>
      <c r="K37" s="119"/>
      <c r="L37" s="120"/>
      <c r="M37" s="120"/>
      <c r="N37" s="120"/>
      <c r="O37" s="120"/>
      <c r="P37" s="120"/>
      <c r="Q37" s="120"/>
      <c r="R37" s="120"/>
    </row>
    <row r="38" spans="1:23" s="12" customFormat="1" ht="17.100000000000001" customHeight="1">
      <c r="A38" s="117"/>
      <c r="B38" s="117"/>
      <c r="C38" s="119"/>
      <c r="D38" s="119"/>
      <c r="E38" s="119"/>
      <c r="F38" s="119"/>
      <c r="G38" s="119"/>
      <c r="H38" s="119"/>
      <c r="I38" s="119"/>
      <c r="J38" s="119"/>
      <c r="K38" s="119"/>
      <c r="L38" s="120"/>
      <c r="M38" s="120"/>
      <c r="N38" s="120"/>
      <c r="O38" s="120"/>
      <c r="P38" s="120"/>
      <c r="Q38" s="120"/>
      <c r="R38" s="120"/>
    </row>
    <row r="39" spans="1:23" s="12" customFormat="1" ht="17.100000000000001" customHeight="1">
      <c r="A39" s="117"/>
      <c r="B39" s="117"/>
      <c r="C39" s="119"/>
      <c r="D39" s="119"/>
      <c r="E39" s="119"/>
      <c r="F39" s="119"/>
      <c r="G39" s="119"/>
      <c r="H39" s="119"/>
      <c r="I39" s="119"/>
      <c r="J39" s="119"/>
      <c r="K39" s="119"/>
      <c r="L39" s="120"/>
      <c r="M39" s="120"/>
      <c r="N39" s="120"/>
      <c r="O39" s="120"/>
      <c r="P39" s="120"/>
      <c r="Q39" s="120"/>
      <c r="R39" s="120"/>
    </row>
    <row r="40" spans="1:23" s="12" customFormat="1" ht="17.100000000000001" customHeight="1">
      <c r="A40" s="117"/>
      <c r="B40" s="117"/>
      <c r="C40" s="119"/>
      <c r="D40" s="119"/>
      <c r="E40" s="119"/>
      <c r="F40" s="119"/>
      <c r="G40" s="119"/>
      <c r="H40" s="119"/>
      <c r="I40" s="119"/>
      <c r="J40" s="119"/>
      <c r="K40" s="119"/>
      <c r="L40" s="120"/>
      <c r="M40" s="120"/>
      <c r="N40" s="120"/>
      <c r="O40" s="120"/>
      <c r="P40" s="120"/>
      <c r="Q40" s="120"/>
      <c r="R40" s="120"/>
    </row>
    <row r="41" spans="1:23" s="12" customFormat="1" ht="17.100000000000001" customHeight="1">
      <c r="A41" s="117"/>
      <c r="B41" s="117"/>
      <c r="C41" s="119"/>
      <c r="D41" s="119"/>
      <c r="E41" s="119"/>
      <c r="F41" s="119"/>
      <c r="G41" s="119"/>
      <c r="H41" s="119"/>
      <c r="I41" s="119"/>
      <c r="J41" s="119"/>
      <c r="K41" s="119"/>
      <c r="L41" s="120"/>
      <c r="M41" s="120"/>
      <c r="N41" s="120"/>
      <c r="O41" s="120"/>
      <c r="P41" s="120"/>
      <c r="Q41" s="120"/>
      <c r="R41" s="120"/>
    </row>
    <row r="42" spans="1:23" s="12" customFormat="1" ht="17.100000000000001" customHeight="1">
      <c r="A42" s="117"/>
      <c r="B42" s="117"/>
      <c r="C42" s="119"/>
      <c r="D42" s="119"/>
      <c r="E42" s="119"/>
      <c r="F42" s="119"/>
      <c r="G42" s="119"/>
      <c r="H42" s="119"/>
      <c r="I42" s="119"/>
      <c r="J42" s="119"/>
      <c r="K42" s="119"/>
      <c r="L42" s="120"/>
      <c r="M42" s="120"/>
      <c r="N42" s="120"/>
      <c r="O42" s="120"/>
      <c r="P42" s="120"/>
      <c r="Q42" s="120"/>
      <c r="R42" s="120"/>
    </row>
    <row r="43" spans="1:23" s="12" customFormat="1" ht="17.100000000000001" customHeight="1">
      <c r="A43" s="34"/>
      <c r="B43" s="117"/>
      <c r="C43" s="23"/>
      <c r="D43" s="56"/>
      <c r="E43" s="43"/>
      <c r="F43" s="23"/>
      <c r="G43" s="23"/>
      <c r="H43" s="99"/>
      <c r="I43" s="43"/>
      <c r="J43" s="119"/>
      <c r="K43" s="23"/>
      <c r="L43" s="24"/>
      <c r="M43" s="24"/>
      <c r="N43" s="24"/>
      <c r="O43" s="24"/>
      <c r="P43" s="120"/>
      <c r="Q43" s="120"/>
      <c r="R43" s="24"/>
    </row>
    <row r="44" spans="1:23" s="12" customFormat="1" ht="17.100000000000001" customHeight="1">
      <c r="A44" s="217"/>
      <c r="B44" s="217"/>
      <c r="C44" s="218"/>
      <c r="D44" s="218"/>
      <c r="E44" s="218"/>
      <c r="F44" s="218"/>
      <c r="G44" s="218"/>
      <c r="H44" s="218"/>
      <c r="I44" s="218"/>
      <c r="J44" s="218"/>
      <c r="K44" s="218"/>
      <c r="L44" s="181"/>
      <c r="M44" s="181"/>
      <c r="N44" s="181"/>
      <c r="O44" s="181"/>
      <c r="P44" s="181"/>
      <c r="Q44" s="181"/>
      <c r="R44" s="181"/>
    </row>
    <row r="45" spans="1:23" s="12" customFormat="1" ht="17.100000000000001" customHeight="1">
      <c r="A45" s="17" t="s">
        <v>113</v>
      </c>
    </row>
    <row r="46" spans="1:23" s="19" customFormat="1" ht="18" customHeight="1">
      <c r="A46" s="121" t="s">
        <v>311</v>
      </c>
      <c r="B46" s="121" t="s">
        <v>109</v>
      </c>
      <c r="C46" s="121" t="s">
        <v>60</v>
      </c>
      <c r="D46" s="121" t="s">
        <v>134</v>
      </c>
      <c r="E46" s="121" t="s">
        <v>60</v>
      </c>
      <c r="F46" s="121" t="s">
        <v>238</v>
      </c>
      <c r="G46" s="121" t="s">
        <v>239</v>
      </c>
      <c r="H46" s="121" t="s">
        <v>233</v>
      </c>
      <c r="I46" s="121" t="s">
        <v>314</v>
      </c>
      <c r="J46" s="121" t="s">
        <v>329</v>
      </c>
      <c r="K46" s="121" t="s">
        <v>312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 spans="1:23" ht="17.100000000000001" customHeight="1">
      <c r="A47" s="98"/>
      <c r="B47" s="98"/>
      <c r="C47" s="98"/>
      <c r="D47" s="98"/>
      <c r="E47" s="98"/>
      <c r="F47" s="98"/>
      <c r="G47" s="98"/>
      <c r="H47" s="98"/>
      <c r="I47" s="98"/>
      <c r="J47" s="98"/>
      <c r="K47" s="98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 spans="1:23" ht="17.100000000000001" customHeight="1">
      <c r="A48" s="98"/>
      <c r="B48" s="98"/>
      <c r="C48" s="98"/>
      <c r="D48" s="98"/>
      <c r="E48" s="98"/>
      <c r="F48" s="98"/>
      <c r="G48" s="98"/>
      <c r="H48" s="98"/>
      <c r="I48" s="98"/>
      <c r="J48" s="98"/>
      <c r="K48" s="98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</row>
    <row r="49" spans="1:23" ht="17.100000000000001" customHeight="1">
      <c r="A49" s="98"/>
      <c r="B49" s="98"/>
      <c r="C49" s="98"/>
      <c r="D49" s="98"/>
      <c r="E49" s="98"/>
      <c r="F49" s="98"/>
      <c r="G49" s="98"/>
      <c r="H49" s="98"/>
      <c r="I49" s="98"/>
      <c r="J49" s="98"/>
      <c r="K49" s="98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23" ht="17.100000000000001" customHeight="1">
      <c r="A50" s="98"/>
      <c r="B50" s="98"/>
      <c r="C50" s="98"/>
      <c r="D50" s="98"/>
      <c r="E50" s="98"/>
      <c r="F50" s="98"/>
      <c r="G50" s="98"/>
      <c r="H50" s="98"/>
      <c r="I50" s="98"/>
      <c r="J50" s="98"/>
      <c r="K50" s="98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23" ht="17.100000000000001" customHeight="1">
      <c r="A51" s="98"/>
      <c r="B51" s="98"/>
      <c r="C51" s="98"/>
      <c r="D51" s="98"/>
      <c r="E51" s="98"/>
      <c r="F51" s="98"/>
      <c r="G51" s="98"/>
      <c r="H51" s="98"/>
      <c r="I51" s="98"/>
      <c r="J51" s="98"/>
      <c r="K51" s="98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 spans="1:23" ht="17.100000000000001" customHeight="1">
      <c r="A52" s="98"/>
      <c r="B52" s="98"/>
      <c r="C52" s="98"/>
      <c r="D52" s="98"/>
      <c r="E52" s="98"/>
      <c r="F52" s="98"/>
      <c r="G52" s="98"/>
      <c r="H52" s="98"/>
      <c r="I52" s="98"/>
      <c r="J52" s="98"/>
      <c r="K52" s="98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 spans="1:23" ht="17.100000000000001" customHeight="1">
      <c r="A53" s="98"/>
      <c r="B53" s="98"/>
      <c r="C53" s="98"/>
      <c r="D53" s="98"/>
      <c r="E53" s="98"/>
      <c r="F53" s="98"/>
      <c r="G53" s="98"/>
      <c r="H53" s="98"/>
      <c r="I53" s="98"/>
      <c r="J53" s="98"/>
      <c r="K53" s="98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 spans="1:23" ht="17.100000000000001" customHeight="1">
      <c r="A54" s="98"/>
      <c r="B54" s="98"/>
      <c r="C54" s="98"/>
      <c r="D54" s="98"/>
      <c r="E54" s="98"/>
      <c r="F54" s="98"/>
      <c r="G54" s="98"/>
      <c r="H54" s="98"/>
      <c r="I54" s="98"/>
      <c r="J54" s="98"/>
      <c r="K54" s="98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 spans="1:23" ht="17.100000000000001" customHeight="1">
      <c r="A55" s="98"/>
      <c r="B55" s="98"/>
      <c r="C55" s="98"/>
      <c r="D55" s="98"/>
      <c r="E55" s="98"/>
      <c r="F55" s="98"/>
      <c r="G55" s="98"/>
      <c r="H55" s="98"/>
      <c r="I55" s="98"/>
      <c r="J55" s="98"/>
      <c r="K55" s="98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 spans="1:23" s="182" customFormat="1" ht="17.100000000000001" customHeight="1">
      <c r="A56" s="175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 spans="1:23" s="182" customFormat="1" ht="17.100000000000001" customHeight="1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 spans="1:23" s="182" customFormat="1" ht="17.100000000000001" customHeight="1">
      <c r="A58" s="175"/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 spans="1:23" s="182" customFormat="1" ht="17.100000000000001" customHeight="1">
      <c r="A59" s="175"/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 spans="1:23" s="182" customFormat="1" ht="17.100000000000001" customHeight="1">
      <c r="A60" s="175"/>
      <c r="B60" s="175"/>
      <c r="C60" s="175"/>
      <c r="D60" s="175"/>
      <c r="E60" s="175"/>
      <c r="F60" s="175"/>
      <c r="G60" s="175"/>
      <c r="H60" s="175"/>
      <c r="I60" s="175"/>
      <c r="J60" s="175"/>
      <c r="K60" s="175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 spans="1:23" s="182" customFormat="1" ht="17.100000000000001" customHeight="1">
      <c r="A61" s="175"/>
      <c r="B61" s="175"/>
      <c r="C61" s="175"/>
      <c r="D61" s="175"/>
      <c r="E61" s="175"/>
      <c r="F61" s="175"/>
      <c r="G61" s="175"/>
      <c r="H61" s="175"/>
      <c r="I61" s="175"/>
      <c r="J61" s="175"/>
      <c r="K61" s="175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 spans="1:23" s="182" customFormat="1" ht="17.100000000000001" customHeight="1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 spans="1:23" s="182" customFormat="1" ht="17.100000000000001" customHeight="1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 spans="1:23" s="182" customFormat="1" ht="17.100000000000001" customHeight="1">
      <c r="A64" s="175"/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 spans="1:23" s="182" customFormat="1" ht="17.100000000000001" customHeight="1">
      <c r="A65" s="175"/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spans="1:23" s="182" customFormat="1" ht="17.100000000000001" customHeight="1">
      <c r="A66" s="175"/>
      <c r="B66" s="175"/>
      <c r="C66" s="175"/>
      <c r="D66" s="175"/>
      <c r="E66" s="175"/>
      <c r="F66" s="175"/>
      <c r="G66" s="175"/>
      <c r="H66" s="175"/>
      <c r="I66" s="175"/>
      <c r="J66" s="175"/>
      <c r="K66" s="175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1:23" s="182" customFormat="1" ht="17.100000000000001" customHeight="1">
      <c r="A67" s="175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 spans="1:23" s="182" customFormat="1" ht="17.100000000000001" customHeight="1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 spans="1:23" s="182" customFormat="1" ht="17.100000000000001" customHeight="1">
      <c r="A69" s="175"/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 spans="1:23" s="182" customFormat="1" ht="17.100000000000001" customHeight="1">
      <c r="A70" s="175"/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 spans="1:23" s="182" customFormat="1" ht="17.100000000000001" customHeight="1">
      <c r="A71" s="175"/>
      <c r="B71" s="175"/>
      <c r="C71" s="175"/>
      <c r="D71" s="175"/>
      <c r="E71" s="175"/>
      <c r="F71" s="175"/>
      <c r="G71" s="175"/>
      <c r="H71" s="175"/>
      <c r="I71" s="175"/>
      <c r="J71" s="175"/>
      <c r="K71" s="175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 spans="1:23" s="182" customFormat="1" ht="17.100000000000001" customHeight="1">
      <c r="A72" s="175"/>
      <c r="B72" s="175"/>
      <c r="C72" s="175"/>
      <c r="D72" s="175"/>
      <c r="E72" s="175"/>
      <c r="F72" s="175"/>
      <c r="G72" s="175"/>
      <c r="H72" s="175"/>
      <c r="I72" s="175"/>
      <c r="J72" s="175"/>
      <c r="K72" s="175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 spans="1:23" s="182" customFormat="1" ht="17.100000000000001" customHeight="1">
      <c r="A73" s="175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 spans="1:23" s="182" customFormat="1" ht="17.100000000000001" customHeight="1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 spans="1:23" s="182" customFormat="1" ht="17.100000000000001" customHeight="1">
      <c r="A75" s="175"/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 spans="1:23" s="182" customFormat="1" ht="17.100000000000001" customHeight="1">
      <c r="A76" s="175"/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 spans="1:23" s="182" customFormat="1" ht="17.100000000000001" customHeight="1">
      <c r="A77" s="175"/>
      <c r="B77" s="175"/>
      <c r="C77" s="175"/>
      <c r="D77" s="175"/>
      <c r="E77" s="175"/>
      <c r="F77" s="175"/>
      <c r="G77" s="175"/>
      <c r="H77" s="175"/>
      <c r="I77" s="175"/>
      <c r="J77" s="175"/>
      <c r="K77" s="175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 spans="1:23" s="182" customFormat="1" ht="17.100000000000001" customHeight="1">
      <c r="A78" s="175"/>
      <c r="B78" s="175"/>
      <c r="C78" s="175"/>
      <c r="D78" s="175"/>
      <c r="E78" s="175"/>
      <c r="F78" s="175"/>
      <c r="G78" s="175"/>
      <c r="H78" s="175"/>
      <c r="I78" s="175"/>
      <c r="J78" s="175"/>
      <c r="K78" s="175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 spans="1:23" s="182" customFormat="1" ht="17.100000000000001" customHeight="1">
      <c r="A79" s="175"/>
      <c r="B79" s="175"/>
      <c r="C79" s="175"/>
      <c r="D79" s="175"/>
      <c r="E79" s="175"/>
      <c r="F79" s="175"/>
      <c r="G79" s="175"/>
      <c r="H79" s="175"/>
      <c r="I79" s="175"/>
      <c r="J79" s="175"/>
      <c r="K79" s="175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 spans="1:23" s="182" customFormat="1" ht="17.100000000000001" customHeight="1">
      <c r="A80" s="175"/>
      <c r="B80" s="175"/>
      <c r="C80" s="175"/>
      <c r="D80" s="175"/>
      <c r="E80" s="175"/>
      <c r="F80" s="175"/>
      <c r="G80" s="175"/>
      <c r="H80" s="175"/>
      <c r="I80" s="175"/>
      <c r="J80" s="175"/>
      <c r="K80" s="175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 spans="1:35" s="182" customFormat="1" ht="17.100000000000001" customHeight="1">
      <c r="A81" s="175"/>
      <c r="B81" s="175"/>
      <c r="C81" s="175"/>
      <c r="D81" s="175"/>
      <c r="E81" s="175"/>
      <c r="F81" s="175"/>
      <c r="G81" s="175"/>
      <c r="H81" s="175"/>
      <c r="I81" s="175"/>
      <c r="J81" s="175"/>
      <c r="K81" s="175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 spans="1:35" s="182" customFormat="1" ht="17.100000000000001" customHeight="1">
      <c r="A82" s="175"/>
      <c r="B82" s="175"/>
      <c r="C82" s="175"/>
      <c r="D82" s="175"/>
      <c r="E82" s="175"/>
      <c r="F82" s="175"/>
      <c r="G82" s="175"/>
      <c r="H82" s="175"/>
      <c r="I82" s="175"/>
      <c r="J82" s="175"/>
      <c r="K82" s="175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 spans="1:35" s="182" customFormat="1" ht="17.100000000000001" customHeight="1">
      <c r="A83" s="175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 spans="1:35" s="182" customFormat="1" ht="17.100000000000001" customHeight="1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 spans="1:35" s="182" customFormat="1" ht="17.100000000000001" customHeight="1">
      <c r="A85" s="175"/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 spans="1:35" ht="17.100000000000001" customHeight="1">
      <c r="A86" s="98"/>
      <c r="B86" s="98"/>
      <c r="C86" s="98"/>
      <c r="D86" s="98"/>
      <c r="E86" s="98"/>
      <c r="F86" s="98"/>
      <c r="G86" s="98"/>
      <c r="H86" s="98"/>
      <c r="I86" s="98"/>
      <c r="J86" s="98"/>
      <c r="K86" s="98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 spans="1:35" ht="17.100000000000001" customHeight="1">
      <c r="AD87" s="12"/>
      <c r="AE87" s="12"/>
      <c r="AF87" s="12"/>
      <c r="AG87" s="12"/>
      <c r="AH87" s="12"/>
      <c r="AI8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9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8" customWidth="1"/>
    <col min="6" max="7" width="20.77734375" style="38" customWidth="1"/>
    <col min="8" max="12" width="3.77734375" style="38" customWidth="1"/>
    <col min="13" max="16384" width="10.77734375" style="38"/>
  </cols>
  <sheetData>
    <row r="1" spans="1:12" s="48" customFormat="1" ht="33" customHeight="1">
      <c r="A1" s="303" t="s">
        <v>34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</row>
    <row r="2" spans="1:12" s="48" customFormat="1" ht="33" customHeight="1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</row>
    <row r="3" spans="1:12" s="48" customFormat="1" ht="12.75" customHeight="1">
      <c r="A3" s="49" t="s">
        <v>98</v>
      </c>
      <c r="B3" s="49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s="50" customFormat="1" ht="13.5" customHeight="1">
      <c r="A4" s="91" t="str">
        <f>" 교   정   번   호(Calibration No) : "&amp;기본정보!H3</f>
        <v xml:space="preserve"> 교   정   번   호(Calibration No) : </v>
      </c>
      <c r="B4" s="91"/>
      <c r="C4" s="92"/>
      <c r="D4" s="228"/>
      <c r="E4" s="92"/>
      <c r="F4" s="92"/>
      <c r="G4" s="92"/>
      <c r="H4" s="101"/>
      <c r="I4" s="102"/>
      <c r="J4" s="102"/>
      <c r="K4" s="93"/>
      <c r="L4" s="101"/>
    </row>
    <row r="5" spans="1:12" s="37" customFormat="1" ht="15" customHeight="1"/>
    <row r="6" spans="1:12" ht="15" customHeight="1">
      <c r="F6" s="55" t="str">
        <f>"○ 품명 : "&amp;기본정보!C$5</f>
        <v xml:space="preserve">○ 품명 : </v>
      </c>
    </row>
    <row r="7" spans="1:12" ht="15" customHeight="1">
      <c r="F7" s="55" t="str">
        <f>"○ 제작회사 : "&amp;기본정보!C$6</f>
        <v xml:space="preserve">○ 제작회사 : </v>
      </c>
    </row>
    <row r="8" spans="1:12" ht="15" customHeight="1">
      <c r="F8" s="55" t="str">
        <f>"○ 형식 : "&amp;기본정보!C$7</f>
        <v xml:space="preserve">○ 형식 : </v>
      </c>
    </row>
    <row r="9" spans="1:12" ht="15" customHeight="1">
      <c r="F9" s="55" t="str">
        <f>"○ 기기번호 : "&amp;기본정보!C$8</f>
        <v xml:space="preserve">○ 기기번호 : </v>
      </c>
    </row>
    <row r="11" spans="1:12" ht="15" customHeight="1">
      <c r="F11" s="39" t="s">
        <v>99</v>
      </c>
    </row>
    <row r="12" spans="1:12" ht="15" customHeight="1">
      <c r="A12" s="45"/>
      <c r="B12" s="45"/>
      <c r="F12" s="55" t="str">
        <f ca="1">"○ 최소눈금 : "&amp;Calcu!J3&amp;" mm"</f>
        <v>○ 최소눈금 : 0 mm</v>
      </c>
    </row>
    <row r="13" spans="1:12" ht="15" customHeight="1">
      <c r="A13" s="45"/>
      <c r="B13" s="45"/>
    </row>
    <row r="14" spans="1:12" ht="15" customHeight="1">
      <c r="A14" s="45"/>
      <c r="B14" s="44"/>
      <c r="F14" s="138" t="s">
        <v>179</v>
      </c>
      <c r="G14" s="176" t="s">
        <v>180</v>
      </c>
    </row>
    <row r="15" spans="1:12" ht="15" customHeight="1">
      <c r="A15" s="45"/>
      <c r="B15" s="44"/>
      <c r="F15" s="139" t="s">
        <v>181</v>
      </c>
      <c r="G15" s="177" t="s">
        <v>181</v>
      </c>
    </row>
    <row r="16" spans="1:12" ht="15" customHeight="1">
      <c r="A16" s="45" t="str">
        <f>IF(Calcu!B9=TRUE,"","삭제")</f>
        <v>삭제</v>
      </c>
      <c r="B16" s="44"/>
      <c r="F16" s="142" t="e">
        <f ca="1">Calcu!U9</f>
        <v>#N/A</v>
      </c>
      <c r="G16" s="142" t="e">
        <f ca="1">Calcu!W9</f>
        <v>#N/A</v>
      </c>
    </row>
    <row r="17" spans="1:7" ht="15" customHeight="1">
      <c r="A17" s="45" t="str">
        <f>IF(Calcu!B10=TRUE,"","삭제")</f>
        <v>삭제</v>
      </c>
      <c r="B17" s="44"/>
      <c r="F17" s="142" t="e">
        <f ca="1">Calcu!U10</f>
        <v>#N/A</v>
      </c>
      <c r="G17" s="142" t="e">
        <f ca="1">Calcu!W10</f>
        <v>#N/A</v>
      </c>
    </row>
    <row r="18" spans="1:7" ht="15" customHeight="1">
      <c r="A18" s="45" t="str">
        <f>IF(Calcu!B11=TRUE,"","삭제")</f>
        <v>삭제</v>
      </c>
      <c r="B18" s="44"/>
      <c r="F18" s="142" t="e">
        <f ca="1">Calcu!U11</f>
        <v>#N/A</v>
      </c>
      <c r="G18" s="142" t="e">
        <f ca="1">Calcu!W11</f>
        <v>#N/A</v>
      </c>
    </row>
    <row r="19" spans="1:7" ht="15" customHeight="1">
      <c r="A19" s="45" t="str">
        <f>IF(Calcu!B12=TRUE,"","삭제")</f>
        <v>삭제</v>
      </c>
      <c r="B19" s="44"/>
      <c r="F19" s="142" t="e">
        <f ca="1">Calcu!U12</f>
        <v>#N/A</v>
      </c>
      <c r="G19" s="142" t="e">
        <f ca="1">Calcu!W12</f>
        <v>#N/A</v>
      </c>
    </row>
    <row r="20" spans="1:7" ht="15" customHeight="1">
      <c r="A20" s="45" t="str">
        <f>IF(Calcu!B13=TRUE,"","삭제")</f>
        <v>삭제</v>
      </c>
      <c r="B20" s="44"/>
      <c r="F20" s="142" t="e">
        <f ca="1">Calcu!U13</f>
        <v>#N/A</v>
      </c>
      <c r="G20" s="142" t="e">
        <f ca="1">Calcu!W13</f>
        <v>#N/A</v>
      </c>
    </row>
    <row r="21" spans="1:7" ht="15" customHeight="1">
      <c r="A21" s="45" t="str">
        <f>IF(Calcu!B14=TRUE,"","삭제")</f>
        <v>삭제</v>
      </c>
      <c r="B21" s="44"/>
      <c r="F21" s="142" t="e">
        <f ca="1">Calcu!U14</f>
        <v>#N/A</v>
      </c>
      <c r="G21" s="142" t="e">
        <f ca="1">Calcu!W14</f>
        <v>#N/A</v>
      </c>
    </row>
    <row r="22" spans="1:7" ht="15" customHeight="1">
      <c r="A22" s="45" t="str">
        <f>IF(Calcu!B15=TRUE,"","삭제")</f>
        <v>삭제</v>
      </c>
      <c r="B22" s="44"/>
      <c r="F22" s="142" t="e">
        <f ca="1">Calcu!U15</f>
        <v>#N/A</v>
      </c>
      <c r="G22" s="142" t="e">
        <f ca="1">Calcu!W15</f>
        <v>#N/A</v>
      </c>
    </row>
    <row r="23" spans="1:7" ht="15" customHeight="1">
      <c r="A23" s="45" t="str">
        <f>IF(Calcu!B16=TRUE,"","삭제")</f>
        <v>삭제</v>
      </c>
      <c r="B23" s="44"/>
      <c r="F23" s="142" t="e">
        <f ca="1">Calcu!U16</f>
        <v>#N/A</v>
      </c>
      <c r="G23" s="142" t="e">
        <f ca="1">Calcu!W16</f>
        <v>#N/A</v>
      </c>
    </row>
    <row r="24" spans="1:7" ht="15" customHeight="1">
      <c r="A24" s="45" t="str">
        <f>IF(Calcu!B17=TRUE,"","삭제")</f>
        <v>삭제</v>
      </c>
      <c r="B24" s="44"/>
      <c r="F24" s="142" t="e">
        <f ca="1">Calcu!U17</f>
        <v>#N/A</v>
      </c>
      <c r="G24" s="142" t="e">
        <f ca="1">Calcu!W17</f>
        <v>#N/A</v>
      </c>
    </row>
    <row r="25" spans="1:7" ht="15" customHeight="1">
      <c r="A25" s="45" t="str">
        <f>IF(Calcu!B18=TRUE,"","삭제")</f>
        <v>삭제</v>
      </c>
      <c r="B25" s="44"/>
      <c r="F25" s="142" t="e">
        <f ca="1">Calcu!U18</f>
        <v>#N/A</v>
      </c>
      <c r="G25" s="142" t="e">
        <f ca="1">Calcu!W18</f>
        <v>#N/A</v>
      </c>
    </row>
    <row r="26" spans="1:7" ht="15" customHeight="1">
      <c r="A26" s="45" t="str">
        <f>IF(Calcu!B19=TRUE,"","삭제")</f>
        <v>삭제</v>
      </c>
      <c r="B26" s="44"/>
      <c r="F26" s="142" t="e">
        <f ca="1">Calcu!U19</f>
        <v>#N/A</v>
      </c>
      <c r="G26" s="142" t="e">
        <f ca="1">Calcu!W19</f>
        <v>#N/A</v>
      </c>
    </row>
    <row r="27" spans="1:7" ht="15" customHeight="1">
      <c r="A27" s="45" t="str">
        <f>IF(Calcu!B20=TRUE,"","삭제")</f>
        <v>삭제</v>
      </c>
      <c r="B27" s="44"/>
      <c r="F27" s="142" t="e">
        <f ca="1">Calcu!U20</f>
        <v>#N/A</v>
      </c>
      <c r="G27" s="142" t="e">
        <f ca="1">Calcu!W20</f>
        <v>#N/A</v>
      </c>
    </row>
    <row r="28" spans="1:7" ht="15" customHeight="1">
      <c r="A28" s="45" t="str">
        <f>IF(Calcu!B21=TRUE,"","삭제")</f>
        <v>삭제</v>
      </c>
      <c r="B28" s="44"/>
      <c r="F28" s="142" t="e">
        <f ca="1">Calcu!U21</f>
        <v>#N/A</v>
      </c>
      <c r="G28" s="142" t="e">
        <f ca="1">Calcu!W21</f>
        <v>#N/A</v>
      </c>
    </row>
    <row r="29" spans="1:7" ht="15" customHeight="1">
      <c r="A29" s="45" t="str">
        <f>IF(Calcu!B22=TRUE,"","삭제")</f>
        <v>삭제</v>
      </c>
      <c r="B29" s="44"/>
      <c r="F29" s="142" t="e">
        <f ca="1">Calcu!U22</f>
        <v>#N/A</v>
      </c>
      <c r="G29" s="142" t="e">
        <f ca="1">Calcu!W22</f>
        <v>#N/A</v>
      </c>
    </row>
    <row r="30" spans="1:7" ht="15" customHeight="1">
      <c r="A30" s="45" t="str">
        <f>IF(Calcu!B23=TRUE,"","삭제")</f>
        <v>삭제</v>
      </c>
      <c r="B30" s="44"/>
      <c r="F30" s="142" t="e">
        <f ca="1">Calcu!U23</f>
        <v>#N/A</v>
      </c>
      <c r="G30" s="142" t="e">
        <f ca="1">Calcu!W23</f>
        <v>#N/A</v>
      </c>
    </row>
    <row r="31" spans="1:7" ht="15" customHeight="1">
      <c r="A31" s="45" t="str">
        <f>IF(Calcu!B24=TRUE,"","삭제")</f>
        <v>삭제</v>
      </c>
      <c r="B31" s="44"/>
      <c r="F31" s="142" t="e">
        <f ca="1">Calcu!U24</f>
        <v>#N/A</v>
      </c>
      <c r="G31" s="142" t="e">
        <f ca="1">Calcu!W24</f>
        <v>#N/A</v>
      </c>
    </row>
    <row r="32" spans="1:7" ht="15" customHeight="1">
      <c r="A32" s="45" t="str">
        <f>IF(Calcu!B25=TRUE,"","삭제")</f>
        <v>삭제</v>
      </c>
      <c r="B32" s="44"/>
      <c r="F32" s="142" t="e">
        <f ca="1">Calcu!U25</f>
        <v>#N/A</v>
      </c>
      <c r="G32" s="142" t="e">
        <f ca="1">Calcu!W25</f>
        <v>#N/A</v>
      </c>
    </row>
    <row r="33" spans="1:7" ht="15" customHeight="1">
      <c r="A33" s="45" t="str">
        <f>IF(Calcu!B26=TRUE,"","삭제")</f>
        <v>삭제</v>
      </c>
      <c r="B33" s="44"/>
      <c r="F33" s="142" t="e">
        <f ca="1">Calcu!U26</f>
        <v>#N/A</v>
      </c>
      <c r="G33" s="142" t="e">
        <f ca="1">Calcu!W26</f>
        <v>#N/A</v>
      </c>
    </row>
    <row r="34" spans="1:7" ht="15" customHeight="1">
      <c r="A34" s="45" t="str">
        <f>IF(Calcu!B27=TRUE,"","삭제")</f>
        <v>삭제</v>
      </c>
      <c r="B34" s="44"/>
      <c r="F34" s="142" t="e">
        <f ca="1">Calcu!U27</f>
        <v>#N/A</v>
      </c>
      <c r="G34" s="142" t="e">
        <f ca="1">Calcu!W27</f>
        <v>#N/A</v>
      </c>
    </row>
    <row r="35" spans="1:7" ht="15" customHeight="1">
      <c r="A35" s="45" t="str">
        <f>IF(Calcu!B28=TRUE,"","삭제")</f>
        <v>삭제</v>
      </c>
      <c r="B35" s="44"/>
      <c r="F35" s="142" t="e">
        <f ca="1">Calcu!U28</f>
        <v>#N/A</v>
      </c>
      <c r="G35" s="142" t="e">
        <f ca="1">Calcu!W28</f>
        <v>#N/A</v>
      </c>
    </row>
    <row r="36" spans="1:7" ht="15" customHeight="1">
      <c r="A36" s="45" t="str">
        <f>IF(Calcu!B29=TRUE,"","삭제")</f>
        <v>삭제</v>
      </c>
      <c r="B36" s="44"/>
      <c r="F36" s="142" t="e">
        <f ca="1">Calcu!U29</f>
        <v>#N/A</v>
      </c>
      <c r="G36" s="142" t="e">
        <f ca="1">Calcu!W29</f>
        <v>#N/A</v>
      </c>
    </row>
    <row r="37" spans="1:7" ht="15" customHeight="1">
      <c r="A37" s="45" t="str">
        <f>IF(Calcu!B30=TRUE,"","삭제")</f>
        <v>삭제</v>
      </c>
      <c r="B37" s="44"/>
      <c r="F37" s="142" t="e">
        <f ca="1">Calcu!U30</f>
        <v>#N/A</v>
      </c>
      <c r="G37" s="142" t="e">
        <f ca="1">Calcu!W30</f>
        <v>#N/A</v>
      </c>
    </row>
    <row r="38" spans="1:7" ht="15" customHeight="1">
      <c r="A38" s="45" t="str">
        <f>IF(Calcu!B31=TRUE,"","삭제")</f>
        <v>삭제</v>
      </c>
      <c r="B38" s="44"/>
      <c r="F38" s="142" t="e">
        <f ca="1">Calcu!U31</f>
        <v>#N/A</v>
      </c>
      <c r="G38" s="142" t="e">
        <f ca="1">Calcu!W31</f>
        <v>#N/A</v>
      </c>
    </row>
    <row r="39" spans="1:7" ht="15" customHeight="1">
      <c r="A39" s="45" t="str">
        <f>IF(Calcu!B32=TRUE,"","삭제")</f>
        <v>삭제</v>
      </c>
      <c r="B39" s="44"/>
      <c r="F39" s="142" t="e">
        <f ca="1">Calcu!U32</f>
        <v>#N/A</v>
      </c>
      <c r="G39" s="142" t="e">
        <f ca="1">Calcu!W32</f>
        <v>#N/A</v>
      </c>
    </row>
    <row r="40" spans="1:7" ht="15" customHeight="1">
      <c r="A40" s="45" t="str">
        <f>IF(Calcu!B33=TRUE,"","삭제")</f>
        <v>삭제</v>
      </c>
      <c r="B40" s="44"/>
      <c r="F40" s="142" t="e">
        <f ca="1">Calcu!U33</f>
        <v>#N/A</v>
      </c>
      <c r="G40" s="142" t="e">
        <f ca="1">Calcu!W33</f>
        <v>#N/A</v>
      </c>
    </row>
    <row r="41" spans="1:7" ht="15" customHeight="1">
      <c r="A41" s="45" t="str">
        <f>IF(Calcu!B34=TRUE,"","삭제")</f>
        <v>삭제</v>
      </c>
      <c r="B41" s="44"/>
      <c r="F41" s="142" t="e">
        <f ca="1">Calcu!U34</f>
        <v>#N/A</v>
      </c>
      <c r="G41" s="142" t="e">
        <f ca="1">Calcu!W34</f>
        <v>#N/A</v>
      </c>
    </row>
    <row r="42" spans="1:7" ht="15" customHeight="1">
      <c r="A42" s="45" t="str">
        <f>IF(Calcu!B35=TRUE,"","삭제")</f>
        <v>삭제</v>
      </c>
      <c r="B42" s="44"/>
      <c r="F42" s="142" t="e">
        <f ca="1">Calcu!U35</f>
        <v>#N/A</v>
      </c>
      <c r="G42" s="142" t="e">
        <f ca="1">Calcu!W35</f>
        <v>#N/A</v>
      </c>
    </row>
    <row r="43" spans="1:7" ht="15" customHeight="1">
      <c r="A43" s="45" t="str">
        <f>IF(Calcu!B36=TRUE,"","삭제")</f>
        <v>삭제</v>
      </c>
      <c r="B43" s="44"/>
      <c r="F43" s="142" t="e">
        <f ca="1">Calcu!U36</f>
        <v>#N/A</v>
      </c>
      <c r="G43" s="142" t="e">
        <f ca="1">Calcu!W36</f>
        <v>#N/A</v>
      </c>
    </row>
    <row r="44" spans="1:7" ht="15" customHeight="1">
      <c r="A44" s="45" t="str">
        <f>IF(Calcu!B37=TRUE,"","삭제")</f>
        <v>삭제</v>
      </c>
      <c r="B44" s="44"/>
      <c r="F44" s="142" t="e">
        <f ca="1">Calcu!U37</f>
        <v>#N/A</v>
      </c>
      <c r="G44" s="142" t="e">
        <f ca="1">Calcu!W37</f>
        <v>#N/A</v>
      </c>
    </row>
    <row r="45" spans="1:7" ht="15" customHeight="1">
      <c r="A45" s="45" t="str">
        <f>IF(Calcu!B38=TRUE,"","삭제")</f>
        <v>삭제</v>
      </c>
      <c r="B45" s="44"/>
      <c r="F45" s="142" t="e">
        <f ca="1">Calcu!U38</f>
        <v>#N/A</v>
      </c>
      <c r="G45" s="142" t="e">
        <f ca="1">Calcu!W38</f>
        <v>#N/A</v>
      </c>
    </row>
    <row r="46" spans="1:7" ht="15" customHeight="1">
      <c r="A46" s="45" t="str">
        <f>IF(Calcu!B39=TRUE,"","삭제")</f>
        <v>삭제</v>
      </c>
      <c r="B46" s="44"/>
      <c r="F46" s="142" t="e">
        <f ca="1">Calcu!U39</f>
        <v>#N/A</v>
      </c>
      <c r="G46" s="142" t="e">
        <f ca="1">Calcu!W39</f>
        <v>#N/A</v>
      </c>
    </row>
    <row r="47" spans="1:7" ht="15" customHeight="1">
      <c r="A47" s="45" t="str">
        <f>IF(Calcu!B40=TRUE,"","삭제")</f>
        <v>삭제</v>
      </c>
      <c r="B47" s="44"/>
      <c r="F47" s="142" t="e">
        <f ca="1">Calcu!U40</f>
        <v>#N/A</v>
      </c>
      <c r="G47" s="142" t="e">
        <f ca="1">Calcu!W40</f>
        <v>#N/A</v>
      </c>
    </row>
    <row r="48" spans="1:7" ht="15" customHeight="1">
      <c r="A48" s="45" t="str">
        <f>IF(Calcu!B41=TRUE,"","삭제")</f>
        <v>삭제</v>
      </c>
      <c r="B48" s="44"/>
      <c r="F48" s="142" t="e">
        <f ca="1">Calcu!U41</f>
        <v>#N/A</v>
      </c>
      <c r="G48" s="142" t="e">
        <f ca="1">Calcu!W41</f>
        <v>#N/A</v>
      </c>
    </row>
    <row r="49" spans="1:10" ht="15" customHeight="1">
      <c r="A49" s="45" t="str">
        <f>IF(Calcu!B42=TRUE,"","삭제")</f>
        <v>삭제</v>
      </c>
      <c r="B49" s="44"/>
      <c r="F49" s="142" t="e">
        <f ca="1">Calcu!U42</f>
        <v>#N/A</v>
      </c>
      <c r="G49" s="142" t="e">
        <f ca="1">Calcu!W42</f>
        <v>#N/A</v>
      </c>
    </row>
    <row r="50" spans="1:10" ht="15" customHeight="1">
      <c r="A50" s="45" t="str">
        <f>IF(Calcu!B43=TRUE,"","삭제")</f>
        <v>삭제</v>
      </c>
      <c r="B50" s="44"/>
      <c r="F50" s="142" t="e">
        <f ca="1">Calcu!U43</f>
        <v>#N/A</v>
      </c>
      <c r="G50" s="142" t="e">
        <f ca="1">Calcu!W43</f>
        <v>#N/A</v>
      </c>
    </row>
    <row r="51" spans="1:10" ht="15" customHeight="1">
      <c r="A51" s="45" t="str">
        <f>IF(Calcu!B44=TRUE,"","삭제")</f>
        <v>삭제</v>
      </c>
      <c r="B51" s="44"/>
      <c r="F51" s="142" t="e">
        <f ca="1">Calcu!U44</f>
        <v>#N/A</v>
      </c>
      <c r="G51" s="142" t="e">
        <f ca="1">Calcu!W44</f>
        <v>#N/A</v>
      </c>
    </row>
    <row r="52" spans="1:10" ht="15" customHeight="1">
      <c r="A52" s="45" t="str">
        <f>IF(Calcu!B45=TRUE,"","삭제")</f>
        <v>삭제</v>
      </c>
      <c r="B52" s="44"/>
      <c r="F52" s="142" t="e">
        <f ca="1">Calcu!U45</f>
        <v>#N/A</v>
      </c>
      <c r="G52" s="142" t="e">
        <f ca="1">Calcu!W45</f>
        <v>#N/A</v>
      </c>
    </row>
    <row r="53" spans="1:10" ht="15" customHeight="1">
      <c r="A53" s="45" t="str">
        <f>IF(Calcu!B46=TRUE,"","삭제")</f>
        <v>삭제</v>
      </c>
      <c r="B53" s="44"/>
      <c r="F53" s="142" t="e">
        <f ca="1">Calcu!U46</f>
        <v>#N/A</v>
      </c>
      <c r="G53" s="142" t="e">
        <f ca="1">Calcu!W46</f>
        <v>#N/A</v>
      </c>
    </row>
    <row r="54" spans="1:10" ht="15" customHeight="1">
      <c r="A54" s="45" t="str">
        <f>IF(Calcu!B47=TRUE,"","삭제")</f>
        <v>삭제</v>
      </c>
      <c r="B54" s="44"/>
      <c r="F54" s="142" t="e">
        <f ca="1">Calcu!U47</f>
        <v>#N/A</v>
      </c>
      <c r="G54" s="142" t="e">
        <f ca="1">Calcu!W47</f>
        <v>#N/A</v>
      </c>
    </row>
    <row r="55" spans="1:10" ht="15" customHeight="1">
      <c r="A55" s="45" t="str">
        <f>IF(Calcu!B48=TRUE,"","삭제")</f>
        <v>삭제</v>
      </c>
      <c r="B55" s="44"/>
      <c r="F55" s="142" t="e">
        <f ca="1">Calcu!U48</f>
        <v>#N/A</v>
      </c>
      <c r="G55" s="142" t="e">
        <f ca="1">Calcu!W48</f>
        <v>#N/A</v>
      </c>
    </row>
    <row r="56" spans="1:10" ht="15" customHeight="1">
      <c r="A56" s="45"/>
      <c r="F56" s="103"/>
      <c r="G56" s="103"/>
      <c r="H56" s="52"/>
    </row>
    <row r="57" spans="1:10" ht="15" customHeight="1">
      <c r="A57" s="45"/>
      <c r="F57" s="39" t="e">
        <f ca="1">"● 측정불확도 : "&amp;Calcu!T60</f>
        <v>#N/A</v>
      </c>
      <c r="H57" s="39"/>
    </row>
    <row r="58" spans="1:10" ht="15" customHeight="1">
      <c r="A58" s="45"/>
      <c r="F58" s="54" t="s">
        <v>273</v>
      </c>
      <c r="G58" s="229" t="str">
        <f>Calcu!C62&amp;")"</f>
        <v>2)</v>
      </c>
      <c r="I58" s="51"/>
      <c r="J58" s="51"/>
    </row>
    <row r="59" spans="1:10" ht="15" customHeight="1">
      <c r="F59" s="74"/>
      <c r="G59" s="74"/>
      <c r="H59" s="74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65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8" customWidth="1"/>
    <col min="6" max="7" width="20.77734375" style="38" customWidth="1"/>
    <col min="8" max="12" width="3.77734375" style="38" customWidth="1"/>
    <col min="13" max="15" width="4.77734375" style="38" customWidth="1"/>
    <col min="16" max="16384" width="10.77734375" style="38"/>
  </cols>
  <sheetData>
    <row r="1" spans="1:12" s="81" customFormat="1" ht="33" customHeight="1">
      <c r="A1" s="304" t="s">
        <v>58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</row>
    <row r="2" spans="1:12" s="81" customFormat="1" ht="33" customHeight="1">
      <c r="A2" s="304"/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</row>
    <row r="3" spans="1:12" s="48" customFormat="1" ht="12.75" customHeight="1">
      <c r="A3" s="49" t="s">
        <v>57</v>
      </c>
      <c r="B3" s="49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s="50" customFormat="1" ht="13.5" customHeight="1">
      <c r="A4" s="80" t="str">
        <f>" 교   정   번   호(Calibration No) : "&amp;기본정보!H3</f>
        <v xml:space="preserve"> 교   정   번   호(Calibration No) : </v>
      </c>
      <c r="B4" s="80"/>
      <c r="C4" s="79"/>
      <c r="D4" s="79"/>
      <c r="E4" s="228"/>
      <c r="F4" s="79"/>
      <c r="G4" s="76"/>
      <c r="H4" s="79"/>
      <c r="I4" s="79"/>
      <c r="J4" s="78"/>
      <c r="K4" s="77"/>
      <c r="L4" s="76"/>
    </row>
    <row r="5" spans="1:12" s="37" customFormat="1" ht="15" customHeight="1"/>
    <row r="6" spans="1:12" ht="15" customHeight="1">
      <c r="F6" s="55" t="str">
        <f>"○ Description : "&amp;기본정보!C$5</f>
        <v xml:space="preserve">○ Description : </v>
      </c>
    </row>
    <row r="7" spans="1:12" ht="15" customHeight="1">
      <c r="F7" s="55" t="str">
        <f>"○ Manufacturer  : "&amp;기본정보!C$6</f>
        <v xml:space="preserve">○ Manufacturer  : </v>
      </c>
    </row>
    <row r="8" spans="1:12" ht="15" customHeight="1">
      <c r="F8" s="55" t="str">
        <f>"○ Model Name : "&amp;기본정보!C$7</f>
        <v xml:space="preserve">○ Model Name : </v>
      </c>
    </row>
    <row r="9" spans="1:12" ht="15" customHeight="1">
      <c r="F9" s="55" t="str">
        <f>"○ Serial Number : "&amp;기본정보!C$8</f>
        <v xml:space="preserve">○ Serial Number : </v>
      </c>
    </row>
    <row r="11" spans="1:12" ht="15" customHeight="1">
      <c r="F11" s="39" t="s">
        <v>97</v>
      </c>
    </row>
    <row r="12" spans="1:12" ht="15" customHeight="1">
      <c r="A12" s="45"/>
      <c r="B12" s="45"/>
      <c r="F12" s="55" t="str">
        <f ca="1">"○ Resolution : "&amp;Calcu!J3&amp;" mm"</f>
        <v>○ Resolution : 0 mm</v>
      </c>
    </row>
    <row r="13" spans="1:12" ht="15" customHeight="1">
      <c r="A13" s="45"/>
      <c r="B13" s="45"/>
    </row>
    <row r="14" spans="1:12" ht="15" customHeight="1">
      <c r="A14" s="45"/>
      <c r="B14" s="44"/>
      <c r="F14" s="178" t="s">
        <v>270</v>
      </c>
      <c r="G14" s="178" t="s">
        <v>271</v>
      </c>
    </row>
    <row r="15" spans="1:12" ht="15" customHeight="1">
      <c r="A15" s="45"/>
      <c r="B15" s="44"/>
      <c r="F15" s="179" t="s">
        <v>181</v>
      </c>
      <c r="G15" s="179" t="s">
        <v>181</v>
      </c>
    </row>
    <row r="16" spans="1:12" ht="15" customHeight="1">
      <c r="A16" s="45" t="str">
        <f>IF(Calcu!B9=TRUE,"","삭제")</f>
        <v>삭제</v>
      </c>
      <c r="B16" s="44"/>
      <c r="F16" s="142" t="e">
        <f ca="1">Calcu!U9</f>
        <v>#N/A</v>
      </c>
      <c r="G16" s="142" t="e">
        <f ca="1">Calcu!W9</f>
        <v>#N/A</v>
      </c>
    </row>
    <row r="17" spans="1:7" ht="15" customHeight="1">
      <c r="A17" s="45" t="str">
        <f>IF(Calcu!B10=TRUE,"","삭제")</f>
        <v>삭제</v>
      </c>
      <c r="B17" s="44"/>
      <c r="F17" s="142" t="e">
        <f ca="1">Calcu!U10</f>
        <v>#N/A</v>
      </c>
      <c r="G17" s="142" t="e">
        <f ca="1">Calcu!W10</f>
        <v>#N/A</v>
      </c>
    </row>
    <row r="18" spans="1:7" ht="15" customHeight="1">
      <c r="A18" s="45" t="str">
        <f>IF(Calcu!B11=TRUE,"","삭제")</f>
        <v>삭제</v>
      </c>
      <c r="B18" s="44"/>
      <c r="F18" s="142" t="e">
        <f ca="1">Calcu!U11</f>
        <v>#N/A</v>
      </c>
      <c r="G18" s="142" t="e">
        <f ca="1">Calcu!W11</f>
        <v>#N/A</v>
      </c>
    </row>
    <row r="19" spans="1:7" ht="15" customHeight="1">
      <c r="A19" s="45" t="str">
        <f>IF(Calcu!B12=TRUE,"","삭제")</f>
        <v>삭제</v>
      </c>
      <c r="B19" s="44"/>
      <c r="F19" s="142" t="e">
        <f ca="1">Calcu!U12</f>
        <v>#N/A</v>
      </c>
      <c r="G19" s="142" t="e">
        <f ca="1">Calcu!W12</f>
        <v>#N/A</v>
      </c>
    </row>
    <row r="20" spans="1:7" ht="15" customHeight="1">
      <c r="A20" s="45" t="str">
        <f>IF(Calcu!B13=TRUE,"","삭제")</f>
        <v>삭제</v>
      </c>
      <c r="B20" s="44"/>
      <c r="F20" s="142" t="e">
        <f ca="1">Calcu!U13</f>
        <v>#N/A</v>
      </c>
      <c r="G20" s="142" t="e">
        <f ca="1">Calcu!W13</f>
        <v>#N/A</v>
      </c>
    </row>
    <row r="21" spans="1:7" ht="15" customHeight="1">
      <c r="A21" s="45" t="str">
        <f>IF(Calcu!B14=TRUE,"","삭제")</f>
        <v>삭제</v>
      </c>
      <c r="B21" s="44"/>
      <c r="F21" s="142" t="e">
        <f ca="1">Calcu!U14</f>
        <v>#N/A</v>
      </c>
      <c r="G21" s="142" t="e">
        <f ca="1">Calcu!W14</f>
        <v>#N/A</v>
      </c>
    </row>
    <row r="22" spans="1:7" ht="15" customHeight="1">
      <c r="A22" s="45" t="str">
        <f>IF(Calcu!B15=TRUE,"","삭제")</f>
        <v>삭제</v>
      </c>
      <c r="B22" s="44"/>
      <c r="F22" s="142" t="e">
        <f ca="1">Calcu!U15</f>
        <v>#N/A</v>
      </c>
      <c r="G22" s="142" t="e">
        <f ca="1">Calcu!W15</f>
        <v>#N/A</v>
      </c>
    </row>
    <row r="23" spans="1:7" ht="15" customHeight="1">
      <c r="A23" s="45" t="str">
        <f>IF(Calcu!B16=TRUE,"","삭제")</f>
        <v>삭제</v>
      </c>
      <c r="B23" s="44"/>
      <c r="F23" s="142" t="e">
        <f ca="1">Calcu!U16</f>
        <v>#N/A</v>
      </c>
      <c r="G23" s="142" t="e">
        <f ca="1">Calcu!W16</f>
        <v>#N/A</v>
      </c>
    </row>
    <row r="24" spans="1:7" ht="15" customHeight="1">
      <c r="A24" s="45" t="str">
        <f>IF(Calcu!B17=TRUE,"","삭제")</f>
        <v>삭제</v>
      </c>
      <c r="B24" s="44"/>
      <c r="F24" s="142" t="e">
        <f ca="1">Calcu!U17</f>
        <v>#N/A</v>
      </c>
      <c r="G24" s="142" t="e">
        <f ca="1">Calcu!W17</f>
        <v>#N/A</v>
      </c>
    </row>
    <row r="25" spans="1:7" ht="15" customHeight="1">
      <c r="A25" s="45" t="str">
        <f>IF(Calcu!B18=TRUE,"","삭제")</f>
        <v>삭제</v>
      </c>
      <c r="B25" s="44"/>
      <c r="F25" s="142" t="e">
        <f ca="1">Calcu!U18</f>
        <v>#N/A</v>
      </c>
      <c r="G25" s="142" t="e">
        <f ca="1">Calcu!W18</f>
        <v>#N/A</v>
      </c>
    </row>
    <row r="26" spans="1:7" ht="15" customHeight="1">
      <c r="A26" s="45" t="str">
        <f>IF(Calcu!B19=TRUE,"","삭제")</f>
        <v>삭제</v>
      </c>
      <c r="B26" s="44"/>
      <c r="F26" s="142" t="e">
        <f ca="1">Calcu!U19</f>
        <v>#N/A</v>
      </c>
      <c r="G26" s="142" t="e">
        <f ca="1">Calcu!W19</f>
        <v>#N/A</v>
      </c>
    </row>
    <row r="27" spans="1:7" ht="15" customHeight="1">
      <c r="A27" s="45" t="str">
        <f>IF(Calcu!B20=TRUE,"","삭제")</f>
        <v>삭제</v>
      </c>
      <c r="B27" s="44"/>
      <c r="F27" s="142" t="e">
        <f ca="1">Calcu!U20</f>
        <v>#N/A</v>
      </c>
      <c r="G27" s="142" t="e">
        <f ca="1">Calcu!W20</f>
        <v>#N/A</v>
      </c>
    </row>
    <row r="28" spans="1:7" ht="15" customHeight="1">
      <c r="A28" s="45" t="str">
        <f>IF(Calcu!B21=TRUE,"","삭제")</f>
        <v>삭제</v>
      </c>
      <c r="B28" s="44"/>
      <c r="F28" s="142" t="e">
        <f ca="1">Calcu!U21</f>
        <v>#N/A</v>
      </c>
      <c r="G28" s="142" t="e">
        <f ca="1">Calcu!W21</f>
        <v>#N/A</v>
      </c>
    </row>
    <row r="29" spans="1:7" ht="15" customHeight="1">
      <c r="A29" s="45" t="str">
        <f>IF(Calcu!B22=TRUE,"","삭제")</f>
        <v>삭제</v>
      </c>
      <c r="B29" s="44"/>
      <c r="F29" s="142" t="e">
        <f ca="1">Calcu!U22</f>
        <v>#N/A</v>
      </c>
      <c r="G29" s="142" t="e">
        <f ca="1">Calcu!W22</f>
        <v>#N/A</v>
      </c>
    </row>
    <row r="30" spans="1:7" ht="15" customHeight="1">
      <c r="A30" s="45" t="str">
        <f>IF(Calcu!B23=TRUE,"","삭제")</f>
        <v>삭제</v>
      </c>
      <c r="B30" s="44"/>
      <c r="F30" s="142" t="e">
        <f ca="1">Calcu!U23</f>
        <v>#N/A</v>
      </c>
      <c r="G30" s="142" t="e">
        <f ca="1">Calcu!W23</f>
        <v>#N/A</v>
      </c>
    </row>
    <row r="31" spans="1:7" ht="15" customHeight="1">
      <c r="A31" s="45" t="str">
        <f>IF(Calcu!B24=TRUE,"","삭제")</f>
        <v>삭제</v>
      </c>
      <c r="B31" s="44"/>
      <c r="F31" s="142" t="e">
        <f ca="1">Calcu!U24</f>
        <v>#N/A</v>
      </c>
      <c r="G31" s="142" t="e">
        <f ca="1">Calcu!W24</f>
        <v>#N/A</v>
      </c>
    </row>
    <row r="32" spans="1:7" ht="15" customHeight="1">
      <c r="A32" s="45" t="str">
        <f>IF(Calcu!B25=TRUE,"","삭제")</f>
        <v>삭제</v>
      </c>
      <c r="B32" s="44"/>
      <c r="F32" s="142" t="e">
        <f ca="1">Calcu!U25</f>
        <v>#N/A</v>
      </c>
      <c r="G32" s="142" t="e">
        <f ca="1">Calcu!W25</f>
        <v>#N/A</v>
      </c>
    </row>
    <row r="33" spans="1:7" ht="15" customHeight="1">
      <c r="A33" s="45" t="str">
        <f>IF(Calcu!B26=TRUE,"","삭제")</f>
        <v>삭제</v>
      </c>
      <c r="B33" s="44"/>
      <c r="F33" s="142" t="e">
        <f ca="1">Calcu!U26</f>
        <v>#N/A</v>
      </c>
      <c r="G33" s="142" t="e">
        <f ca="1">Calcu!W26</f>
        <v>#N/A</v>
      </c>
    </row>
    <row r="34" spans="1:7" ht="15" customHeight="1">
      <c r="A34" s="45" t="str">
        <f>IF(Calcu!B27=TRUE,"","삭제")</f>
        <v>삭제</v>
      </c>
      <c r="B34" s="44"/>
      <c r="F34" s="142" t="e">
        <f ca="1">Calcu!U27</f>
        <v>#N/A</v>
      </c>
      <c r="G34" s="142" t="e">
        <f ca="1">Calcu!W27</f>
        <v>#N/A</v>
      </c>
    </row>
    <row r="35" spans="1:7" ht="15" customHeight="1">
      <c r="A35" s="45" t="str">
        <f>IF(Calcu!B28=TRUE,"","삭제")</f>
        <v>삭제</v>
      </c>
      <c r="B35" s="44"/>
      <c r="F35" s="142" t="e">
        <f ca="1">Calcu!U28</f>
        <v>#N/A</v>
      </c>
      <c r="G35" s="142" t="e">
        <f ca="1">Calcu!W28</f>
        <v>#N/A</v>
      </c>
    </row>
    <row r="36" spans="1:7" ht="15" customHeight="1">
      <c r="A36" s="45" t="str">
        <f>IF(Calcu!B29=TRUE,"","삭제")</f>
        <v>삭제</v>
      </c>
      <c r="B36" s="44"/>
      <c r="F36" s="142" t="e">
        <f ca="1">Calcu!U29</f>
        <v>#N/A</v>
      </c>
      <c r="G36" s="142" t="e">
        <f ca="1">Calcu!W29</f>
        <v>#N/A</v>
      </c>
    </row>
    <row r="37" spans="1:7" ht="15" customHeight="1">
      <c r="A37" s="45" t="str">
        <f>IF(Calcu!B30=TRUE,"","삭제")</f>
        <v>삭제</v>
      </c>
      <c r="B37" s="44"/>
      <c r="F37" s="142" t="e">
        <f ca="1">Calcu!U30</f>
        <v>#N/A</v>
      </c>
      <c r="G37" s="142" t="e">
        <f ca="1">Calcu!W30</f>
        <v>#N/A</v>
      </c>
    </row>
    <row r="38" spans="1:7" ht="15" customHeight="1">
      <c r="A38" s="45" t="str">
        <f>IF(Calcu!B31=TRUE,"","삭제")</f>
        <v>삭제</v>
      </c>
      <c r="B38" s="44"/>
      <c r="F38" s="142" t="e">
        <f ca="1">Calcu!U31</f>
        <v>#N/A</v>
      </c>
      <c r="G38" s="142" t="e">
        <f ca="1">Calcu!W31</f>
        <v>#N/A</v>
      </c>
    </row>
    <row r="39" spans="1:7" ht="15" customHeight="1">
      <c r="A39" s="45" t="str">
        <f>IF(Calcu!B32=TRUE,"","삭제")</f>
        <v>삭제</v>
      </c>
      <c r="B39" s="44"/>
      <c r="F39" s="142" t="e">
        <f ca="1">Calcu!U32</f>
        <v>#N/A</v>
      </c>
      <c r="G39" s="142" t="e">
        <f ca="1">Calcu!W32</f>
        <v>#N/A</v>
      </c>
    </row>
    <row r="40" spans="1:7" ht="15" customHeight="1">
      <c r="A40" s="45" t="str">
        <f>IF(Calcu!B33=TRUE,"","삭제")</f>
        <v>삭제</v>
      </c>
      <c r="B40" s="44"/>
      <c r="F40" s="142" t="e">
        <f ca="1">Calcu!U33</f>
        <v>#N/A</v>
      </c>
      <c r="G40" s="142" t="e">
        <f ca="1">Calcu!W33</f>
        <v>#N/A</v>
      </c>
    </row>
    <row r="41" spans="1:7" ht="15" customHeight="1">
      <c r="A41" s="45" t="str">
        <f>IF(Calcu!B34=TRUE,"","삭제")</f>
        <v>삭제</v>
      </c>
      <c r="B41" s="44"/>
      <c r="F41" s="142" t="e">
        <f ca="1">Calcu!U34</f>
        <v>#N/A</v>
      </c>
      <c r="G41" s="142" t="e">
        <f ca="1">Calcu!W34</f>
        <v>#N/A</v>
      </c>
    </row>
    <row r="42" spans="1:7" ht="15" customHeight="1">
      <c r="A42" s="45" t="str">
        <f>IF(Calcu!B35=TRUE,"","삭제")</f>
        <v>삭제</v>
      </c>
      <c r="B42" s="44"/>
      <c r="F42" s="142" t="e">
        <f ca="1">Calcu!U35</f>
        <v>#N/A</v>
      </c>
      <c r="G42" s="142" t="e">
        <f ca="1">Calcu!W35</f>
        <v>#N/A</v>
      </c>
    </row>
    <row r="43" spans="1:7" ht="15" customHeight="1">
      <c r="A43" s="45" t="str">
        <f>IF(Calcu!B36=TRUE,"","삭제")</f>
        <v>삭제</v>
      </c>
      <c r="B43" s="44"/>
      <c r="F43" s="142" t="e">
        <f ca="1">Calcu!U36</f>
        <v>#N/A</v>
      </c>
      <c r="G43" s="142" t="e">
        <f ca="1">Calcu!W36</f>
        <v>#N/A</v>
      </c>
    </row>
    <row r="44" spans="1:7" ht="15" customHeight="1">
      <c r="A44" s="45" t="str">
        <f>IF(Calcu!B37=TRUE,"","삭제")</f>
        <v>삭제</v>
      </c>
      <c r="B44" s="44"/>
      <c r="F44" s="142" t="e">
        <f ca="1">Calcu!U37</f>
        <v>#N/A</v>
      </c>
      <c r="G44" s="142" t="e">
        <f ca="1">Calcu!W37</f>
        <v>#N/A</v>
      </c>
    </row>
    <row r="45" spans="1:7" ht="15" customHeight="1">
      <c r="A45" s="45" t="str">
        <f>IF(Calcu!B38=TRUE,"","삭제")</f>
        <v>삭제</v>
      </c>
      <c r="B45" s="44"/>
      <c r="F45" s="142" t="e">
        <f ca="1">Calcu!U38</f>
        <v>#N/A</v>
      </c>
      <c r="G45" s="142" t="e">
        <f ca="1">Calcu!W38</f>
        <v>#N/A</v>
      </c>
    </row>
    <row r="46" spans="1:7" ht="15" customHeight="1">
      <c r="A46" s="45" t="str">
        <f>IF(Calcu!B39=TRUE,"","삭제")</f>
        <v>삭제</v>
      </c>
      <c r="B46" s="44"/>
      <c r="F46" s="142" t="e">
        <f ca="1">Calcu!U39</f>
        <v>#N/A</v>
      </c>
      <c r="G46" s="142" t="e">
        <f ca="1">Calcu!W39</f>
        <v>#N/A</v>
      </c>
    </row>
    <row r="47" spans="1:7" ht="15" customHeight="1">
      <c r="A47" s="45" t="str">
        <f>IF(Calcu!B40=TRUE,"","삭제")</f>
        <v>삭제</v>
      </c>
      <c r="B47" s="44"/>
      <c r="F47" s="142" t="e">
        <f ca="1">Calcu!U40</f>
        <v>#N/A</v>
      </c>
      <c r="G47" s="142" t="e">
        <f ca="1">Calcu!W40</f>
        <v>#N/A</v>
      </c>
    </row>
    <row r="48" spans="1:7" ht="15" customHeight="1">
      <c r="A48" s="45" t="str">
        <f>IF(Calcu!B41=TRUE,"","삭제")</f>
        <v>삭제</v>
      </c>
      <c r="B48" s="44"/>
      <c r="F48" s="142" t="e">
        <f ca="1">Calcu!U41</f>
        <v>#N/A</v>
      </c>
      <c r="G48" s="142" t="e">
        <f ca="1">Calcu!W41</f>
        <v>#N/A</v>
      </c>
    </row>
    <row r="49" spans="1:13" ht="15" customHeight="1">
      <c r="A49" s="45" t="str">
        <f>IF(Calcu!B42=TRUE,"","삭제")</f>
        <v>삭제</v>
      </c>
      <c r="B49" s="44"/>
      <c r="F49" s="142" t="e">
        <f ca="1">Calcu!U42</f>
        <v>#N/A</v>
      </c>
      <c r="G49" s="142" t="e">
        <f ca="1">Calcu!W42</f>
        <v>#N/A</v>
      </c>
    </row>
    <row r="50" spans="1:13" ht="15" customHeight="1">
      <c r="A50" s="45" t="str">
        <f>IF(Calcu!B43=TRUE,"","삭제")</f>
        <v>삭제</v>
      </c>
      <c r="B50" s="44"/>
      <c r="F50" s="142" t="e">
        <f ca="1">Calcu!U43</f>
        <v>#N/A</v>
      </c>
      <c r="G50" s="142" t="e">
        <f ca="1">Calcu!W43</f>
        <v>#N/A</v>
      </c>
    </row>
    <row r="51" spans="1:13" ht="15" customHeight="1">
      <c r="A51" s="45" t="str">
        <f>IF(Calcu!B44=TRUE,"","삭제")</f>
        <v>삭제</v>
      </c>
      <c r="B51" s="44"/>
      <c r="F51" s="142" t="e">
        <f ca="1">Calcu!U44</f>
        <v>#N/A</v>
      </c>
      <c r="G51" s="142" t="e">
        <f ca="1">Calcu!W44</f>
        <v>#N/A</v>
      </c>
    </row>
    <row r="52" spans="1:13" ht="15" customHeight="1">
      <c r="A52" s="45" t="str">
        <f>IF(Calcu!B45=TRUE,"","삭제")</f>
        <v>삭제</v>
      </c>
      <c r="B52" s="44"/>
      <c r="F52" s="142" t="e">
        <f ca="1">Calcu!U45</f>
        <v>#N/A</v>
      </c>
      <c r="G52" s="142" t="e">
        <f ca="1">Calcu!W45</f>
        <v>#N/A</v>
      </c>
    </row>
    <row r="53" spans="1:13" ht="15" customHeight="1">
      <c r="A53" s="45" t="str">
        <f>IF(Calcu!B46=TRUE,"","삭제")</f>
        <v>삭제</v>
      </c>
      <c r="B53" s="44"/>
      <c r="F53" s="142" t="e">
        <f ca="1">Calcu!U46</f>
        <v>#N/A</v>
      </c>
      <c r="G53" s="142" t="e">
        <f ca="1">Calcu!W46</f>
        <v>#N/A</v>
      </c>
    </row>
    <row r="54" spans="1:13" ht="15" customHeight="1">
      <c r="A54" s="45" t="str">
        <f>IF(Calcu!B47=TRUE,"","삭제")</f>
        <v>삭제</v>
      </c>
      <c r="B54" s="44"/>
      <c r="F54" s="142" t="e">
        <f ca="1">Calcu!U47</f>
        <v>#N/A</v>
      </c>
      <c r="G54" s="142" t="e">
        <f ca="1">Calcu!W47</f>
        <v>#N/A</v>
      </c>
    </row>
    <row r="55" spans="1:13" ht="15" customHeight="1">
      <c r="A55" s="45" t="str">
        <f>IF(Calcu!B48=TRUE,"","삭제")</f>
        <v>삭제</v>
      </c>
      <c r="B55" s="44"/>
      <c r="F55" s="142" t="e">
        <f ca="1">Calcu!U48</f>
        <v>#N/A</v>
      </c>
      <c r="G55" s="142" t="e">
        <f ca="1">Calcu!W48</f>
        <v>#N/A</v>
      </c>
    </row>
    <row r="56" spans="1:13" ht="15" customHeight="1">
      <c r="A56" s="45"/>
      <c r="F56" s="103"/>
      <c r="G56" s="103"/>
      <c r="H56" s="52"/>
    </row>
    <row r="57" spans="1:13" ht="15" customHeight="1">
      <c r="A57" s="45"/>
      <c r="F57" s="39" t="e">
        <f ca="1">"● Measurement uncertainty : "&amp;Calcu!T60</f>
        <v>#N/A</v>
      </c>
      <c r="H57" s="39"/>
    </row>
    <row r="58" spans="1:13" ht="15" customHeight="1">
      <c r="A58" s="45"/>
      <c r="F58" s="54" t="s">
        <v>272</v>
      </c>
      <c r="G58" s="229" t="str">
        <f>Calcu!C62&amp;")"</f>
        <v>2)</v>
      </c>
      <c r="I58" s="51"/>
      <c r="J58" s="51"/>
    </row>
    <row r="59" spans="1:13" ht="15" customHeight="1">
      <c r="F59" s="74"/>
      <c r="G59" s="74"/>
      <c r="H59" s="75"/>
    </row>
    <row r="62" spans="1:13" ht="15" customHeight="1">
      <c r="M62" s="52"/>
    </row>
    <row r="63" spans="1:13" ht="15" customHeight="1">
      <c r="M63" s="52"/>
    </row>
    <row r="65" spans="13:13" ht="15" customHeight="1">
      <c r="M65" s="51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8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8" customWidth="1"/>
    <col min="2" max="5" width="1.77734375" style="38" hidden="1" customWidth="1"/>
    <col min="6" max="6" width="9.21875" style="38" customWidth="1"/>
    <col min="7" max="7" width="4.44140625" style="38" bestFit="1" customWidth="1"/>
    <col min="8" max="8" width="8.77734375" style="38"/>
    <col min="9" max="9" width="1.77734375" style="38" customWidth="1"/>
    <col min="10" max="10" width="7.5546875" style="38" bestFit="1" customWidth="1"/>
    <col min="11" max="11" width="9.109375" style="38" bestFit="1" customWidth="1"/>
    <col min="12" max="12" width="5.21875" style="38" bestFit="1" customWidth="1"/>
    <col min="13" max="13" width="7.5546875" style="38" bestFit="1" customWidth="1"/>
    <col min="14" max="14" width="9.109375" style="38" bestFit="1" customWidth="1"/>
    <col min="15" max="15" width="5.21875" style="38" bestFit="1" customWidth="1"/>
    <col min="16" max="16" width="1.77734375" style="38" customWidth="1"/>
    <col min="17" max="17" width="10.33203125" style="38" customWidth="1"/>
    <col min="18" max="16384" width="8.77734375" style="38"/>
  </cols>
  <sheetData>
    <row r="1" spans="1:17" s="48" customFormat="1" ht="33" customHeight="1">
      <c r="A1" s="303" t="s">
        <v>316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3"/>
      <c r="Q1" s="303"/>
    </row>
    <row r="2" spans="1:17" s="48" customFormat="1" ht="33" customHeight="1">
      <c r="A2" s="303"/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</row>
    <row r="3" spans="1:17" s="48" customFormat="1" ht="12.75" customHeight="1">
      <c r="A3" s="49" t="s">
        <v>317</v>
      </c>
      <c r="B3" s="49"/>
      <c r="C3" s="49"/>
      <c r="D3" s="49"/>
      <c r="E3" s="49"/>
      <c r="F3" s="22"/>
      <c r="G3" s="22"/>
      <c r="H3" s="22"/>
      <c r="I3" s="22"/>
      <c r="J3" s="22"/>
      <c r="K3" s="22"/>
      <c r="L3" s="22"/>
      <c r="M3" s="22"/>
    </row>
    <row r="4" spans="1:17" s="50" customFormat="1" ht="13.5" customHeight="1">
      <c r="A4" s="180" t="str">
        <f>" 교   정   번   호(Calibration No) : "&amp;기본정보!H3</f>
        <v xml:space="preserve"> 교   정   번   호(Calibration No) : </v>
      </c>
      <c r="B4" s="180"/>
      <c r="C4" s="180"/>
      <c r="D4" s="180"/>
      <c r="E4" s="180"/>
      <c r="F4" s="228"/>
      <c r="G4" s="228"/>
      <c r="H4" s="228"/>
      <c r="I4" s="228"/>
      <c r="J4" s="228"/>
      <c r="K4" s="239"/>
      <c r="L4" s="240"/>
      <c r="M4" s="241"/>
      <c r="N4" s="241"/>
      <c r="O4" s="241"/>
      <c r="P4" s="241"/>
      <c r="Q4" s="241"/>
    </row>
    <row r="5" spans="1:17" s="37" customFormat="1" ht="15" customHeight="1"/>
    <row r="6" spans="1:17" ht="15" customHeight="1">
      <c r="F6" s="55" t="str">
        <f>"○ 품명 : "&amp;기본정보!C$5</f>
        <v xml:space="preserve">○ 품명 : </v>
      </c>
      <c r="G6" s="55"/>
    </row>
    <row r="7" spans="1:17" ht="15" customHeight="1">
      <c r="F7" s="55" t="str">
        <f>"○ 제작회사 : "&amp;기본정보!C$6</f>
        <v xml:space="preserve">○ 제작회사 : </v>
      </c>
      <c r="G7" s="55"/>
    </row>
    <row r="8" spans="1:17" ht="15" customHeight="1">
      <c r="F8" s="55" t="str">
        <f>"○ 형식 : "&amp;기본정보!C$7</f>
        <v xml:space="preserve">○ 형식 : </v>
      </c>
      <c r="G8" s="55"/>
    </row>
    <row r="9" spans="1:17" ht="15" customHeight="1">
      <c r="F9" s="55" t="str">
        <f>"○ 기기번호 : "&amp;기본정보!C$8</f>
        <v xml:space="preserve">○ 기기번호 : </v>
      </c>
      <c r="G9" s="55"/>
    </row>
    <row r="11" spans="1:17" ht="15" customHeight="1">
      <c r="F11" s="39" t="s">
        <v>99</v>
      </c>
      <c r="G11" s="39"/>
    </row>
    <row r="12" spans="1:17" ht="15" customHeight="1">
      <c r="A12" s="45"/>
      <c r="C12" s="45"/>
      <c r="D12" s="45"/>
      <c r="E12" s="45"/>
      <c r="F12" s="55" t="str">
        <f ca="1">"○ 최소눈금 : "&amp;Calcu!J3&amp;" mm"</f>
        <v>○ 최소눈금 : 0 mm</v>
      </c>
      <c r="G12" s="55"/>
    </row>
    <row r="13" spans="1:17" ht="15" customHeight="1">
      <c r="A13" s="45"/>
      <c r="B13" s="45"/>
      <c r="C13" s="45"/>
      <c r="D13" s="45"/>
      <c r="E13" s="45"/>
    </row>
    <row r="14" spans="1:17" s="242" customFormat="1" ht="15" customHeight="1">
      <c r="B14" s="310"/>
      <c r="C14" s="312"/>
      <c r="D14" s="312"/>
      <c r="E14" s="312"/>
      <c r="F14" s="314" t="s">
        <v>324</v>
      </c>
      <c r="G14" s="316" t="s">
        <v>318</v>
      </c>
      <c r="H14" s="318" t="s">
        <v>105</v>
      </c>
      <c r="I14" s="320"/>
      <c r="J14" s="321" t="s">
        <v>319</v>
      </c>
      <c r="K14" s="321"/>
      <c r="L14" s="321"/>
      <c r="M14" s="305" t="s">
        <v>320</v>
      </c>
      <c r="N14" s="305"/>
      <c r="O14" s="305"/>
      <c r="P14" s="306"/>
      <c r="Q14" s="308" t="s">
        <v>321</v>
      </c>
    </row>
    <row r="15" spans="1:17" s="243" customFormat="1" ht="22.5">
      <c r="B15" s="311"/>
      <c r="C15" s="313"/>
      <c r="D15" s="313"/>
      <c r="E15" s="313"/>
      <c r="F15" s="315"/>
      <c r="G15" s="317"/>
      <c r="H15" s="319"/>
      <c r="I15" s="313"/>
      <c r="J15" s="244" t="s">
        <v>326</v>
      </c>
      <c r="K15" s="245" t="s">
        <v>327</v>
      </c>
      <c r="L15" s="245" t="s">
        <v>328</v>
      </c>
      <c r="M15" s="244" t="s">
        <v>326</v>
      </c>
      <c r="N15" s="245" t="s">
        <v>327</v>
      </c>
      <c r="O15" s="245" t="s">
        <v>328</v>
      </c>
      <c r="P15" s="307"/>
      <c r="Q15" s="309"/>
    </row>
    <row r="16" spans="1:17" ht="15" customHeight="1">
      <c r="A16" s="45" t="str">
        <f>IF(Calcu!B9=TRUE,"","삭제")</f>
        <v>삭제</v>
      </c>
      <c r="B16" s="44"/>
      <c r="C16" s="44"/>
      <c r="D16" s="44"/>
      <c r="E16" s="44"/>
      <c r="F16" s="52" t="e">
        <f ca="1">Calcu!U9</f>
        <v>#N/A</v>
      </c>
      <c r="G16" s="52" t="s">
        <v>150</v>
      </c>
      <c r="H16" s="52" t="e">
        <f ca="1">Calcu!X9</f>
        <v>#VALUE!</v>
      </c>
      <c r="J16" s="38" t="e">
        <f ca="1">Calcu!V9</f>
        <v>#N/A</v>
      </c>
      <c r="K16" s="38" t="e">
        <f ca="1">Calcu!W9</f>
        <v>#N/A</v>
      </c>
      <c r="L16" s="38" t="str">
        <f>LEFT(Calcu!Y9)</f>
        <v/>
      </c>
      <c r="M16" s="38" t="s">
        <v>322</v>
      </c>
      <c r="N16" s="38" t="s">
        <v>322</v>
      </c>
      <c r="O16" s="38" t="s">
        <v>323</v>
      </c>
      <c r="Q16" s="38" t="e">
        <f ca="1">Calcu!Z9</f>
        <v>#N/A</v>
      </c>
    </row>
    <row r="17" spans="1:17" ht="15" customHeight="1">
      <c r="A17" s="45" t="str">
        <f>IF(Calcu!B10=TRUE,"","삭제")</f>
        <v>삭제</v>
      </c>
      <c r="B17" s="44"/>
      <c r="C17" s="44"/>
      <c r="D17" s="44"/>
      <c r="E17" s="44"/>
      <c r="F17" s="52" t="e">
        <f ca="1">Calcu!U10</f>
        <v>#N/A</v>
      </c>
      <c r="G17" s="52" t="s">
        <v>150</v>
      </c>
      <c r="H17" s="52" t="e">
        <f ca="1">Calcu!X10</f>
        <v>#VALUE!</v>
      </c>
      <c r="J17" s="38" t="e">
        <f ca="1">Calcu!V10</f>
        <v>#N/A</v>
      </c>
      <c r="K17" s="38" t="e">
        <f ca="1">Calcu!W10</f>
        <v>#N/A</v>
      </c>
      <c r="L17" s="38" t="str">
        <f>LEFT(Calcu!Y10)</f>
        <v/>
      </c>
      <c r="M17" s="38" t="s">
        <v>322</v>
      </c>
      <c r="N17" s="38" t="s">
        <v>322</v>
      </c>
      <c r="O17" s="38" t="s">
        <v>323</v>
      </c>
      <c r="Q17" s="38" t="e">
        <f ca="1">Calcu!Z10</f>
        <v>#N/A</v>
      </c>
    </row>
    <row r="18" spans="1:17" ht="15" customHeight="1">
      <c r="A18" s="45" t="str">
        <f>IF(Calcu!B11=TRUE,"","삭제")</f>
        <v>삭제</v>
      </c>
      <c r="B18" s="44"/>
      <c r="C18" s="44"/>
      <c r="D18" s="44"/>
      <c r="E18" s="44"/>
      <c r="F18" s="52" t="e">
        <f ca="1">Calcu!U11</f>
        <v>#N/A</v>
      </c>
      <c r="G18" s="52" t="s">
        <v>150</v>
      </c>
      <c r="H18" s="52" t="e">
        <f ca="1">Calcu!X11</f>
        <v>#VALUE!</v>
      </c>
      <c r="J18" s="38" t="e">
        <f ca="1">Calcu!V11</f>
        <v>#N/A</v>
      </c>
      <c r="K18" s="38" t="e">
        <f ca="1">Calcu!W11</f>
        <v>#N/A</v>
      </c>
      <c r="L18" s="38" t="str">
        <f>LEFT(Calcu!Y11)</f>
        <v/>
      </c>
      <c r="M18" s="38" t="s">
        <v>322</v>
      </c>
      <c r="N18" s="38" t="s">
        <v>322</v>
      </c>
      <c r="O18" s="38" t="s">
        <v>323</v>
      </c>
      <c r="Q18" s="38" t="e">
        <f ca="1">Calcu!Z11</f>
        <v>#N/A</v>
      </c>
    </row>
    <row r="19" spans="1:17" ht="15" customHeight="1">
      <c r="A19" s="45" t="str">
        <f>IF(Calcu!B12=TRUE,"","삭제")</f>
        <v>삭제</v>
      </c>
      <c r="B19" s="44"/>
      <c r="C19" s="44"/>
      <c r="D19" s="44"/>
      <c r="E19" s="44"/>
      <c r="F19" s="52" t="e">
        <f ca="1">Calcu!U12</f>
        <v>#N/A</v>
      </c>
      <c r="G19" s="52" t="s">
        <v>150</v>
      </c>
      <c r="H19" s="52" t="e">
        <f ca="1">Calcu!X12</f>
        <v>#VALUE!</v>
      </c>
      <c r="J19" s="38" t="e">
        <f ca="1">Calcu!V12</f>
        <v>#N/A</v>
      </c>
      <c r="K19" s="38" t="e">
        <f ca="1">Calcu!W12</f>
        <v>#N/A</v>
      </c>
      <c r="L19" s="38" t="str">
        <f>LEFT(Calcu!Y12)</f>
        <v/>
      </c>
      <c r="M19" s="38" t="s">
        <v>322</v>
      </c>
      <c r="N19" s="38" t="s">
        <v>322</v>
      </c>
      <c r="O19" s="38" t="s">
        <v>323</v>
      </c>
      <c r="Q19" s="38" t="e">
        <f ca="1">Calcu!Z12</f>
        <v>#N/A</v>
      </c>
    </row>
    <row r="20" spans="1:17" ht="15" customHeight="1">
      <c r="A20" s="45" t="str">
        <f>IF(Calcu!B13=TRUE,"","삭제")</f>
        <v>삭제</v>
      </c>
      <c r="B20" s="44"/>
      <c r="C20" s="44"/>
      <c r="D20" s="44"/>
      <c r="E20" s="44"/>
      <c r="F20" s="52" t="e">
        <f ca="1">Calcu!U13</f>
        <v>#N/A</v>
      </c>
      <c r="G20" s="52" t="s">
        <v>150</v>
      </c>
      <c r="H20" s="52" t="e">
        <f ca="1">Calcu!X13</f>
        <v>#VALUE!</v>
      </c>
      <c r="J20" s="38" t="e">
        <f ca="1">Calcu!V13</f>
        <v>#N/A</v>
      </c>
      <c r="K20" s="38" t="e">
        <f ca="1">Calcu!W13</f>
        <v>#N/A</v>
      </c>
      <c r="L20" s="38" t="str">
        <f>LEFT(Calcu!Y13)</f>
        <v/>
      </c>
      <c r="M20" s="38" t="s">
        <v>322</v>
      </c>
      <c r="N20" s="38" t="s">
        <v>322</v>
      </c>
      <c r="O20" s="38" t="s">
        <v>323</v>
      </c>
      <c r="Q20" s="38" t="e">
        <f ca="1">Calcu!Z13</f>
        <v>#N/A</v>
      </c>
    </row>
    <row r="21" spans="1:17" ht="15" customHeight="1">
      <c r="A21" s="45" t="str">
        <f>IF(Calcu!B14=TRUE,"","삭제")</f>
        <v>삭제</v>
      </c>
      <c r="B21" s="44"/>
      <c r="C21" s="44"/>
      <c r="D21" s="44"/>
      <c r="E21" s="44"/>
      <c r="F21" s="52" t="e">
        <f ca="1">Calcu!U14</f>
        <v>#N/A</v>
      </c>
      <c r="G21" s="52" t="s">
        <v>150</v>
      </c>
      <c r="H21" s="52" t="e">
        <f ca="1">Calcu!X14</f>
        <v>#VALUE!</v>
      </c>
      <c r="J21" s="38" t="e">
        <f ca="1">Calcu!V14</f>
        <v>#N/A</v>
      </c>
      <c r="K21" s="38" t="e">
        <f ca="1">Calcu!W14</f>
        <v>#N/A</v>
      </c>
      <c r="L21" s="38" t="str">
        <f>LEFT(Calcu!Y14)</f>
        <v/>
      </c>
      <c r="M21" s="38" t="s">
        <v>322</v>
      </c>
      <c r="N21" s="38" t="s">
        <v>322</v>
      </c>
      <c r="O21" s="38" t="s">
        <v>323</v>
      </c>
      <c r="Q21" s="38" t="e">
        <f ca="1">Calcu!Z14</f>
        <v>#N/A</v>
      </c>
    </row>
    <row r="22" spans="1:17" ht="15" customHeight="1">
      <c r="A22" s="45" t="str">
        <f>IF(Calcu!B15=TRUE,"","삭제")</f>
        <v>삭제</v>
      </c>
      <c r="B22" s="44"/>
      <c r="C22" s="44"/>
      <c r="D22" s="44"/>
      <c r="E22" s="44"/>
      <c r="F22" s="52" t="e">
        <f ca="1">Calcu!U15</f>
        <v>#N/A</v>
      </c>
      <c r="G22" s="52" t="s">
        <v>150</v>
      </c>
      <c r="H22" s="52" t="e">
        <f ca="1">Calcu!X15</f>
        <v>#VALUE!</v>
      </c>
      <c r="J22" s="38" t="e">
        <f ca="1">Calcu!V15</f>
        <v>#N/A</v>
      </c>
      <c r="K22" s="38" t="e">
        <f ca="1">Calcu!W15</f>
        <v>#N/A</v>
      </c>
      <c r="L22" s="38" t="str">
        <f>LEFT(Calcu!Y15)</f>
        <v/>
      </c>
      <c r="M22" s="38" t="s">
        <v>322</v>
      </c>
      <c r="N22" s="38" t="s">
        <v>322</v>
      </c>
      <c r="O22" s="38" t="s">
        <v>323</v>
      </c>
      <c r="Q22" s="38" t="e">
        <f ca="1">Calcu!Z15</f>
        <v>#N/A</v>
      </c>
    </row>
    <row r="23" spans="1:17" ht="15" customHeight="1">
      <c r="A23" s="45" t="str">
        <f>IF(Calcu!B16=TRUE,"","삭제")</f>
        <v>삭제</v>
      </c>
      <c r="B23" s="44"/>
      <c r="C23" s="44"/>
      <c r="D23" s="44"/>
      <c r="E23" s="44"/>
      <c r="F23" s="52" t="e">
        <f ca="1">Calcu!U16</f>
        <v>#N/A</v>
      </c>
      <c r="G23" s="52" t="s">
        <v>150</v>
      </c>
      <c r="H23" s="52" t="e">
        <f ca="1">Calcu!X16</f>
        <v>#VALUE!</v>
      </c>
      <c r="J23" s="38" t="e">
        <f ca="1">Calcu!V16</f>
        <v>#N/A</v>
      </c>
      <c r="K23" s="38" t="e">
        <f ca="1">Calcu!W16</f>
        <v>#N/A</v>
      </c>
      <c r="L23" s="38" t="str">
        <f>LEFT(Calcu!Y16)</f>
        <v/>
      </c>
      <c r="M23" s="38" t="s">
        <v>322</v>
      </c>
      <c r="N23" s="38" t="s">
        <v>322</v>
      </c>
      <c r="O23" s="38" t="s">
        <v>323</v>
      </c>
      <c r="Q23" s="38" t="e">
        <f ca="1">Calcu!Z16</f>
        <v>#N/A</v>
      </c>
    </row>
    <row r="24" spans="1:17" ht="15" customHeight="1">
      <c r="A24" s="45" t="str">
        <f>IF(Calcu!B17=TRUE,"","삭제")</f>
        <v>삭제</v>
      </c>
      <c r="B24" s="44"/>
      <c r="C24" s="44"/>
      <c r="D24" s="44"/>
      <c r="E24" s="44"/>
      <c r="F24" s="52" t="e">
        <f ca="1">Calcu!U17</f>
        <v>#N/A</v>
      </c>
      <c r="G24" s="52" t="s">
        <v>150</v>
      </c>
      <c r="H24" s="52" t="e">
        <f ca="1">Calcu!X17</f>
        <v>#VALUE!</v>
      </c>
      <c r="J24" s="38" t="e">
        <f ca="1">Calcu!V17</f>
        <v>#N/A</v>
      </c>
      <c r="K24" s="38" t="e">
        <f ca="1">Calcu!W17</f>
        <v>#N/A</v>
      </c>
      <c r="L24" s="38" t="str">
        <f>LEFT(Calcu!Y17)</f>
        <v/>
      </c>
      <c r="M24" s="38" t="s">
        <v>322</v>
      </c>
      <c r="N24" s="38" t="s">
        <v>322</v>
      </c>
      <c r="O24" s="38" t="s">
        <v>323</v>
      </c>
      <c r="Q24" s="38" t="e">
        <f ca="1">Calcu!Z17</f>
        <v>#N/A</v>
      </c>
    </row>
    <row r="25" spans="1:17" ht="15" customHeight="1">
      <c r="A25" s="45" t="str">
        <f>IF(Calcu!B18=TRUE,"","삭제")</f>
        <v>삭제</v>
      </c>
      <c r="B25" s="44"/>
      <c r="C25" s="44"/>
      <c r="D25" s="44"/>
      <c r="E25" s="44"/>
      <c r="F25" s="52" t="e">
        <f ca="1">Calcu!U18</f>
        <v>#N/A</v>
      </c>
      <c r="G25" s="52" t="s">
        <v>150</v>
      </c>
      <c r="H25" s="52" t="e">
        <f ca="1">Calcu!X18</f>
        <v>#VALUE!</v>
      </c>
      <c r="J25" s="38" t="e">
        <f ca="1">Calcu!V18</f>
        <v>#N/A</v>
      </c>
      <c r="K25" s="38" t="e">
        <f ca="1">Calcu!W18</f>
        <v>#N/A</v>
      </c>
      <c r="L25" s="38" t="str">
        <f>LEFT(Calcu!Y18)</f>
        <v/>
      </c>
      <c r="M25" s="38" t="s">
        <v>322</v>
      </c>
      <c r="N25" s="38" t="s">
        <v>322</v>
      </c>
      <c r="O25" s="38" t="s">
        <v>323</v>
      </c>
      <c r="Q25" s="38" t="e">
        <f ca="1">Calcu!Z18</f>
        <v>#N/A</v>
      </c>
    </row>
    <row r="26" spans="1:17" ht="15" customHeight="1">
      <c r="A26" s="45" t="str">
        <f>IF(Calcu!B19=TRUE,"","삭제")</f>
        <v>삭제</v>
      </c>
      <c r="B26" s="44"/>
      <c r="C26" s="44"/>
      <c r="D26" s="44"/>
      <c r="E26" s="44"/>
      <c r="F26" s="52" t="e">
        <f ca="1">Calcu!U19</f>
        <v>#N/A</v>
      </c>
      <c r="G26" s="52" t="s">
        <v>150</v>
      </c>
      <c r="H26" s="52" t="e">
        <f ca="1">Calcu!X19</f>
        <v>#VALUE!</v>
      </c>
      <c r="J26" s="38" t="e">
        <f ca="1">Calcu!V19</f>
        <v>#N/A</v>
      </c>
      <c r="K26" s="38" t="e">
        <f ca="1">Calcu!W19</f>
        <v>#N/A</v>
      </c>
      <c r="L26" s="38" t="str">
        <f>LEFT(Calcu!Y19)</f>
        <v/>
      </c>
      <c r="M26" s="38" t="s">
        <v>322</v>
      </c>
      <c r="N26" s="38" t="s">
        <v>322</v>
      </c>
      <c r="O26" s="38" t="s">
        <v>323</v>
      </c>
      <c r="Q26" s="38" t="e">
        <f ca="1">Calcu!Z19</f>
        <v>#N/A</v>
      </c>
    </row>
    <row r="27" spans="1:17" ht="15" customHeight="1">
      <c r="A27" s="45" t="str">
        <f>IF(Calcu!B20=TRUE,"","삭제")</f>
        <v>삭제</v>
      </c>
      <c r="B27" s="44"/>
      <c r="C27" s="44"/>
      <c r="D27" s="44"/>
      <c r="E27" s="44"/>
      <c r="F27" s="52" t="e">
        <f ca="1">Calcu!U20</f>
        <v>#N/A</v>
      </c>
      <c r="G27" s="52" t="s">
        <v>150</v>
      </c>
      <c r="H27" s="52" t="e">
        <f ca="1">Calcu!X20</f>
        <v>#VALUE!</v>
      </c>
      <c r="J27" s="38" t="e">
        <f ca="1">Calcu!V20</f>
        <v>#N/A</v>
      </c>
      <c r="K27" s="38" t="e">
        <f ca="1">Calcu!W20</f>
        <v>#N/A</v>
      </c>
      <c r="L27" s="38" t="str">
        <f>LEFT(Calcu!Y20)</f>
        <v/>
      </c>
      <c r="M27" s="38" t="s">
        <v>322</v>
      </c>
      <c r="N27" s="38" t="s">
        <v>322</v>
      </c>
      <c r="O27" s="38" t="s">
        <v>323</v>
      </c>
      <c r="Q27" s="38" t="e">
        <f ca="1">Calcu!Z20</f>
        <v>#N/A</v>
      </c>
    </row>
    <row r="28" spans="1:17" ht="15" customHeight="1">
      <c r="A28" s="45" t="str">
        <f>IF(Calcu!B21=TRUE,"","삭제")</f>
        <v>삭제</v>
      </c>
      <c r="B28" s="44"/>
      <c r="C28" s="44"/>
      <c r="D28" s="44"/>
      <c r="E28" s="44"/>
      <c r="F28" s="52" t="e">
        <f ca="1">Calcu!U21</f>
        <v>#N/A</v>
      </c>
      <c r="G28" s="52" t="s">
        <v>150</v>
      </c>
      <c r="H28" s="52" t="e">
        <f ca="1">Calcu!X21</f>
        <v>#VALUE!</v>
      </c>
      <c r="J28" s="38" t="e">
        <f ca="1">Calcu!V21</f>
        <v>#N/A</v>
      </c>
      <c r="K28" s="38" t="e">
        <f ca="1">Calcu!W21</f>
        <v>#N/A</v>
      </c>
      <c r="L28" s="38" t="str">
        <f>LEFT(Calcu!Y21)</f>
        <v/>
      </c>
      <c r="M28" s="38" t="s">
        <v>322</v>
      </c>
      <c r="N28" s="38" t="s">
        <v>322</v>
      </c>
      <c r="O28" s="38" t="s">
        <v>323</v>
      </c>
      <c r="Q28" s="38" t="e">
        <f ca="1">Calcu!Z21</f>
        <v>#N/A</v>
      </c>
    </row>
    <row r="29" spans="1:17" ht="15" customHeight="1">
      <c r="A29" s="45" t="str">
        <f>IF(Calcu!B22=TRUE,"","삭제")</f>
        <v>삭제</v>
      </c>
      <c r="B29" s="44"/>
      <c r="C29" s="44"/>
      <c r="D29" s="44"/>
      <c r="E29" s="44"/>
      <c r="F29" s="52" t="e">
        <f ca="1">Calcu!U22</f>
        <v>#N/A</v>
      </c>
      <c r="G29" s="52" t="s">
        <v>150</v>
      </c>
      <c r="H29" s="52" t="e">
        <f ca="1">Calcu!X22</f>
        <v>#VALUE!</v>
      </c>
      <c r="J29" s="38" t="e">
        <f ca="1">Calcu!V22</f>
        <v>#N/A</v>
      </c>
      <c r="K29" s="38" t="e">
        <f ca="1">Calcu!W22</f>
        <v>#N/A</v>
      </c>
      <c r="L29" s="38" t="str">
        <f>LEFT(Calcu!Y22)</f>
        <v/>
      </c>
      <c r="M29" s="38" t="s">
        <v>322</v>
      </c>
      <c r="N29" s="38" t="s">
        <v>322</v>
      </c>
      <c r="O29" s="38" t="s">
        <v>323</v>
      </c>
      <c r="Q29" s="38" t="e">
        <f ca="1">Calcu!Z22</f>
        <v>#N/A</v>
      </c>
    </row>
    <row r="30" spans="1:17" ht="15" customHeight="1">
      <c r="A30" s="45" t="str">
        <f>IF(Calcu!B23=TRUE,"","삭제")</f>
        <v>삭제</v>
      </c>
      <c r="B30" s="44"/>
      <c r="C30" s="44"/>
      <c r="D30" s="44"/>
      <c r="E30" s="44"/>
      <c r="F30" s="52" t="e">
        <f ca="1">Calcu!U23</f>
        <v>#N/A</v>
      </c>
      <c r="G30" s="52" t="s">
        <v>150</v>
      </c>
      <c r="H30" s="52" t="e">
        <f ca="1">Calcu!X23</f>
        <v>#VALUE!</v>
      </c>
      <c r="J30" s="38" t="e">
        <f ca="1">Calcu!V23</f>
        <v>#N/A</v>
      </c>
      <c r="K30" s="38" t="e">
        <f ca="1">Calcu!W23</f>
        <v>#N/A</v>
      </c>
      <c r="L30" s="38" t="str">
        <f>LEFT(Calcu!Y23)</f>
        <v/>
      </c>
      <c r="M30" s="38" t="s">
        <v>322</v>
      </c>
      <c r="N30" s="38" t="s">
        <v>322</v>
      </c>
      <c r="O30" s="38" t="s">
        <v>323</v>
      </c>
      <c r="Q30" s="38" t="e">
        <f ca="1">Calcu!Z23</f>
        <v>#N/A</v>
      </c>
    </row>
    <row r="31" spans="1:17" ht="15" customHeight="1">
      <c r="A31" s="45" t="str">
        <f>IF(Calcu!B24=TRUE,"","삭제")</f>
        <v>삭제</v>
      </c>
      <c r="B31" s="44"/>
      <c r="C31" s="44"/>
      <c r="D31" s="44"/>
      <c r="E31" s="44"/>
      <c r="F31" s="52" t="e">
        <f ca="1">Calcu!U24</f>
        <v>#N/A</v>
      </c>
      <c r="G31" s="52" t="s">
        <v>150</v>
      </c>
      <c r="H31" s="52" t="e">
        <f ca="1">Calcu!X24</f>
        <v>#VALUE!</v>
      </c>
      <c r="J31" s="38" t="e">
        <f ca="1">Calcu!V24</f>
        <v>#N/A</v>
      </c>
      <c r="K31" s="38" t="e">
        <f ca="1">Calcu!W24</f>
        <v>#N/A</v>
      </c>
      <c r="L31" s="38" t="str">
        <f>LEFT(Calcu!Y24)</f>
        <v/>
      </c>
      <c r="M31" s="38" t="s">
        <v>322</v>
      </c>
      <c r="N31" s="38" t="s">
        <v>322</v>
      </c>
      <c r="O31" s="38" t="s">
        <v>323</v>
      </c>
      <c r="Q31" s="38" t="e">
        <f ca="1">Calcu!Z24</f>
        <v>#N/A</v>
      </c>
    </row>
    <row r="32" spans="1:17" ht="15" customHeight="1">
      <c r="A32" s="45" t="str">
        <f>IF(Calcu!B25=TRUE,"","삭제")</f>
        <v>삭제</v>
      </c>
      <c r="B32" s="44"/>
      <c r="C32" s="44"/>
      <c r="D32" s="44"/>
      <c r="E32" s="44"/>
      <c r="F32" s="52" t="e">
        <f ca="1">Calcu!U25</f>
        <v>#N/A</v>
      </c>
      <c r="G32" s="52" t="s">
        <v>150</v>
      </c>
      <c r="H32" s="52" t="e">
        <f ca="1">Calcu!X25</f>
        <v>#VALUE!</v>
      </c>
      <c r="J32" s="38" t="e">
        <f ca="1">Calcu!V25</f>
        <v>#N/A</v>
      </c>
      <c r="K32" s="38" t="e">
        <f ca="1">Calcu!W25</f>
        <v>#N/A</v>
      </c>
      <c r="L32" s="38" t="str">
        <f>LEFT(Calcu!Y25)</f>
        <v/>
      </c>
      <c r="M32" s="38" t="s">
        <v>322</v>
      </c>
      <c r="N32" s="38" t="s">
        <v>322</v>
      </c>
      <c r="O32" s="38" t="s">
        <v>323</v>
      </c>
      <c r="Q32" s="38" t="e">
        <f ca="1">Calcu!Z25</f>
        <v>#N/A</v>
      </c>
    </row>
    <row r="33" spans="1:17" ht="15" customHeight="1">
      <c r="A33" s="45" t="str">
        <f>IF(Calcu!B26=TRUE,"","삭제")</f>
        <v>삭제</v>
      </c>
      <c r="B33" s="44"/>
      <c r="C33" s="44"/>
      <c r="D33" s="44"/>
      <c r="E33" s="44"/>
      <c r="F33" s="52" t="e">
        <f ca="1">Calcu!U26</f>
        <v>#N/A</v>
      </c>
      <c r="G33" s="52" t="s">
        <v>150</v>
      </c>
      <c r="H33" s="52" t="e">
        <f ca="1">Calcu!X26</f>
        <v>#VALUE!</v>
      </c>
      <c r="J33" s="38" t="e">
        <f ca="1">Calcu!V26</f>
        <v>#N/A</v>
      </c>
      <c r="K33" s="38" t="e">
        <f ca="1">Calcu!W26</f>
        <v>#N/A</v>
      </c>
      <c r="L33" s="38" t="str">
        <f>LEFT(Calcu!Y26)</f>
        <v/>
      </c>
      <c r="M33" s="38" t="s">
        <v>322</v>
      </c>
      <c r="N33" s="38" t="s">
        <v>322</v>
      </c>
      <c r="O33" s="38" t="s">
        <v>323</v>
      </c>
      <c r="Q33" s="38" t="e">
        <f ca="1">Calcu!Z26</f>
        <v>#N/A</v>
      </c>
    </row>
    <row r="34" spans="1:17" ht="15" customHeight="1">
      <c r="A34" s="45" t="str">
        <f>IF(Calcu!B27=TRUE,"","삭제")</f>
        <v>삭제</v>
      </c>
      <c r="B34" s="44"/>
      <c r="C34" s="44"/>
      <c r="D34" s="44"/>
      <c r="E34" s="44"/>
      <c r="F34" s="52" t="e">
        <f ca="1">Calcu!U27</f>
        <v>#N/A</v>
      </c>
      <c r="G34" s="52" t="s">
        <v>150</v>
      </c>
      <c r="H34" s="52" t="e">
        <f ca="1">Calcu!X27</f>
        <v>#VALUE!</v>
      </c>
      <c r="J34" s="38" t="e">
        <f ca="1">Calcu!V27</f>
        <v>#N/A</v>
      </c>
      <c r="K34" s="38" t="e">
        <f ca="1">Calcu!W27</f>
        <v>#N/A</v>
      </c>
      <c r="L34" s="38" t="str">
        <f>LEFT(Calcu!Y27)</f>
        <v/>
      </c>
      <c r="M34" s="38" t="s">
        <v>322</v>
      </c>
      <c r="N34" s="38" t="s">
        <v>322</v>
      </c>
      <c r="O34" s="38" t="s">
        <v>323</v>
      </c>
      <c r="Q34" s="38" t="e">
        <f ca="1">Calcu!Z27</f>
        <v>#N/A</v>
      </c>
    </row>
    <row r="35" spans="1:17" ht="15" customHeight="1">
      <c r="A35" s="45" t="str">
        <f>IF(Calcu!B28=TRUE,"","삭제")</f>
        <v>삭제</v>
      </c>
      <c r="B35" s="44"/>
      <c r="C35" s="44"/>
      <c r="D35" s="44"/>
      <c r="E35" s="44"/>
      <c r="F35" s="52" t="e">
        <f ca="1">Calcu!U28</f>
        <v>#N/A</v>
      </c>
      <c r="G35" s="52" t="s">
        <v>150</v>
      </c>
      <c r="H35" s="52" t="e">
        <f ca="1">Calcu!X28</f>
        <v>#VALUE!</v>
      </c>
      <c r="J35" s="38" t="e">
        <f ca="1">Calcu!V28</f>
        <v>#N/A</v>
      </c>
      <c r="K35" s="38" t="e">
        <f ca="1">Calcu!W28</f>
        <v>#N/A</v>
      </c>
      <c r="L35" s="38" t="str">
        <f>LEFT(Calcu!Y28)</f>
        <v/>
      </c>
      <c r="M35" s="38" t="s">
        <v>322</v>
      </c>
      <c r="N35" s="38" t="s">
        <v>322</v>
      </c>
      <c r="O35" s="38" t="s">
        <v>323</v>
      </c>
      <c r="Q35" s="38" t="e">
        <f ca="1">Calcu!Z28</f>
        <v>#N/A</v>
      </c>
    </row>
    <row r="36" spans="1:17" ht="15" customHeight="1">
      <c r="A36" s="45" t="str">
        <f>IF(Calcu!B29=TRUE,"","삭제")</f>
        <v>삭제</v>
      </c>
      <c r="B36" s="44"/>
      <c r="C36" s="44"/>
      <c r="D36" s="44"/>
      <c r="E36" s="44"/>
      <c r="F36" s="52" t="e">
        <f ca="1">Calcu!U29</f>
        <v>#N/A</v>
      </c>
      <c r="G36" s="52" t="s">
        <v>150</v>
      </c>
      <c r="H36" s="52" t="e">
        <f ca="1">Calcu!X29</f>
        <v>#VALUE!</v>
      </c>
      <c r="J36" s="38" t="e">
        <f ca="1">Calcu!V29</f>
        <v>#N/A</v>
      </c>
      <c r="K36" s="38" t="e">
        <f ca="1">Calcu!W29</f>
        <v>#N/A</v>
      </c>
      <c r="L36" s="38" t="str">
        <f>LEFT(Calcu!Y29)</f>
        <v/>
      </c>
      <c r="M36" s="38" t="s">
        <v>322</v>
      </c>
      <c r="N36" s="38" t="s">
        <v>322</v>
      </c>
      <c r="O36" s="38" t="s">
        <v>323</v>
      </c>
      <c r="Q36" s="38" t="e">
        <f ca="1">Calcu!Z29</f>
        <v>#N/A</v>
      </c>
    </row>
    <row r="37" spans="1:17" ht="15" customHeight="1">
      <c r="A37" s="45" t="str">
        <f>IF(Calcu!B30=TRUE,"","삭제")</f>
        <v>삭제</v>
      </c>
      <c r="B37" s="44"/>
      <c r="C37" s="44"/>
      <c r="D37" s="44"/>
      <c r="E37" s="44"/>
      <c r="F37" s="52" t="e">
        <f ca="1">Calcu!U30</f>
        <v>#N/A</v>
      </c>
      <c r="G37" s="52" t="s">
        <v>150</v>
      </c>
      <c r="H37" s="52" t="e">
        <f ca="1">Calcu!X30</f>
        <v>#VALUE!</v>
      </c>
      <c r="J37" s="38" t="e">
        <f ca="1">Calcu!V30</f>
        <v>#N/A</v>
      </c>
      <c r="K37" s="38" t="e">
        <f ca="1">Calcu!W30</f>
        <v>#N/A</v>
      </c>
      <c r="L37" s="38" t="str">
        <f>LEFT(Calcu!Y30)</f>
        <v/>
      </c>
      <c r="M37" s="38" t="s">
        <v>322</v>
      </c>
      <c r="N37" s="38" t="s">
        <v>322</v>
      </c>
      <c r="O37" s="38" t="s">
        <v>323</v>
      </c>
      <c r="Q37" s="38" t="e">
        <f ca="1">Calcu!Z30</f>
        <v>#N/A</v>
      </c>
    </row>
    <row r="38" spans="1:17" ht="15" customHeight="1">
      <c r="A38" s="45" t="str">
        <f>IF(Calcu!B31=TRUE,"","삭제")</f>
        <v>삭제</v>
      </c>
      <c r="B38" s="44"/>
      <c r="C38" s="44"/>
      <c r="D38" s="44"/>
      <c r="E38" s="44"/>
      <c r="F38" s="52" t="e">
        <f ca="1">Calcu!U31</f>
        <v>#N/A</v>
      </c>
      <c r="G38" s="52" t="s">
        <v>150</v>
      </c>
      <c r="H38" s="52" t="e">
        <f ca="1">Calcu!X31</f>
        <v>#VALUE!</v>
      </c>
      <c r="J38" s="38" t="e">
        <f ca="1">Calcu!V31</f>
        <v>#N/A</v>
      </c>
      <c r="K38" s="38" t="e">
        <f ca="1">Calcu!W31</f>
        <v>#N/A</v>
      </c>
      <c r="L38" s="38" t="str">
        <f>LEFT(Calcu!Y31)</f>
        <v/>
      </c>
      <c r="M38" s="38" t="s">
        <v>322</v>
      </c>
      <c r="N38" s="38" t="s">
        <v>322</v>
      </c>
      <c r="O38" s="38" t="s">
        <v>323</v>
      </c>
      <c r="Q38" s="38" t="e">
        <f ca="1">Calcu!Z31</f>
        <v>#N/A</v>
      </c>
    </row>
    <row r="39" spans="1:17" ht="15" customHeight="1">
      <c r="A39" s="45" t="str">
        <f>IF(Calcu!B32=TRUE,"","삭제")</f>
        <v>삭제</v>
      </c>
      <c r="B39" s="44"/>
      <c r="C39" s="44"/>
      <c r="D39" s="44"/>
      <c r="E39" s="44"/>
      <c r="F39" s="52" t="e">
        <f ca="1">Calcu!U32</f>
        <v>#N/A</v>
      </c>
      <c r="G39" s="52" t="s">
        <v>150</v>
      </c>
      <c r="H39" s="52" t="e">
        <f ca="1">Calcu!X32</f>
        <v>#VALUE!</v>
      </c>
      <c r="J39" s="38" t="e">
        <f ca="1">Calcu!V32</f>
        <v>#N/A</v>
      </c>
      <c r="K39" s="38" t="e">
        <f ca="1">Calcu!W32</f>
        <v>#N/A</v>
      </c>
      <c r="L39" s="38" t="str">
        <f>LEFT(Calcu!Y32)</f>
        <v/>
      </c>
      <c r="M39" s="38" t="s">
        <v>322</v>
      </c>
      <c r="N39" s="38" t="s">
        <v>322</v>
      </c>
      <c r="O39" s="38" t="s">
        <v>323</v>
      </c>
      <c r="Q39" s="38" t="e">
        <f ca="1">Calcu!Z32</f>
        <v>#N/A</v>
      </c>
    </row>
    <row r="40" spans="1:17" ht="15" customHeight="1">
      <c r="A40" s="45" t="str">
        <f>IF(Calcu!B33=TRUE,"","삭제")</f>
        <v>삭제</v>
      </c>
      <c r="B40" s="44"/>
      <c r="C40" s="44"/>
      <c r="D40" s="44"/>
      <c r="E40" s="44"/>
      <c r="F40" s="52" t="e">
        <f ca="1">Calcu!U33</f>
        <v>#N/A</v>
      </c>
      <c r="G40" s="52" t="s">
        <v>150</v>
      </c>
      <c r="H40" s="52" t="e">
        <f ca="1">Calcu!X33</f>
        <v>#VALUE!</v>
      </c>
      <c r="J40" s="38" t="e">
        <f ca="1">Calcu!V33</f>
        <v>#N/A</v>
      </c>
      <c r="K40" s="38" t="e">
        <f ca="1">Calcu!W33</f>
        <v>#N/A</v>
      </c>
      <c r="L40" s="38" t="str">
        <f>LEFT(Calcu!Y33)</f>
        <v/>
      </c>
      <c r="M40" s="38" t="s">
        <v>322</v>
      </c>
      <c r="N40" s="38" t="s">
        <v>322</v>
      </c>
      <c r="O40" s="38" t="s">
        <v>323</v>
      </c>
      <c r="Q40" s="38" t="e">
        <f ca="1">Calcu!Z33</f>
        <v>#N/A</v>
      </c>
    </row>
    <row r="41" spans="1:17" ht="15" customHeight="1">
      <c r="A41" s="45" t="str">
        <f>IF(Calcu!B34=TRUE,"","삭제")</f>
        <v>삭제</v>
      </c>
      <c r="B41" s="44"/>
      <c r="C41" s="44"/>
      <c r="D41" s="44"/>
      <c r="E41" s="44"/>
      <c r="F41" s="52" t="e">
        <f ca="1">Calcu!U34</f>
        <v>#N/A</v>
      </c>
      <c r="G41" s="52" t="s">
        <v>150</v>
      </c>
      <c r="H41" s="52" t="e">
        <f ca="1">Calcu!X34</f>
        <v>#VALUE!</v>
      </c>
      <c r="J41" s="38" t="e">
        <f ca="1">Calcu!V34</f>
        <v>#N/A</v>
      </c>
      <c r="K41" s="38" t="e">
        <f ca="1">Calcu!W34</f>
        <v>#N/A</v>
      </c>
      <c r="L41" s="38" t="str">
        <f>LEFT(Calcu!Y34)</f>
        <v/>
      </c>
      <c r="M41" s="38" t="s">
        <v>322</v>
      </c>
      <c r="N41" s="38" t="s">
        <v>322</v>
      </c>
      <c r="O41" s="38" t="s">
        <v>323</v>
      </c>
      <c r="Q41" s="38" t="e">
        <f ca="1">Calcu!Z34</f>
        <v>#N/A</v>
      </c>
    </row>
    <row r="42" spans="1:17" ht="15" customHeight="1">
      <c r="A42" s="45" t="str">
        <f>IF(Calcu!B35=TRUE,"","삭제")</f>
        <v>삭제</v>
      </c>
      <c r="B42" s="44"/>
      <c r="C42" s="44"/>
      <c r="D42" s="44"/>
      <c r="E42" s="44"/>
      <c r="F42" s="52" t="e">
        <f ca="1">Calcu!U35</f>
        <v>#N/A</v>
      </c>
      <c r="G42" s="52" t="s">
        <v>150</v>
      </c>
      <c r="H42" s="52" t="e">
        <f ca="1">Calcu!X35</f>
        <v>#VALUE!</v>
      </c>
      <c r="J42" s="38" t="e">
        <f ca="1">Calcu!V35</f>
        <v>#N/A</v>
      </c>
      <c r="K42" s="38" t="e">
        <f ca="1">Calcu!W35</f>
        <v>#N/A</v>
      </c>
      <c r="L42" s="38" t="str">
        <f>LEFT(Calcu!Y35)</f>
        <v/>
      </c>
      <c r="M42" s="38" t="s">
        <v>322</v>
      </c>
      <c r="N42" s="38" t="s">
        <v>322</v>
      </c>
      <c r="O42" s="38" t="s">
        <v>323</v>
      </c>
      <c r="Q42" s="38" t="e">
        <f ca="1">Calcu!Z35</f>
        <v>#N/A</v>
      </c>
    </row>
    <row r="43" spans="1:17" ht="15" customHeight="1">
      <c r="A43" s="45" t="str">
        <f>IF(Calcu!B36=TRUE,"","삭제")</f>
        <v>삭제</v>
      </c>
      <c r="B43" s="44"/>
      <c r="C43" s="44"/>
      <c r="D43" s="44"/>
      <c r="E43" s="44"/>
      <c r="F43" s="52" t="e">
        <f ca="1">Calcu!U36</f>
        <v>#N/A</v>
      </c>
      <c r="G43" s="52" t="s">
        <v>150</v>
      </c>
      <c r="H43" s="52" t="e">
        <f ca="1">Calcu!X36</f>
        <v>#VALUE!</v>
      </c>
      <c r="J43" s="38" t="e">
        <f ca="1">Calcu!V36</f>
        <v>#N/A</v>
      </c>
      <c r="K43" s="38" t="e">
        <f ca="1">Calcu!W36</f>
        <v>#N/A</v>
      </c>
      <c r="L43" s="38" t="str">
        <f>LEFT(Calcu!Y36)</f>
        <v/>
      </c>
      <c r="M43" s="38" t="s">
        <v>322</v>
      </c>
      <c r="N43" s="38" t="s">
        <v>322</v>
      </c>
      <c r="O43" s="38" t="s">
        <v>323</v>
      </c>
      <c r="Q43" s="38" t="e">
        <f ca="1">Calcu!Z36</f>
        <v>#N/A</v>
      </c>
    </row>
    <row r="44" spans="1:17" ht="15" customHeight="1">
      <c r="A44" s="45" t="str">
        <f>IF(Calcu!B37=TRUE,"","삭제")</f>
        <v>삭제</v>
      </c>
      <c r="B44" s="44"/>
      <c r="C44" s="44"/>
      <c r="D44" s="44"/>
      <c r="E44" s="44"/>
      <c r="F44" s="52" t="e">
        <f ca="1">Calcu!U37</f>
        <v>#N/A</v>
      </c>
      <c r="G44" s="52" t="s">
        <v>150</v>
      </c>
      <c r="H44" s="52" t="e">
        <f ca="1">Calcu!X37</f>
        <v>#VALUE!</v>
      </c>
      <c r="J44" s="38" t="e">
        <f ca="1">Calcu!V37</f>
        <v>#N/A</v>
      </c>
      <c r="K44" s="38" t="e">
        <f ca="1">Calcu!W37</f>
        <v>#N/A</v>
      </c>
      <c r="L44" s="38" t="str">
        <f>LEFT(Calcu!Y37)</f>
        <v/>
      </c>
      <c r="M44" s="38" t="s">
        <v>322</v>
      </c>
      <c r="N44" s="38" t="s">
        <v>322</v>
      </c>
      <c r="O44" s="38" t="s">
        <v>323</v>
      </c>
      <c r="Q44" s="38" t="e">
        <f ca="1">Calcu!Z37</f>
        <v>#N/A</v>
      </c>
    </row>
    <row r="45" spans="1:17" ht="15" customHeight="1">
      <c r="A45" s="45" t="str">
        <f>IF(Calcu!B38=TRUE,"","삭제")</f>
        <v>삭제</v>
      </c>
      <c r="B45" s="44"/>
      <c r="C45" s="44"/>
      <c r="D45" s="44"/>
      <c r="E45" s="44"/>
      <c r="F45" s="52" t="e">
        <f ca="1">Calcu!U38</f>
        <v>#N/A</v>
      </c>
      <c r="G45" s="52" t="s">
        <v>150</v>
      </c>
      <c r="H45" s="52" t="e">
        <f ca="1">Calcu!X38</f>
        <v>#VALUE!</v>
      </c>
      <c r="J45" s="38" t="e">
        <f ca="1">Calcu!V38</f>
        <v>#N/A</v>
      </c>
      <c r="K45" s="38" t="e">
        <f ca="1">Calcu!W38</f>
        <v>#N/A</v>
      </c>
      <c r="L45" s="38" t="str">
        <f>LEFT(Calcu!Y38)</f>
        <v/>
      </c>
      <c r="M45" s="38" t="s">
        <v>322</v>
      </c>
      <c r="N45" s="38" t="s">
        <v>322</v>
      </c>
      <c r="O45" s="38" t="s">
        <v>323</v>
      </c>
      <c r="Q45" s="38" t="e">
        <f ca="1">Calcu!Z38</f>
        <v>#N/A</v>
      </c>
    </row>
    <row r="46" spans="1:17" ht="15" customHeight="1">
      <c r="A46" s="45" t="str">
        <f>IF(Calcu!B39=TRUE,"","삭제")</f>
        <v>삭제</v>
      </c>
      <c r="B46" s="44"/>
      <c r="C46" s="44"/>
      <c r="D46" s="44"/>
      <c r="E46" s="44"/>
      <c r="F46" s="52" t="e">
        <f ca="1">Calcu!U39</f>
        <v>#N/A</v>
      </c>
      <c r="G46" s="52" t="s">
        <v>150</v>
      </c>
      <c r="H46" s="52" t="e">
        <f ca="1">Calcu!X39</f>
        <v>#VALUE!</v>
      </c>
      <c r="J46" s="38" t="e">
        <f ca="1">Calcu!V39</f>
        <v>#N/A</v>
      </c>
      <c r="K46" s="38" t="e">
        <f ca="1">Calcu!W39</f>
        <v>#N/A</v>
      </c>
      <c r="L46" s="38" t="str">
        <f>LEFT(Calcu!Y39)</f>
        <v/>
      </c>
      <c r="M46" s="38" t="s">
        <v>322</v>
      </c>
      <c r="N46" s="38" t="s">
        <v>322</v>
      </c>
      <c r="O46" s="38" t="s">
        <v>323</v>
      </c>
      <c r="Q46" s="38" t="e">
        <f ca="1">Calcu!Z39</f>
        <v>#N/A</v>
      </c>
    </row>
    <row r="47" spans="1:17" ht="15" customHeight="1">
      <c r="A47" s="45" t="str">
        <f>IF(Calcu!B40=TRUE,"","삭제")</f>
        <v>삭제</v>
      </c>
      <c r="B47" s="44"/>
      <c r="C47" s="44"/>
      <c r="D47" s="44"/>
      <c r="E47" s="44"/>
      <c r="F47" s="52" t="e">
        <f ca="1">Calcu!U40</f>
        <v>#N/A</v>
      </c>
      <c r="G47" s="52" t="s">
        <v>150</v>
      </c>
      <c r="H47" s="52" t="e">
        <f ca="1">Calcu!X40</f>
        <v>#VALUE!</v>
      </c>
      <c r="J47" s="38" t="e">
        <f ca="1">Calcu!V40</f>
        <v>#N/A</v>
      </c>
      <c r="K47" s="38" t="e">
        <f ca="1">Calcu!W40</f>
        <v>#N/A</v>
      </c>
      <c r="L47" s="38" t="str">
        <f>LEFT(Calcu!Y40)</f>
        <v/>
      </c>
      <c r="M47" s="38" t="s">
        <v>322</v>
      </c>
      <c r="N47" s="38" t="s">
        <v>322</v>
      </c>
      <c r="O47" s="38" t="s">
        <v>323</v>
      </c>
      <c r="Q47" s="38" t="e">
        <f ca="1">Calcu!Z40</f>
        <v>#N/A</v>
      </c>
    </row>
    <row r="48" spans="1:17" ht="15" customHeight="1">
      <c r="A48" s="45" t="str">
        <f>IF(Calcu!B41=TRUE,"","삭제")</f>
        <v>삭제</v>
      </c>
      <c r="B48" s="44"/>
      <c r="C48" s="44"/>
      <c r="D48" s="44"/>
      <c r="E48" s="44"/>
      <c r="F48" s="52" t="e">
        <f ca="1">Calcu!U41</f>
        <v>#N/A</v>
      </c>
      <c r="G48" s="52" t="s">
        <v>150</v>
      </c>
      <c r="H48" s="52" t="e">
        <f ca="1">Calcu!X41</f>
        <v>#VALUE!</v>
      </c>
      <c r="J48" s="38" t="e">
        <f ca="1">Calcu!V41</f>
        <v>#N/A</v>
      </c>
      <c r="K48" s="38" t="e">
        <f ca="1">Calcu!W41</f>
        <v>#N/A</v>
      </c>
      <c r="L48" s="38" t="str">
        <f>LEFT(Calcu!Y41)</f>
        <v/>
      </c>
      <c r="M48" s="38" t="s">
        <v>322</v>
      </c>
      <c r="N48" s="38" t="s">
        <v>322</v>
      </c>
      <c r="O48" s="38" t="s">
        <v>323</v>
      </c>
      <c r="Q48" s="38" t="e">
        <f ca="1">Calcu!Z41</f>
        <v>#N/A</v>
      </c>
    </row>
    <row r="49" spans="1:17" ht="15" customHeight="1">
      <c r="A49" s="45" t="str">
        <f>IF(Calcu!B42=TRUE,"","삭제")</f>
        <v>삭제</v>
      </c>
      <c r="B49" s="44"/>
      <c r="C49" s="44"/>
      <c r="D49" s="44"/>
      <c r="E49" s="44"/>
      <c r="F49" s="52" t="e">
        <f ca="1">Calcu!U42</f>
        <v>#N/A</v>
      </c>
      <c r="G49" s="52" t="s">
        <v>150</v>
      </c>
      <c r="H49" s="52" t="e">
        <f ca="1">Calcu!X42</f>
        <v>#VALUE!</v>
      </c>
      <c r="J49" s="38" t="e">
        <f ca="1">Calcu!V42</f>
        <v>#N/A</v>
      </c>
      <c r="K49" s="38" t="e">
        <f ca="1">Calcu!W42</f>
        <v>#N/A</v>
      </c>
      <c r="L49" s="38" t="str">
        <f>LEFT(Calcu!Y42)</f>
        <v/>
      </c>
      <c r="M49" s="38" t="s">
        <v>322</v>
      </c>
      <c r="N49" s="38" t="s">
        <v>322</v>
      </c>
      <c r="O49" s="38" t="s">
        <v>323</v>
      </c>
      <c r="Q49" s="38" t="e">
        <f ca="1">Calcu!Z42</f>
        <v>#N/A</v>
      </c>
    </row>
    <row r="50" spans="1:17" ht="15" customHeight="1">
      <c r="A50" s="45" t="str">
        <f>IF(Calcu!B43=TRUE,"","삭제")</f>
        <v>삭제</v>
      </c>
      <c r="B50" s="44"/>
      <c r="C50" s="44"/>
      <c r="D50" s="44"/>
      <c r="E50" s="44"/>
      <c r="F50" s="52" t="e">
        <f ca="1">Calcu!U43</f>
        <v>#N/A</v>
      </c>
      <c r="G50" s="52" t="s">
        <v>150</v>
      </c>
      <c r="H50" s="52" t="e">
        <f ca="1">Calcu!X43</f>
        <v>#VALUE!</v>
      </c>
      <c r="J50" s="38" t="e">
        <f ca="1">Calcu!V43</f>
        <v>#N/A</v>
      </c>
      <c r="K50" s="38" t="e">
        <f ca="1">Calcu!W43</f>
        <v>#N/A</v>
      </c>
      <c r="L50" s="38" t="str">
        <f>LEFT(Calcu!Y43)</f>
        <v/>
      </c>
      <c r="M50" s="38" t="s">
        <v>322</v>
      </c>
      <c r="N50" s="38" t="s">
        <v>322</v>
      </c>
      <c r="O50" s="38" t="s">
        <v>323</v>
      </c>
      <c r="Q50" s="38" t="e">
        <f ca="1">Calcu!Z43</f>
        <v>#N/A</v>
      </c>
    </row>
    <row r="51" spans="1:17" ht="15" customHeight="1">
      <c r="A51" s="45" t="str">
        <f>IF(Calcu!B44=TRUE,"","삭제")</f>
        <v>삭제</v>
      </c>
      <c r="B51" s="44"/>
      <c r="C51" s="44"/>
      <c r="D51" s="44"/>
      <c r="E51" s="44"/>
      <c r="F51" s="52" t="e">
        <f ca="1">Calcu!U44</f>
        <v>#N/A</v>
      </c>
      <c r="G51" s="52" t="s">
        <v>150</v>
      </c>
      <c r="H51" s="52" t="e">
        <f ca="1">Calcu!X44</f>
        <v>#VALUE!</v>
      </c>
      <c r="J51" s="38" t="e">
        <f ca="1">Calcu!V44</f>
        <v>#N/A</v>
      </c>
      <c r="K51" s="38" t="e">
        <f ca="1">Calcu!W44</f>
        <v>#N/A</v>
      </c>
      <c r="L51" s="38" t="str">
        <f>LEFT(Calcu!Y44)</f>
        <v/>
      </c>
      <c r="M51" s="38" t="s">
        <v>322</v>
      </c>
      <c r="N51" s="38" t="s">
        <v>322</v>
      </c>
      <c r="O51" s="38" t="s">
        <v>323</v>
      </c>
      <c r="Q51" s="38" t="e">
        <f ca="1">Calcu!Z44</f>
        <v>#N/A</v>
      </c>
    </row>
    <row r="52" spans="1:17" ht="15" customHeight="1">
      <c r="A52" s="45" t="str">
        <f>IF(Calcu!B45=TRUE,"","삭제")</f>
        <v>삭제</v>
      </c>
      <c r="B52" s="44"/>
      <c r="C52" s="44"/>
      <c r="D52" s="44"/>
      <c r="E52" s="44"/>
      <c r="F52" s="52" t="e">
        <f ca="1">Calcu!U45</f>
        <v>#N/A</v>
      </c>
      <c r="G52" s="52" t="s">
        <v>150</v>
      </c>
      <c r="H52" s="52" t="e">
        <f ca="1">Calcu!X45</f>
        <v>#VALUE!</v>
      </c>
      <c r="J52" s="38" t="e">
        <f ca="1">Calcu!V45</f>
        <v>#N/A</v>
      </c>
      <c r="K52" s="38" t="e">
        <f ca="1">Calcu!W45</f>
        <v>#N/A</v>
      </c>
      <c r="L52" s="38" t="str">
        <f>LEFT(Calcu!Y45)</f>
        <v/>
      </c>
      <c r="M52" s="38" t="s">
        <v>322</v>
      </c>
      <c r="N52" s="38" t="s">
        <v>322</v>
      </c>
      <c r="O52" s="38" t="s">
        <v>323</v>
      </c>
      <c r="Q52" s="38" t="e">
        <f ca="1">Calcu!Z45</f>
        <v>#N/A</v>
      </c>
    </row>
    <row r="53" spans="1:17" ht="15" customHeight="1">
      <c r="A53" s="45" t="str">
        <f>IF(Calcu!B46=TRUE,"","삭제")</f>
        <v>삭제</v>
      </c>
      <c r="B53" s="44"/>
      <c r="C53" s="44"/>
      <c r="D53" s="44"/>
      <c r="E53" s="44"/>
      <c r="F53" s="52" t="e">
        <f ca="1">Calcu!U46</f>
        <v>#N/A</v>
      </c>
      <c r="G53" s="52" t="s">
        <v>150</v>
      </c>
      <c r="H53" s="52" t="e">
        <f ca="1">Calcu!X46</f>
        <v>#VALUE!</v>
      </c>
      <c r="J53" s="38" t="e">
        <f ca="1">Calcu!V46</f>
        <v>#N/A</v>
      </c>
      <c r="K53" s="38" t="e">
        <f ca="1">Calcu!W46</f>
        <v>#N/A</v>
      </c>
      <c r="L53" s="38" t="str">
        <f>LEFT(Calcu!Y46)</f>
        <v/>
      </c>
      <c r="M53" s="38" t="s">
        <v>322</v>
      </c>
      <c r="N53" s="38" t="s">
        <v>322</v>
      </c>
      <c r="O53" s="38" t="s">
        <v>323</v>
      </c>
      <c r="Q53" s="38" t="e">
        <f ca="1">Calcu!Z46</f>
        <v>#N/A</v>
      </c>
    </row>
    <row r="54" spans="1:17" ht="15" customHeight="1">
      <c r="A54" s="45" t="str">
        <f>IF(Calcu!B47=TRUE,"","삭제")</f>
        <v>삭제</v>
      </c>
      <c r="B54" s="44"/>
      <c r="C54" s="44"/>
      <c r="D54" s="44"/>
      <c r="E54" s="44"/>
      <c r="F54" s="52" t="e">
        <f ca="1">Calcu!U47</f>
        <v>#N/A</v>
      </c>
      <c r="G54" s="52" t="s">
        <v>150</v>
      </c>
      <c r="H54" s="52" t="e">
        <f ca="1">Calcu!X47</f>
        <v>#VALUE!</v>
      </c>
      <c r="J54" s="38" t="e">
        <f ca="1">Calcu!V47</f>
        <v>#N/A</v>
      </c>
      <c r="K54" s="38" t="e">
        <f ca="1">Calcu!W47</f>
        <v>#N/A</v>
      </c>
      <c r="L54" s="38" t="str">
        <f>LEFT(Calcu!Y47)</f>
        <v/>
      </c>
      <c r="M54" s="38" t="s">
        <v>322</v>
      </c>
      <c r="N54" s="38" t="s">
        <v>322</v>
      </c>
      <c r="O54" s="38" t="s">
        <v>323</v>
      </c>
      <c r="Q54" s="38" t="e">
        <f ca="1">Calcu!Z47</f>
        <v>#N/A</v>
      </c>
    </row>
    <row r="55" spans="1:17" ht="15" customHeight="1">
      <c r="A55" s="45" t="str">
        <f>IF(Calcu!B48=TRUE,"","삭제")</f>
        <v>삭제</v>
      </c>
      <c r="B55" s="44"/>
      <c r="C55" s="44"/>
      <c r="D55" s="44"/>
      <c r="E55" s="44"/>
      <c r="F55" s="52" t="e">
        <f ca="1">Calcu!U48</f>
        <v>#N/A</v>
      </c>
      <c r="G55" s="52" t="s">
        <v>150</v>
      </c>
      <c r="H55" s="52" t="e">
        <f ca="1">Calcu!X48</f>
        <v>#VALUE!</v>
      </c>
      <c r="J55" s="38" t="e">
        <f ca="1">Calcu!V48</f>
        <v>#N/A</v>
      </c>
      <c r="K55" s="38" t="e">
        <f ca="1">Calcu!W48</f>
        <v>#N/A</v>
      </c>
      <c r="L55" s="38" t="str">
        <f>LEFT(Calcu!Y48)</f>
        <v/>
      </c>
      <c r="M55" s="38" t="s">
        <v>322</v>
      </c>
      <c r="N55" s="38" t="s">
        <v>322</v>
      </c>
      <c r="O55" s="38" t="s">
        <v>323</v>
      </c>
      <c r="Q55" s="38" t="e">
        <f ca="1">Calcu!Z48</f>
        <v>#N/A</v>
      </c>
    </row>
    <row r="56" spans="1:17" ht="15" customHeight="1">
      <c r="A56" s="45"/>
      <c r="F56" s="52"/>
      <c r="G56" s="52"/>
      <c r="H56" s="52"/>
    </row>
    <row r="57" spans="1:17" ht="15" customHeight="1">
      <c r="A57" s="45"/>
      <c r="G57" s="54" t="s">
        <v>325</v>
      </c>
      <c r="H57" s="229">
        <f>Calcu!C62</f>
        <v>2</v>
      </c>
      <c r="K57" s="51"/>
      <c r="Q57" s="54"/>
    </row>
    <row r="58" spans="1:17" ht="15" customHeight="1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5"/>
    </row>
  </sheetData>
  <mergeCells count="13">
    <mergeCell ref="M14:O14"/>
    <mergeCell ref="P14:P15"/>
    <mergeCell ref="Q14:Q15"/>
    <mergeCell ref="A1:Q2"/>
    <mergeCell ref="B14:B15"/>
    <mergeCell ref="C14:C15"/>
    <mergeCell ref="D14:D15"/>
    <mergeCell ref="E14:E15"/>
    <mergeCell ref="F14:F15"/>
    <mergeCell ref="G14:G15"/>
    <mergeCell ref="H14:H15"/>
    <mergeCell ref="I14:I15"/>
    <mergeCell ref="J14:L14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51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5.21875" style="38" customWidth="1"/>
    <col min="5" max="9" width="9.77734375" style="38" customWidth="1"/>
    <col min="10" max="11" width="4.109375" style="38" customWidth="1"/>
    <col min="12" max="12" width="4.109375" style="94" customWidth="1"/>
    <col min="13" max="13" width="6.77734375" style="111" customWidth="1"/>
    <col min="14" max="16384" width="10.77734375" style="94"/>
  </cols>
  <sheetData>
    <row r="1" spans="1:13" s="81" customFormat="1" ht="33" customHeight="1">
      <c r="A1" s="324" t="s">
        <v>73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83"/>
    </row>
    <row r="2" spans="1:13" s="81" customFormat="1" ht="33" customHeight="1">
      <c r="A2" s="324"/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83"/>
    </row>
    <row r="3" spans="1:13" s="81" customFormat="1" ht="12.75" customHeight="1">
      <c r="A3" s="49"/>
      <c r="B3" s="49"/>
      <c r="C3" s="49"/>
      <c r="D3" s="22"/>
      <c r="E3" s="22"/>
      <c r="F3" s="22"/>
      <c r="G3" s="22"/>
      <c r="H3" s="22"/>
      <c r="I3" s="22"/>
      <c r="J3" s="22"/>
      <c r="K3" s="22"/>
      <c r="L3" s="82"/>
      <c r="M3" s="110"/>
    </row>
    <row r="4" spans="1:13" s="83" customFormat="1" ht="13.5" customHeight="1">
      <c r="A4" s="91"/>
      <c r="B4" s="91"/>
      <c r="C4" s="180"/>
      <c r="D4" s="92"/>
      <c r="E4" s="92"/>
      <c r="F4" s="101"/>
      <c r="G4" s="92"/>
      <c r="H4" s="92"/>
      <c r="I4" s="102"/>
      <c r="J4" s="93"/>
      <c r="K4" s="101"/>
      <c r="L4" s="91"/>
      <c r="M4" s="37"/>
    </row>
    <row r="5" spans="1:13" s="84" customFormat="1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1:13" s="86" customFormat="1" ht="15" customHeight="1">
      <c r="A6" s="44"/>
      <c r="D6" s="44"/>
      <c r="E6" s="39" t="s">
        <v>182</v>
      </c>
      <c r="F6" s="38"/>
      <c r="G6" s="53"/>
      <c r="H6" s="53"/>
      <c r="I6" s="53"/>
      <c r="J6" s="52"/>
      <c r="K6" s="38"/>
      <c r="L6" s="95"/>
    </row>
    <row r="7" spans="1:13" s="86" customFormat="1" ht="15" customHeight="1">
      <c r="A7" s="44"/>
      <c r="D7" s="44"/>
      <c r="E7" s="141" t="s">
        <v>147</v>
      </c>
      <c r="F7" s="141" t="s">
        <v>106</v>
      </c>
      <c r="G7" s="160" t="s">
        <v>105</v>
      </c>
      <c r="H7" s="322" t="s">
        <v>107</v>
      </c>
      <c r="I7" s="52"/>
    </row>
    <row r="8" spans="1:13" s="86" customFormat="1" ht="15" customHeight="1">
      <c r="A8" s="44"/>
      <c r="D8" s="44"/>
      <c r="E8" s="140" t="s">
        <v>183</v>
      </c>
      <c r="F8" s="140" t="s">
        <v>183</v>
      </c>
      <c r="G8" s="140" t="s">
        <v>183</v>
      </c>
      <c r="H8" s="323"/>
      <c r="I8" s="52"/>
    </row>
    <row r="9" spans="1:13" s="86" customFormat="1" ht="15" customHeight="1">
      <c r="A9" s="44" t="str">
        <f>IF(Calcu!B9=TRUE,"","삭제")</f>
        <v>삭제</v>
      </c>
      <c r="D9" s="44"/>
      <c r="E9" s="227" t="e">
        <f ca="1">Calcu!U9</f>
        <v>#N/A</v>
      </c>
      <c r="F9" s="227" t="e">
        <f ca="1">Calcu!V9</f>
        <v>#N/A</v>
      </c>
      <c r="G9" s="227" t="e">
        <f ca="1">Calcu!X9</f>
        <v>#VALUE!</v>
      </c>
      <c r="H9" s="227" t="str">
        <f>Calcu!Y9</f>
        <v/>
      </c>
      <c r="I9" s="52"/>
    </row>
    <row r="10" spans="1:13" s="86" customFormat="1" ht="15" customHeight="1">
      <c r="A10" s="44" t="str">
        <f>IF(Calcu!B10=TRUE,"","삭제")</f>
        <v>삭제</v>
      </c>
      <c r="D10" s="44"/>
      <c r="E10" s="227" t="e">
        <f ca="1">Calcu!U10</f>
        <v>#N/A</v>
      </c>
      <c r="F10" s="227" t="e">
        <f ca="1">Calcu!V10</f>
        <v>#N/A</v>
      </c>
      <c r="G10" s="227" t="e">
        <f ca="1">Calcu!X10</f>
        <v>#VALUE!</v>
      </c>
      <c r="H10" s="227" t="str">
        <f>Calcu!Y10</f>
        <v/>
      </c>
      <c r="I10" s="52"/>
    </row>
    <row r="11" spans="1:13" s="86" customFormat="1" ht="15" customHeight="1">
      <c r="A11" s="44" t="str">
        <f>IF(Calcu!B11=TRUE,"","삭제")</f>
        <v>삭제</v>
      </c>
      <c r="D11" s="44"/>
      <c r="E11" s="227" t="e">
        <f ca="1">Calcu!U11</f>
        <v>#N/A</v>
      </c>
      <c r="F11" s="227" t="e">
        <f ca="1">Calcu!V11</f>
        <v>#N/A</v>
      </c>
      <c r="G11" s="227" t="e">
        <f ca="1">Calcu!X11</f>
        <v>#VALUE!</v>
      </c>
      <c r="H11" s="227" t="str">
        <f>Calcu!Y11</f>
        <v/>
      </c>
      <c r="I11" s="52"/>
    </row>
    <row r="12" spans="1:13" s="86" customFormat="1" ht="15" customHeight="1">
      <c r="A12" s="44" t="str">
        <f>IF(Calcu!B12=TRUE,"","삭제")</f>
        <v>삭제</v>
      </c>
      <c r="D12" s="44"/>
      <c r="E12" s="227" t="e">
        <f ca="1">Calcu!U12</f>
        <v>#N/A</v>
      </c>
      <c r="F12" s="227" t="e">
        <f ca="1">Calcu!V12</f>
        <v>#N/A</v>
      </c>
      <c r="G12" s="227" t="e">
        <f ca="1">Calcu!X12</f>
        <v>#VALUE!</v>
      </c>
      <c r="H12" s="227" t="str">
        <f>Calcu!Y12</f>
        <v/>
      </c>
      <c r="I12" s="52"/>
    </row>
    <row r="13" spans="1:13" s="86" customFormat="1" ht="15" customHeight="1">
      <c r="A13" s="44" t="str">
        <f>IF(Calcu!B13=TRUE,"","삭제")</f>
        <v>삭제</v>
      </c>
      <c r="D13" s="44"/>
      <c r="E13" s="227" t="e">
        <f ca="1">Calcu!U13</f>
        <v>#N/A</v>
      </c>
      <c r="F13" s="227" t="e">
        <f ca="1">Calcu!V13</f>
        <v>#N/A</v>
      </c>
      <c r="G13" s="227" t="e">
        <f ca="1">Calcu!X13</f>
        <v>#VALUE!</v>
      </c>
      <c r="H13" s="227" t="str">
        <f>Calcu!Y13</f>
        <v/>
      </c>
      <c r="I13" s="52"/>
    </row>
    <row r="14" spans="1:13" s="86" customFormat="1" ht="15" customHeight="1">
      <c r="A14" s="44" t="str">
        <f>IF(Calcu!B14=TRUE,"","삭제")</f>
        <v>삭제</v>
      </c>
      <c r="D14" s="44"/>
      <c r="E14" s="227" t="e">
        <f ca="1">Calcu!U14</f>
        <v>#N/A</v>
      </c>
      <c r="F14" s="227" t="e">
        <f ca="1">Calcu!V14</f>
        <v>#N/A</v>
      </c>
      <c r="G14" s="227" t="e">
        <f ca="1">Calcu!X14</f>
        <v>#VALUE!</v>
      </c>
      <c r="H14" s="227" t="str">
        <f>Calcu!Y14</f>
        <v/>
      </c>
      <c r="I14" s="52"/>
    </row>
    <row r="15" spans="1:13" s="86" customFormat="1" ht="15" customHeight="1">
      <c r="A15" s="44" t="str">
        <f>IF(Calcu!B15=TRUE,"","삭제")</f>
        <v>삭제</v>
      </c>
      <c r="D15" s="44"/>
      <c r="E15" s="227" t="e">
        <f ca="1">Calcu!U15</f>
        <v>#N/A</v>
      </c>
      <c r="F15" s="227" t="e">
        <f ca="1">Calcu!V15</f>
        <v>#N/A</v>
      </c>
      <c r="G15" s="227" t="e">
        <f ca="1">Calcu!X15</f>
        <v>#VALUE!</v>
      </c>
      <c r="H15" s="227" t="str">
        <f>Calcu!Y15</f>
        <v/>
      </c>
      <c r="I15" s="52"/>
    </row>
    <row r="16" spans="1:13" s="86" customFormat="1" ht="15" customHeight="1">
      <c r="A16" s="44" t="str">
        <f>IF(Calcu!B16=TRUE,"","삭제")</f>
        <v>삭제</v>
      </c>
      <c r="D16" s="44"/>
      <c r="E16" s="227" t="e">
        <f ca="1">Calcu!U16</f>
        <v>#N/A</v>
      </c>
      <c r="F16" s="227" t="e">
        <f ca="1">Calcu!V16</f>
        <v>#N/A</v>
      </c>
      <c r="G16" s="227" t="e">
        <f ca="1">Calcu!X16</f>
        <v>#VALUE!</v>
      </c>
      <c r="H16" s="227" t="str">
        <f>Calcu!Y16</f>
        <v/>
      </c>
      <c r="I16" s="52"/>
    </row>
    <row r="17" spans="1:9" s="86" customFormat="1" ht="15" customHeight="1">
      <c r="A17" s="44" t="str">
        <f>IF(Calcu!B17=TRUE,"","삭제")</f>
        <v>삭제</v>
      </c>
      <c r="D17" s="44"/>
      <c r="E17" s="227" t="e">
        <f ca="1">Calcu!U17</f>
        <v>#N/A</v>
      </c>
      <c r="F17" s="227" t="e">
        <f ca="1">Calcu!V17</f>
        <v>#N/A</v>
      </c>
      <c r="G17" s="227" t="e">
        <f ca="1">Calcu!X17</f>
        <v>#VALUE!</v>
      </c>
      <c r="H17" s="227" t="str">
        <f>Calcu!Y17</f>
        <v/>
      </c>
      <c r="I17" s="52"/>
    </row>
    <row r="18" spans="1:9" s="86" customFormat="1" ht="15" customHeight="1">
      <c r="A18" s="44" t="str">
        <f>IF(Calcu!B18=TRUE,"","삭제")</f>
        <v>삭제</v>
      </c>
      <c r="D18" s="44"/>
      <c r="E18" s="227" t="e">
        <f ca="1">Calcu!U18</f>
        <v>#N/A</v>
      </c>
      <c r="F18" s="227" t="e">
        <f ca="1">Calcu!V18</f>
        <v>#N/A</v>
      </c>
      <c r="G18" s="227" t="e">
        <f ca="1">Calcu!X18</f>
        <v>#VALUE!</v>
      </c>
      <c r="H18" s="227" t="str">
        <f>Calcu!Y18</f>
        <v/>
      </c>
      <c r="I18" s="52"/>
    </row>
    <row r="19" spans="1:9" s="86" customFormat="1" ht="15" customHeight="1">
      <c r="A19" s="44" t="str">
        <f>IF(Calcu!B19=TRUE,"","삭제")</f>
        <v>삭제</v>
      </c>
      <c r="D19" s="44"/>
      <c r="E19" s="227" t="e">
        <f ca="1">Calcu!U19</f>
        <v>#N/A</v>
      </c>
      <c r="F19" s="227" t="e">
        <f ca="1">Calcu!V19</f>
        <v>#N/A</v>
      </c>
      <c r="G19" s="227" t="e">
        <f ca="1">Calcu!X19</f>
        <v>#VALUE!</v>
      </c>
      <c r="H19" s="227" t="str">
        <f>Calcu!Y19</f>
        <v/>
      </c>
      <c r="I19" s="52"/>
    </row>
    <row r="20" spans="1:9" s="86" customFormat="1" ht="15" customHeight="1">
      <c r="A20" s="44" t="str">
        <f>IF(Calcu!B20=TRUE,"","삭제")</f>
        <v>삭제</v>
      </c>
      <c r="D20" s="44"/>
      <c r="E20" s="227" t="e">
        <f ca="1">Calcu!U20</f>
        <v>#N/A</v>
      </c>
      <c r="F20" s="227" t="e">
        <f ca="1">Calcu!V20</f>
        <v>#N/A</v>
      </c>
      <c r="G20" s="227" t="e">
        <f ca="1">Calcu!X20</f>
        <v>#VALUE!</v>
      </c>
      <c r="H20" s="227" t="str">
        <f>Calcu!Y20</f>
        <v/>
      </c>
      <c r="I20" s="52"/>
    </row>
    <row r="21" spans="1:9" s="86" customFormat="1" ht="15" customHeight="1">
      <c r="A21" s="44" t="str">
        <f>IF(Calcu!B21=TRUE,"","삭제")</f>
        <v>삭제</v>
      </c>
      <c r="D21" s="44"/>
      <c r="E21" s="227" t="e">
        <f ca="1">Calcu!U21</f>
        <v>#N/A</v>
      </c>
      <c r="F21" s="227" t="e">
        <f ca="1">Calcu!V21</f>
        <v>#N/A</v>
      </c>
      <c r="G21" s="227" t="e">
        <f ca="1">Calcu!X21</f>
        <v>#VALUE!</v>
      </c>
      <c r="H21" s="227" t="str">
        <f>Calcu!Y21</f>
        <v/>
      </c>
      <c r="I21" s="52"/>
    </row>
    <row r="22" spans="1:9" s="86" customFormat="1" ht="15" customHeight="1">
      <c r="A22" s="44" t="str">
        <f>IF(Calcu!B22=TRUE,"","삭제")</f>
        <v>삭제</v>
      </c>
      <c r="D22" s="44"/>
      <c r="E22" s="227" t="e">
        <f ca="1">Calcu!U22</f>
        <v>#N/A</v>
      </c>
      <c r="F22" s="227" t="e">
        <f ca="1">Calcu!V22</f>
        <v>#N/A</v>
      </c>
      <c r="G22" s="227" t="e">
        <f ca="1">Calcu!X22</f>
        <v>#VALUE!</v>
      </c>
      <c r="H22" s="227" t="str">
        <f>Calcu!Y22</f>
        <v/>
      </c>
      <c r="I22" s="52"/>
    </row>
    <row r="23" spans="1:9" s="86" customFormat="1" ht="15" customHeight="1">
      <c r="A23" s="44" t="str">
        <f>IF(Calcu!B23=TRUE,"","삭제")</f>
        <v>삭제</v>
      </c>
      <c r="D23" s="44"/>
      <c r="E23" s="227" t="e">
        <f ca="1">Calcu!U23</f>
        <v>#N/A</v>
      </c>
      <c r="F23" s="227" t="e">
        <f ca="1">Calcu!V23</f>
        <v>#N/A</v>
      </c>
      <c r="G23" s="227" t="e">
        <f ca="1">Calcu!X23</f>
        <v>#VALUE!</v>
      </c>
      <c r="H23" s="227" t="str">
        <f>Calcu!Y23</f>
        <v/>
      </c>
      <c r="I23" s="52"/>
    </row>
    <row r="24" spans="1:9" s="86" customFormat="1" ht="15" customHeight="1">
      <c r="A24" s="44" t="str">
        <f>IF(Calcu!B24=TRUE,"","삭제")</f>
        <v>삭제</v>
      </c>
      <c r="D24" s="44"/>
      <c r="E24" s="227" t="e">
        <f ca="1">Calcu!U24</f>
        <v>#N/A</v>
      </c>
      <c r="F24" s="227" t="e">
        <f ca="1">Calcu!V24</f>
        <v>#N/A</v>
      </c>
      <c r="G24" s="227" t="e">
        <f ca="1">Calcu!X24</f>
        <v>#VALUE!</v>
      </c>
      <c r="H24" s="227" t="str">
        <f>Calcu!Y24</f>
        <v/>
      </c>
      <c r="I24" s="52"/>
    </row>
    <row r="25" spans="1:9" s="86" customFormat="1" ht="15" customHeight="1">
      <c r="A25" s="44" t="str">
        <f>IF(Calcu!B25=TRUE,"","삭제")</f>
        <v>삭제</v>
      </c>
      <c r="D25" s="44"/>
      <c r="E25" s="227" t="e">
        <f ca="1">Calcu!U25</f>
        <v>#N/A</v>
      </c>
      <c r="F25" s="227" t="e">
        <f ca="1">Calcu!V25</f>
        <v>#N/A</v>
      </c>
      <c r="G25" s="227" t="e">
        <f ca="1">Calcu!X25</f>
        <v>#VALUE!</v>
      </c>
      <c r="H25" s="227" t="str">
        <f>Calcu!Y25</f>
        <v/>
      </c>
      <c r="I25" s="52"/>
    </row>
    <row r="26" spans="1:9" s="86" customFormat="1" ht="15" customHeight="1">
      <c r="A26" s="44" t="str">
        <f>IF(Calcu!B26=TRUE,"","삭제")</f>
        <v>삭제</v>
      </c>
      <c r="D26" s="44"/>
      <c r="E26" s="227" t="e">
        <f ca="1">Calcu!U26</f>
        <v>#N/A</v>
      </c>
      <c r="F26" s="227" t="e">
        <f ca="1">Calcu!V26</f>
        <v>#N/A</v>
      </c>
      <c r="G26" s="227" t="e">
        <f ca="1">Calcu!X26</f>
        <v>#VALUE!</v>
      </c>
      <c r="H26" s="227" t="str">
        <f>Calcu!Y26</f>
        <v/>
      </c>
      <c r="I26" s="52"/>
    </row>
    <row r="27" spans="1:9" s="86" customFormat="1" ht="15" customHeight="1">
      <c r="A27" s="44" t="str">
        <f>IF(Calcu!B27=TRUE,"","삭제")</f>
        <v>삭제</v>
      </c>
      <c r="D27" s="44"/>
      <c r="E27" s="227" t="e">
        <f ca="1">Calcu!U27</f>
        <v>#N/A</v>
      </c>
      <c r="F27" s="227" t="e">
        <f ca="1">Calcu!V27</f>
        <v>#N/A</v>
      </c>
      <c r="G27" s="227" t="e">
        <f ca="1">Calcu!X27</f>
        <v>#VALUE!</v>
      </c>
      <c r="H27" s="227" t="str">
        <f>Calcu!Y27</f>
        <v/>
      </c>
      <c r="I27" s="52"/>
    </row>
    <row r="28" spans="1:9" s="86" customFormat="1" ht="15" customHeight="1">
      <c r="A28" s="44" t="str">
        <f>IF(Calcu!B28=TRUE,"","삭제")</f>
        <v>삭제</v>
      </c>
      <c r="D28" s="44"/>
      <c r="E28" s="227" t="e">
        <f ca="1">Calcu!U28</f>
        <v>#N/A</v>
      </c>
      <c r="F28" s="227" t="e">
        <f ca="1">Calcu!V28</f>
        <v>#N/A</v>
      </c>
      <c r="G28" s="227" t="e">
        <f ca="1">Calcu!X28</f>
        <v>#VALUE!</v>
      </c>
      <c r="H28" s="227" t="str">
        <f>Calcu!Y28</f>
        <v/>
      </c>
      <c r="I28" s="52"/>
    </row>
    <row r="29" spans="1:9" s="86" customFormat="1" ht="15" customHeight="1">
      <c r="A29" s="44" t="str">
        <f>IF(Calcu!B29=TRUE,"","삭제")</f>
        <v>삭제</v>
      </c>
      <c r="D29" s="44"/>
      <c r="E29" s="227" t="e">
        <f ca="1">Calcu!U29</f>
        <v>#N/A</v>
      </c>
      <c r="F29" s="227" t="e">
        <f ca="1">Calcu!V29</f>
        <v>#N/A</v>
      </c>
      <c r="G29" s="227" t="e">
        <f ca="1">Calcu!X29</f>
        <v>#VALUE!</v>
      </c>
      <c r="H29" s="227" t="str">
        <f>Calcu!Y29</f>
        <v/>
      </c>
      <c r="I29" s="52"/>
    </row>
    <row r="30" spans="1:9" s="86" customFormat="1" ht="15" customHeight="1">
      <c r="A30" s="44" t="str">
        <f>IF(Calcu!B30=TRUE,"","삭제")</f>
        <v>삭제</v>
      </c>
      <c r="D30" s="44"/>
      <c r="E30" s="227" t="e">
        <f ca="1">Calcu!U30</f>
        <v>#N/A</v>
      </c>
      <c r="F30" s="227" t="e">
        <f ca="1">Calcu!V30</f>
        <v>#N/A</v>
      </c>
      <c r="G30" s="227" t="e">
        <f ca="1">Calcu!X30</f>
        <v>#VALUE!</v>
      </c>
      <c r="H30" s="227" t="str">
        <f>Calcu!Y30</f>
        <v/>
      </c>
      <c r="I30" s="52"/>
    </row>
    <row r="31" spans="1:9" s="86" customFormat="1" ht="15" customHeight="1">
      <c r="A31" s="44" t="str">
        <f>IF(Calcu!B31=TRUE,"","삭제")</f>
        <v>삭제</v>
      </c>
      <c r="D31" s="44"/>
      <c r="E31" s="227" t="e">
        <f ca="1">Calcu!U31</f>
        <v>#N/A</v>
      </c>
      <c r="F31" s="227" t="e">
        <f ca="1">Calcu!V31</f>
        <v>#N/A</v>
      </c>
      <c r="G31" s="227" t="e">
        <f ca="1">Calcu!X31</f>
        <v>#VALUE!</v>
      </c>
      <c r="H31" s="227" t="str">
        <f>Calcu!Y31</f>
        <v/>
      </c>
      <c r="I31" s="52"/>
    </row>
    <row r="32" spans="1:9" s="86" customFormat="1" ht="15" customHeight="1">
      <c r="A32" s="44" t="str">
        <f>IF(Calcu!B32=TRUE,"","삭제")</f>
        <v>삭제</v>
      </c>
      <c r="D32" s="44"/>
      <c r="E32" s="227" t="e">
        <f ca="1">Calcu!U32</f>
        <v>#N/A</v>
      </c>
      <c r="F32" s="227" t="e">
        <f ca="1">Calcu!V32</f>
        <v>#N/A</v>
      </c>
      <c r="G32" s="227" t="e">
        <f ca="1">Calcu!X32</f>
        <v>#VALUE!</v>
      </c>
      <c r="H32" s="227" t="str">
        <f>Calcu!Y32</f>
        <v/>
      </c>
      <c r="I32" s="52"/>
    </row>
    <row r="33" spans="1:9" s="86" customFormat="1" ht="15" customHeight="1">
      <c r="A33" s="44" t="str">
        <f>IF(Calcu!B33=TRUE,"","삭제")</f>
        <v>삭제</v>
      </c>
      <c r="D33" s="44"/>
      <c r="E33" s="227" t="e">
        <f ca="1">Calcu!U33</f>
        <v>#N/A</v>
      </c>
      <c r="F33" s="227" t="e">
        <f ca="1">Calcu!V33</f>
        <v>#N/A</v>
      </c>
      <c r="G33" s="227" t="e">
        <f ca="1">Calcu!X33</f>
        <v>#VALUE!</v>
      </c>
      <c r="H33" s="227" t="str">
        <f>Calcu!Y33</f>
        <v/>
      </c>
      <c r="I33" s="52"/>
    </row>
    <row r="34" spans="1:9" s="86" customFormat="1" ht="15" customHeight="1">
      <c r="A34" s="44" t="str">
        <f>IF(Calcu!B34=TRUE,"","삭제")</f>
        <v>삭제</v>
      </c>
      <c r="D34" s="44"/>
      <c r="E34" s="227" t="e">
        <f ca="1">Calcu!U34</f>
        <v>#N/A</v>
      </c>
      <c r="F34" s="227" t="e">
        <f ca="1">Calcu!V34</f>
        <v>#N/A</v>
      </c>
      <c r="G34" s="227" t="e">
        <f ca="1">Calcu!X34</f>
        <v>#VALUE!</v>
      </c>
      <c r="H34" s="227" t="str">
        <f>Calcu!Y34</f>
        <v/>
      </c>
      <c r="I34" s="52"/>
    </row>
    <row r="35" spans="1:9" s="86" customFormat="1" ht="15" customHeight="1">
      <c r="A35" s="44" t="str">
        <f>IF(Calcu!B35=TRUE,"","삭제")</f>
        <v>삭제</v>
      </c>
      <c r="D35" s="44"/>
      <c r="E35" s="227" t="e">
        <f ca="1">Calcu!U35</f>
        <v>#N/A</v>
      </c>
      <c r="F35" s="227" t="e">
        <f ca="1">Calcu!V35</f>
        <v>#N/A</v>
      </c>
      <c r="G35" s="227" t="e">
        <f ca="1">Calcu!X35</f>
        <v>#VALUE!</v>
      </c>
      <c r="H35" s="227" t="str">
        <f>Calcu!Y35</f>
        <v/>
      </c>
      <c r="I35" s="52"/>
    </row>
    <row r="36" spans="1:9" s="86" customFormat="1" ht="15" customHeight="1">
      <c r="A36" s="44" t="str">
        <f>IF(Calcu!B36=TRUE,"","삭제")</f>
        <v>삭제</v>
      </c>
      <c r="D36" s="44"/>
      <c r="E36" s="227" t="e">
        <f ca="1">Calcu!U36</f>
        <v>#N/A</v>
      </c>
      <c r="F36" s="227" t="e">
        <f ca="1">Calcu!V36</f>
        <v>#N/A</v>
      </c>
      <c r="G36" s="227" t="e">
        <f ca="1">Calcu!X36</f>
        <v>#VALUE!</v>
      </c>
      <c r="H36" s="227" t="str">
        <f>Calcu!Y36</f>
        <v/>
      </c>
      <c r="I36" s="52"/>
    </row>
    <row r="37" spans="1:9" s="86" customFormat="1" ht="15" customHeight="1">
      <c r="A37" s="44" t="str">
        <f>IF(Calcu!B37=TRUE,"","삭제")</f>
        <v>삭제</v>
      </c>
      <c r="D37" s="44"/>
      <c r="E37" s="227" t="e">
        <f ca="1">Calcu!U37</f>
        <v>#N/A</v>
      </c>
      <c r="F37" s="227" t="e">
        <f ca="1">Calcu!V37</f>
        <v>#N/A</v>
      </c>
      <c r="G37" s="227" t="e">
        <f ca="1">Calcu!X37</f>
        <v>#VALUE!</v>
      </c>
      <c r="H37" s="227" t="str">
        <f>Calcu!Y37</f>
        <v/>
      </c>
      <c r="I37" s="52"/>
    </row>
    <row r="38" spans="1:9" s="86" customFormat="1" ht="15" customHeight="1">
      <c r="A38" s="44" t="str">
        <f>IF(Calcu!B38=TRUE,"","삭제")</f>
        <v>삭제</v>
      </c>
      <c r="D38" s="44"/>
      <c r="E38" s="227" t="e">
        <f ca="1">Calcu!U38</f>
        <v>#N/A</v>
      </c>
      <c r="F38" s="227" t="e">
        <f ca="1">Calcu!V38</f>
        <v>#N/A</v>
      </c>
      <c r="G38" s="227" t="e">
        <f ca="1">Calcu!X38</f>
        <v>#VALUE!</v>
      </c>
      <c r="H38" s="227" t="str">
        <f>Calcu!Y38</f>
        <v/>
      </c>
      <c r="I38" s="52"/>
    </row>
    <row r="39" spans="1:9" s="86" customFormat="1" ht="15" customHeight="1">
      <c r="A39" s="44" t="str">
        <f>IF(Calcu!B39=TRUE,"","삭제")</f>
        <v>삭제</v>
      </c>
      <c r="D39" s="44"/>
      <c r="E39" s="227" t="e">
        <f ca="1">Calcu!U39</f>
        <v>#N/A</v>
      </c>
      <c r="F39" s="227" t="e">
        <f ca="1">Calcu!V39</f>
        <v>#N/A</v>
      </c>
      <c r="G39" s="227" t="e">
        <f ca="1">Calcu!X39</f>
        <v>#VALUE!</v>
      </c>
      <c r="H39" s="227" t="str">
        <f>Calcu!Y39</f>
        <v/>
      </c>
      <c r="I39" s="52"/>
    </row>
    <row r="40" spans="1:9" s="86" customFormat="1" ht="15" customHeight="1">
      <c r="A40" s="44" t="str">
        <f>IF(Calcu!B40=TRUE,"","삭제")</f>
        <v>삭제</v>
      </c>
      <c r="D40" s="44"/>
      <c r="E40" s="227" t="e">
        <f ca="1">Calcu!U40</f>
        <v>#N/A</v>
      </c>
      <c r="F40" s="227" t="e">
        <f ca="1">Calcu!V40</f>
        <v>#N/A</v>
      </c>
      <c r="G40" s="227" t="e">
        <f ca="1">Calcu!X40</f>
        <v>#VALUE!</v>
      </c>
      <c r="H40" s="227" t="str">
        <f>Calcu!Y40</f>
        <v/>
      </c>
      <c r="I40" s="52"/>
    </row>
    <row r="41" spans="1:9" s="86" customFormat="1" ht="15" customHeight="1">
      <c r="A41" s="44" t="str">
        <f>IF(Calcu!B41=TRUE,"","삭제")</f>
        <v>삭제</v>
      </c>
      <c r="D41" s="44"/>
      <c r="E41" s="227" t="e">
        <f ca="1">Calcu!U41</f>
        <v>#N/A</v>
      </c>
      <c r="F41" s="227" t="e">
        <f ca="1">Calcu!V41</f>
        <v>#N/A</v>
      </c>
      <c r="G41" s="227" t="e">
        <f ca="1">Calcu!X41</f>
        <v>#VALUE!</v>
      </c>
      <c r="H41" s="227" t="str">
        <f>Calcu!Y41</f>
        <v/>
      </c>
      <c r="I41" s="52"/>
    </row>
    <row r="42" spans="1:9" s="86" customFormat="1" ht="15" customHeight="1">
      <c r="A42" s="44" t="str">
        <f>IF(Calcu!B42=TRUE,"","삭제")</f>
        <v>삭제</v>
      </c>
      <c r="D42" s="44"/>
      <c r="E42" s="227" t="e">
        <f ca="1">Calcu!U42</f>
        <v>#N/A</v>
      </c>
      <c r="F42" s="227" t="e">
        <f ca="1">Calcu!V42</f>
        <v>#N/A</v>
      </c>
      <c r="G42" s="227" t="e">
        <f ca="1">Calcu!X42</f>
        <v>#VALUE!</v>
      </c>
      <c r="H42" s="227" t="str">
        <f>Calcu!Y42</f>
        <v/>
      </c>
      <c r="I42" s="52"/>
    </row>
    <row r="43" spans="1:9" s="86" customFormat="1" ht="15" customHeight="1">
      <c r="A43" s="44" t="str">
        <f>IF(Calcu!B43=TRUE,"","삭제")</f>
        <v>삭제</v>
      </c>
      <c r="D43" s="44"/>
      <c r="E43" s="227" t="e">
        <f ca="1">Calcu!U43</f>
        <v>#N/A</v>
      </c>
      <c r="F43" s="227" t="e">
        <f ca="1">Calcu!V43</f>
        <v>#N/A</v>
      </c>
      <c r="G43" s="227" t="e">
        <f ca="1">Calcu!X43</f>
        <v>#VALUE!</v>
      </c>
      <c r="H43" s="227" t="str">
        <f>Calcu!Y43</f>
        <v/>
      </c>
      <c r="I43" s="52"/>
    </row>
    <row r="44" spans="1:9" s="86" customFormat="1" ht="15" customHeight="1">
      <c r="A44" s="44" t="str">
        <f>IF(Calcu!B44=TRUE,"","삭제")</f>
        <v>삭제</v>
      </c>
      <c r="D44" s="44"/>
      <c r="E44" s="227" t="e">
        <f ca="1">Calcu!U44</f>
        <v>#N/A</v>
      </c>
      <c r="F44" s="227" t="e">
        <f ca="1">Calcu!V44</f>
        <v>#N/A</v>
      </c>
      <c r="G44" s="227" t="e">
        <f ca="1">Calcu!X44</f>
        <v>#VALUE!</v>
      </c>
      <c r="H44" s="227" t="str">
        <f>Calcu!Y44</f>
        <v/>
      </c>
      <c r="I44" s="52"/>
    </row>
    <row r="45" spans="1:9" s="86" customFormat="1" ht="15" customHeight="1">
      <c r="A45" s="44" t="str">
        <f>IF(Calcu!B45=TRUE,"","삭제")</f>
        <v>삭제</v>
      </c>
      <c r="D45" s="44"/>
      <c r="E45" s="227" t="e">
        <f ca="1">Calcu!U45</f>
        <v>#N/A</v>
      </c>
      <c r="F45" s="227" t="e">
        <f ca="1">Calcu!V45</f>
        <v>#N/A</v>
      </c>
      <c r="G45" s="227" t="e">
        <f ca="1">Calcu!X45</f>
        <v>#VALUE!</v>
      </c>
      <c r="H45" s="227" t="str">
        <f>Calcu!Y45</f>
        <v/>
      </c>
      <c r="I45" s="52"/>
    </row>
    <row r="46" spans="1:9" s="86" customFormat="1" ht="15" customHeight="1">
      <c r="A46" s="44" t="str">
        <f>IF(Calcu!B46=TRUE,"","삭제")</f>
        <v>삭제</v>
      </c>
      <c r="D46" s="44"/>
      <c r="E46" s="227" t="e">
        <f ca="1">Calcu!U46</f>
        <v>#N/A</v>
      </c>
      <c r="F46" s="227" t="e">
        <f ca="1">Calcu!V46</f>
        <v>#N/A</v>
      </c>
      <c r="G46" s="227" t="e">
        <f ca="1">Calcu!X46</f>
        <v>#VALUE!</v>
      </c>
      <c r="H46" s="227" t="str">
        <f>Calcu!Y46</f>
        <v/>
      </c>
      <c r="I46" s="52"/>
    </row>
    <row r="47" spans="1:9" s="86" customFormat="1" ht="15" customHeight="1">
      <c r="A47" s="44" t="str">
        <f>IF(Calcu!B47=TRUE,"","삭제")</f>
        <v>삭제</v>
      </c>
      <c r="D47" s="44"/>
      <c r="E47" s="227" t="e">
        <f ca="1">Calcu!U47</f>
        <v>#N/A</v>
      </c>
      <c r="F47" s="227" t="e">
        <f ca="1">Calcu!V47</f>
        <v>#N/A</v>
      </c>
      <c r="G47" s="227" t="e">
        <f ca="1">Calcu!X47</f>
        <v>#VALUE!</v>
      </c>
      <c r="H47" s="227" t="str">
        <f>Calcu!Y47</f>
        <v/>
      </c>
      <c r="I47" s="52"/>
    </row>
    <row r="48" spans="1:9" s="86" customFormat="1" ht="15" customHeight="1">
      <c r="A48" s="44" t="str">
        <f>IF(Calcu!B48=TRUE,"","삭제")</f>
        <v>삭제</v>
      </c>
      <c r="D48" s="44"/>
      <c r="E48" s="227" t="e">
        <f ca="1">Calcu!U48</f>
        <v>#N/A</v>
      </c>
      <c r="F48" s="227" t="e">
        <f ca="1">Calcu!V48</f>
        <v>#N/A</v>
      </c>
      <c r="G48" s="227" t="e">
        <f ca="1">Calcu!X48</f>
        <v>#VALUE!</v>
      </c>
      <c r="H48" s="227" t="str">
        <f>Calcu!Y48</f>
        <v/>
      </c>
      <c r="I48" s="52"/>
    </row>
    <row r="49" spans="2:13" ht="15" customHeight="1">
      <c r="B49" s="94"/>
      <c r="C49" s="94"/>
      <c r="D49" s="74"/>
      <c r="E49" s="112"/>
      <c r="F49" s="112"/>
      <c r="G49" s="112"/>
      <c r="H49" s="112"/>
      <c r="I49" s="74"/>
      <c r="J49" s="94"/>
      <c r="K49" s="94"/>
      <c r="M49" s="94"/>
    </row>
    <row r="50" spans="2:13" ht="15" customHeight="1">
      <c r="J50" s="94"/>
      <c r="K50" s="94"/>
      <c r="M50" s="94"/>
    </row>
    <row r="51" spans="2:13" ht="15" customHeight="1">
      <c r="J51" s="94"/>
      <c r="K51" s="94"/>
      <c r="M51" s="94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8" customWidth="1"/>
    <col min="3" max="10" width="7.5546875" style="38" customWidth="1"/>
    <col min="11" max="11" width="5" style="38" customWidth="1"/>
    <col min="12" max="12" width="5" style="94" customWidth="1"/>
    <col min="13" max="16384" width="10.77734375" style="86"/>
  </cols>
  <sheetData>
    <row r="1" spans="1:12" s="81" customFormat="1" ht="33" customHeight="1">
      <c r="A1" s="324" t="s">
        <v>59</v>
      </c>
      <c r="B1" s="324"/>
      <c r="C1" s="324"/>
      <c r="D1" s="324"/>
      <c r="E1" s="324"/>
      <c r="F1" s="324"/>
      <c r="G1" s="324"/>
      <c r="H1" s="324"/>
      <c r="I1" s="324"/>
      <c r="J1" s="324"/>
      <c r="K1" s="324"/>
      <c r="L1" s="324"/>
    </row>
    <row r="2" spans="1:12" s="81" customFormat="1" ht="33" customHeight="1">
      <c r="A2" s="324"/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</row>
    <row r="3" spans="1:12" s="81" customFormat="1" ht="12.75" customHeight="1">
      <c r="A3" s="49"/>
      <c r="B3" s="49"/>
      <c r="C3" s="22"/>
      <c r="D3" s="22"/>
      <c r="E3" s="22"/>
      <c r="F3" s="22"/>
      <c r="G3" s="22"/>
      <c r="H3" s="22"/>
      <c r="I3" s="22"/>
      <c r="J3" s="22"/>
      <c r="K3" s="22"/>
      <c r="L3" s="82"/>
    </row>
    <row r="4" spans="1:12" s="83" customFormat="1" ht="13.5" customHeight="1">
      <c r="A4" s="91"/>
      <c r="B4" s="91"/>
      <c r="C4" s="92"/>
      <c r="D4" s="92"/>
      <c r="E4" s="101"/>
      <c r="F4" s="92"/>
      <c r="G4" s="92"/>
      <c r="H4" s="102"/>
      <c r="I4" s="93"/>
      <c r="J4" s="101"/>
      <c r="K4" s="101"/>
      <c r="L4" s="91"/>
    </row>
    <row r="5" spans="1:12" s="85" customFormat="1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84"/>
    </row>
    <row r="6" spans="1:12" s="38" customFormat="1" ht="15" customHeight="1">
      <c r="C6" s="55" t="str">
        <f>"○ 품명 : "&amp;기본정보!C$5</f>
        <v xml:space="preserve">○ 품명 : </v>
      </c>
      <c r="L6" s="94"/>
    </row>
    <row r="7" spans="1:12" s="38" customFormat="1" ht="15" customHeight="1">
      <c r="C7" s="55" t="str">
        <f>"○ 제작회사 : "&amp;기본정보!C$6</f>
        <v xml:space="preserve">○ 제작회사 : </v>
      </c>
      <c r="L7" s="94"/>
    </row>
    <row r="8" spans="1:12" s="38" customFormat="1" ht="15" customHeight="1">
      <c r="C8" s="55" t="str">
        <f>"○ 형식 : "&amp;기본정보!C$7</f>
        <v xml:space="preserve">○ 형식 : </v>
      </c>
      <c r="L8" s="94"/>
    </row>
    <row r="9" spans="1:12" s="38" customFormat="1" ht="15" customHeight="1">
      <c r="C9" s="55" t="str">
        <f>"○ 기기번호 : "&amp;기본정보!C$8</f>
        <v xml:space="preserve">○ 기기번호 : </v>
      </c>
      <c r="L9" s="94"/>
    </row>
    <row r="10" spans="1:12" s="38" customFormat="1" ht="15" customHeight="1">
      <c r="L10" s="94"/>
    </row>
    <row r="11" spans="1:12" ht="15" customHeight="1">
      <c r="B11" s="74"/>
      <c r="C11" s="112"/>
      <c r="D11" s="112"/>
      <c r="E11" s="112"/>
      <c r="F11" s="112"/>
      <c r="G11" s="112"/>
      <c r="H11" s="113"/>
      <c r="I11" s="113"/>
      <c r="J11" s="112"/>
      <c r="K11" s="74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53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6" customWidth="1"/>
    <col min="11" max="12" width="10.44140625" style="46" customWidth="1"/>
    <col min="13" max="16" width="8.88671875" style="46" customWidth="1"/>
    <col min="17" max="19" width="8.88671875" style="46"/>
    <col min="20" max="16384" width="8.88671875" style="29"/>
  </cols>
  <sheetData>
    <row r="1" spans="1:30" s="68" customFormat="1" ht="25.5">
      <c r="A1" s="64" t="s">
        <v>61</v>
      </c>
      <c r="B1" s="31"/>
      <c r="C1" s="31"/>
      <c r="D1" s="31"/>
      <c r="E1" s="65"/>
      <c r="F1" s="27"/>
      <c r="G1" s="27"/>
      <c r="H1" s="27"/>
      <c r="I1" s="27"/>
      <c r="J1" s="27"/>
      <c r="K1" s="66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7"/>
      <c r="B3" s="104" t="s">
        <v>2</v>
      </c>
      <c r="C3" s="105">
        <f>기본정보!C3</f>
        <v>0</v>
      </c>
      <c r="D3" s="104" t="s">
        <v>100</v>
      </c>
      <c r="E3" s="333">
        <f>기본정보!H3</f>
        <v>0</v>
      </c>
      <c r="F3" s="334"/>
      <c r="G3" s="104" t="s">
        <v>104</v>
      </c>
      <c r="H3" s="107">
        <f>기본정보!H8</f>
        <v>0</v>
      </c>
      <c r="I3" s="25"/>
    </row>
    <row r="4" spans="1:30" s="28" customFormat="1" ht="15" customHeight="1">
      <c r="A4" s="47"/>
      <c r="B4" s="104" t="s">
        <v>32</v>
      </c>
      <c r="C4" s="106">
        <f>기본정보!C8</f>
        <v>0</v>
      </c>
      <c r="D4" s="104" t="s">
        <v>101</v>
      </c>
      <c r="E4" s="331">
        <f>기본정보!H4</f>
        <v>0</v>
      </c>
      <c r="F4" s="332"/>
      <c r="G4" s="104" t="s">
        <v>14</v>
      </c>
      <c r="H4" s="107">
        <f>기본정보!H9</f>
        <v>0</v>
      </c>
      <c r="I4" s="25"/>
    </row>
    <row r="5" spans="1:30" s="28" customFormat="1" ht="15" customHeight="1">
      <c r="A5" s="47"/>
      <c r="D5" s="25"/>
      <c r="E5" s="25"/>
      <c r="F5" s="25"/>
      <c r="G5" s="25"/>
      <c r="H5" s="25"/>
      <c r="I5" s="25"/>
    </row>
    <row r="6" spans="1:30" s="28" customFormat="1" ht="15" customHeight="1">
      <c r="A6" s="47"/>
      <c r="B6" s="47" t="s">
        <v>102</v>
      </c>
      <c r="D6" s="25"/>
      <c r="E6" s="25"/>
      <c r="F6" s="25"/>
      <c r="G6" s="25"/>
      <c r="H6" s="25"/>
      <c r="I6" s="25"/>
    </row>
    <row r="7" spans="1:30" s="28" customFormat="1" ht="15" customHeight="1">
      <c r="A7" s="47"/>
      <c r="B7" s="104" t="s">
        <v>118</v>
      </c>
      <c r="C7" s="104" t="s">
        <v>62</v>
      </c>
      <c r="D7" s="104" t="s">
        <v>60</v>
      </c>
      <c r="E7" s="25"/>
      <c r="F7" s="25"/>
      <c r="G7" s="25"/>
      <c r="H7" s="25"/>
      <c r="I7" s="25"/>
    </row>
    <row r="8" spans="1:30" s="28" customFormat="1" ht="15" customHeight="1">
      <c r="A8" s="47"/>
      <c r="B8" s="105">
        <f>Calcu!B3</f>
        <v>0</v>
      </c>
      <c r="C8" s="105">
        <f>Calcu!D3</f>
        <v>0</v>
      </c>
      <c r="D8" s="105">
        <f>Calcu!E3</f>
        <v>0</v>
      </c>
      <c r="E8" s="25"/>
      <c r="F8" s="25"/>
      <c r="G8" s="25"/>
      <c r="H8" s="25"/>
      <c r="I8" s="25"/>
    </row>
    <row r="9" spans="1:30" s="28" customFormat="1" ht="15" customHeight="1">
      <c r="A9" s="47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7"/>
      <c r="B10" s="108" t="s">
        <v>103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09" t="s">
        <v>176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25" t="s">
        <v>264</v>
      </c>
      <c r="C12" s="330" t="s">
        <v>60</v>
      </c>
      <c r="D12" s="327" t="s">
        <v>249</v>
      </c>
      <c r="E12" s="328"/>
      <c r="F12" s="328"/>
      <c r="G12" s="328"/>
      <c r="H12" s="329"/>
      <c r="I12" s="25"/>
      <c r="J12" s="25"/>
      <c r="K12" s="28"/>
      <c r="L12" s="28"/>
      <c r="M12" s="28"/>
      <c r="N12" s="28"/>
      <c r="T12" s="46"/>
    </row>
    <row r="13" spans="1:30" ht="13.5" customHeight="1">
      <c r="B13" s="326"/>
      <c r="C13" s="326"/>
      <c r="D13" s="104" t="s">
        <v>96</v>
      </c>
      <c r="E13" s="104" t="s">
        <v>76</v>
      </c>
      <c r="F13" s="104" t="s">
        <v>77</v>
      </c>
      <c r="G13" s="104" t="s">
        <v>177</v>
      </c>
      <c r="H13" s="104" t="s">
        <v>178</v>
      </c>
      <c r="I13" s="25"/>
      <c r="J13" s="25"/>
      <c r="K13" s="28"/>
      <c r="L13" s="28"/>
      <c r="M13" s="28"/>
      <c r="N13" s="28"/>
      <c r="T13" s="46"/>
    </row>
    <row r="14" spans="1:30" ht="13.5" customHeight="1">
      <c r="B14" s="105" t="str">
        <f>Calcu!C9</f>
        <v/>
      </c>
      <c r="C14" s="105" t="str">
        <f>Calcu!D9</f>
        <v/>
      </c>
      <c r="D14" s="105" t="str">
        <f ca="1">TEXT(Calcu!E9,Calcu!$Q$60)</f>
        <v/>
      </c>
      <c r="E14" s="105" t="str">
        <f ca="1">TEXT(Calcu!F9,Calcu!$Q$60)</f>
        <v/>
      </c>
      <c r="F14" s="105" t="str">
        <f ca="1">TEXT(Calcu!G9,Calcu!$Q$60)</f>
        <v/>
      </c>
      <c r="G14" s="105" t="str">
        <f ca="1">TEXT(Calcu!H9,Calcu!$Q$60)</f>
        <v/>
      </c>
      <c r="H14" s="105" t="str">
        <f ca="1">TEXT(Calcu!I9,Calcu!$Q$60)</f>
        <v/>
      </c>
      <c r="I14" s="25"/>
      <c r="J14" s="25"/>
      <c r="K14" s="28"/>
      <c r="L14" s="28"/>
      <c r="M14" s="28"/>
      <c r="N14" s="28"/>
      <c r="T14" s="46"/>
    </row>
    <row r="15" spans="1:30" ht="13.5" customHeight="1">
      <c r="B15" s="105" t="str">
        <f>Calcu!C10</f>
        <v/>
      </c>
      <c r="C15" s="105" t="str">
        <f>Calcu!D10</f>
        <v/>
      </c>
      <c r="D15" s="105" t="str">
        <f ca="1">TEXT(Calcu!E10,Calcu!$Q$60)</f>
        <v/>
      </c>
      <c r="E15" s="105" t="str">
        <f ca="1">TEXT(Calcu!F10,Calcu!$Q$60)</f>
        <v/>
      </c>
      <c r="F15" s="105" t="str">
        <f ca="1">TEXT(Calcu!G10,Calcu!$Q$60)</f>
        <v/>
      </c>
      <c r="G15" s="105" t="str">
        <f ca="1">TEXT(Calcu!H10,Calcu!$Q$60)</f>
        <v/>
      </c>
      <c r="H15" s="105" t="str">
        <f ca="1">TEXT(Calcu!I10,Calcu!$Q$60)</f>
        <v/>
      </c>
      <c r="I15" s="25"/>
      <c r="J15" s="25"/>
      <c r="K15" s="28"/>
      <c r="L15" s="28"/>
      <c r="M15" s="28"/>
      <c r="N15" s="28"/>
      <c r="T15" s="46"/>
    </row>
    <row r="16" spans="1:30" ht="13.5" customHeight="1">
      <c r="B16" s="105" t="str">
        <f>Calcu!C11</f>
        <v/>
      </c>
      <c r="C16" s="105" t="str">
        <f>Calcu!D11</f>
        <v/>
      </c>
      <c r="D16" s="105" t="str">
        <f ca="1">TEXT(Calcu!E11,Calcu!$Q$60)</f>
        <v/>
      </c>
      <c r="E16" s="105" t="str">
        <f ca="1">TEXT(Calcu!F11,Calcu!$Q$60)</f>
        <v/>
      </c>
      <c r="F16" s="105" t="str">
        <f ca="1">TEXT(Calcu!G11,Calcu!$Q$60)</f>
        <v/>
      </c>
      <c r="G16" s="105" t="str">
        <f ca="1">TEXT(Calcu!H11,Calcu!$Q$60)</f>
        <v/>
      </c>
      <c r="H16" s="105" t="str">
        <f ca="1">TEXT(Calcu!I11,Calcu!$Q$60)</f>
        <v/>
      </c>
      <c r="I16" s="25"/>
      <c r="J16" s="25"/>
      <c r="K16" s="28"/>
      <c r="L16" s="28"/>
      <c r="M16" s="28"/>
      <c r="N16" s="28"/>
      <c r="T16" s="46"/>
    </row>
    <row r="17" spans="2:20" ht="13.5" customHeight="1">
      <c r="B17" s="105" t="str">
        <f>Calcu!C12</f>
        <v/>
      </c>
      <c r="C17" s="105" t="str">
        <f>Calcu!D12</f>
        <v/>
      </c>
      <c r="D17" s="105" t="str">
        <f ca="1">TEXT(Calcu!E12,Calcu!$Q$60)</f>
        <v/>
      </c>
      <c r="E17" s="105" t="str">
        <f ca="1">TEXT(Calcu!F12,Calcu!$Q$60)</f>
        <v/>
      </c>
      <c r="F17" s="105" t="str">
        <f ca="1">TEXT(Calcu!G12,Calcu!$Q$60)</f>
        <v/>
      </c>
      <c r="G17" s="105" t="str">
        <f ca="1">TEXT(Calcu!H12,Calcu!$Q$60)</f>
        <v/>
      </c>
      <c r="H17" s="105" t="str">
        <f ca="1">TEXT(Calcu!I12,Calcu!$Q$60)</f>
        <v/>
      </c>
      <c r="I17" s="25"/>
      <c r="J17" s="25"/>
      <c r="K17" s="28"/>
      <c r="L17" s="28"/>
      <c r="M17" s="28"/>
      <c r="N17" s="28"/>
      <c r="T17" s="46"/>
    </row>
    <row r="18" spans="2:20" ht="13.5" customHeight="1">
      <c r="B18" s="105" t="str">
        <f>Calcu!C13</f>
        <v/>
      </c>
      <c r="C18" s="105" t="str">
        <f>Calcu!D13</f>
        <v/>
      </c>
      <c r="D18" s="105" t="str">
        <f ca="1">TEXT(Calcu!E13,Calcu!$Q$60)</f>
        <v/>
      </c>
      <c r="E18" s="105" t="str">
        <f ca="1">TEXT(Calcu!F13,Calcu!$Q$60)</f>
        <v/>
      </c>
      <c r="F18" s="105" t="str">
        <f ca="1">TEXT(Calcu!G13,Calcu!$Q$60)</f>
        <v/>
      </c>
      <c r="G18" s="105" t="str">
        <f ca="1">TEXT(Calcu!H13,Calcu!$Q$60)</f>
        <v/>
      </c>
      <c r="H18" s="105" t="str">
        <f ca="1">TEXT(Calcu!I13,Calcu!$Q$60)</f>
        <v/>
      </c>
      <c r="I18" s="25"/>
      <c r="J18" s="25"/>
      <c r="K18" s="28"/>
      <c r="L18" s="28"/>
      <c r="M18" s="28"/>
      <c r="N18" s="28"/>
      <c r="T18" s="46"/>
    </row>
    <row r="19" spans="2:20" ht="13.5" customHeight="1">
      <c r="B19" s="105" t="str">
        <f>Calcu!C14</f>
        <v/>
      </c>
      <c r="C19" s="105" t="str">
        <f>Calcu!D14</f>
        <v/>
      </c>
      <c r="D19" s="105" t="str">
        <f ca="1">TEXT(Calcu!E14,Calcu!$Q$60)</f>
        <v/>
      </c>
      <c r="E19" s="105" t="str">
        <f ca="1">TEXT(Calcu!F14,Calcu!$Q$60)</f>
        <v/>
      </c>
      <c r="F19" s="105" t="str">
        <f ca="1">TEXT(Calcu!G14,Calcu!$Q$60)</f>
        <v/>
      </c>
      <c r="G19" s="105" t="str">
        <f ca="1">TEXT(Calcu!H14,Calcu!$Q$60)</f>
        <v/>
      </c>
      <c r="H19" s="105" t="str">
        <f ca="1">TEXT(Calcu!I14,Calcu!$Q$60)</f>
        <v/>
      </c>
      <c r="I19" s="25"/>
      <c r="J19" s="25"/>
      <c r="K19" s="28"/>
      <c r="L19" s="28"/>
      <c r="M19" s="28"/>
      <c r="N19" s="28"/>
      <c r="T19" s="46"/>
    </row>
    <row r="20" spans="2:20" ht="13.5" customHeight="1">
      <c r="B20" s="105" t="str">
        <f>Calcu!C15</f>
        <v/>
      </c>
      <c r="C20" s="105" t="str">
        <f>Calcu!D15</f>
        <v/>
      </c>
      <c r="D20" s="105" t="str">
        <f ca="1">TEXT(Calcu!E15,Calcu!$Q$60)</f>
        <v/>
      </c>
      <c r="E20" s="105" t="str">
        <f ca="1">TEXT(Calcu!F15,Calcu!$Q$60)</f>
        <v/>
      </c>
      <c r="F20" s="105" t="str">
        <f ca="1">TEXT(Calcu!G15,Calcu!$Q$60)</f>
        <v/>
      </c>
      <c r="G20" s="105" t="str">
        <f ca="1">TEXT(Calcu!H15,Calcu!$Q$60)</f>
        <v/>
      </c>
      <c r="H20" s="105" t="str">
        <f ca="1">TEXT(Calcu!I15,Calcu!$Q$60)</f>
        <v/>
      </c>
      <c r="J20" s="27"/>
      <c r="T20" s="46"/>
    </row>
    <row r="21" spans="2:20" ht="13.5" customHeight="1">
      <c r="B21" s="105" t="str">
        <f>Calcu!C16</f>
        <v/>
      </c>
      <c r="C21" s="105" t="str">
        <f>Calcu!D16</f>
        <v/>
      </c>
      <c r="D21" s="105" t="str">
        <f ca="1">TEXT(Calcu!E16,Calcu!$Q$60)</f>
        <v/>
      </c>
      <c r="E21" s="105" t="str">
        <f ca="1">TEXT(Calcu!F16,Calcu!$Q$60)</f>
        <v/>
      </c>
      <c r="F21" s="105" t="str">
        <f ca="1">TEXT(Calcu!G16,Calcu!$Q$60)</f>
        <v/>
      </c>
      <c r="G21" s="105" t="str">
        <f ca="1">TEXT(Calcu!H16,Calcu!$Q$60)</f>
        <v/>
      </c>
      <c r="H21" s="105" t="str">
        <f ca="1">TEXT(Calcu!I16,Calcu!$Q$60)</f>
        <v/>
      </c>
      <c r="J21" s="27"/>
      <c r="T21" s="46"/>
    </row>
    <row r="22" spans="2:20" ht="13.5" customHeight="1">
      <c r="B22" s="105" t="str">
        <f>Calcu!C17</f>
        <v/>
      </c>
      <c r="C22" s="105" t="str">
        <f>Calcu!D17</f>
        <v/>
      </c>
      <c r="D22" s="105" t="str">
        <f ca="1">TEXT(Calcu!E17,Calcu!$Q$60)</f>
        <v/>
      </c>
      <c r="E22" s="105" t="str">
        <f ca="1">TEXT(Calcu!F17,Calcu!$Q$60)</f>
        <v/>
      </c>
      <c r="F22" s="105" t="str">
        <f ca="1">TEXT(Calcu!G17,Calcu!$Q$60)</f>
        <v/>
      </c>
      <c r="G22" s="105" t="str">
        <f ca="1">TEXT(Calcu!H17,Calcu!$Q$60)</f>
        <v/>
      </c>
      <c r="H22" s="105" t="str">
        <f ca="1">TEXT(Calcu!I17,Calcu!$Q$60)</f>
        <v/>
      </c>
      <c r="J22" s="27"/>
      <c r="T22" s="46"/>
    </row>
    <row r="23" spans="2:20" ht="13.5" customHeight="1">
      <c r="B23" s="105" t="str">
        <f>Calcu!C18</f>
        <v/>
      </c>
      <c r="C23" s="105" t="str">
        <f>Calcu!D18</f>
        <v/>
      </c>
      <c r="D23" s="105" t="str">
        <f ca="1">TEXT(Calcu!E18,Calcu!$Q$60)</f>
        <v/>
      </c>
      <c r="E23" s="105" t="str">
        <f ca="1">TEXT(Calcu!F18,Calcu!$Q$60)</f>
        <v/>
      </c>
      <c r="F23" s="105" t="str">
        <f ca="1">TEXT(Calcu!G18,Calcu!$Q$60)</f>
        <v/>
      </c>
      <c r="G23" s="105" t="str">
        <f ca="1">TEXT(Calcu!H18,Calcu!$Q$60)</f>
        <v/>
      </c>
      <c r="H23" s="105" t="str">
        <f ca="1">TEXT(Calcu!I18,Calcu!$Q$60)</f>
        <v/>
      </c>
      <c r="J23" s="27"/>
      <c r="T23" s="46"/>
    </row>
    <row r="24" spans="2:20" ht="13.5" customHeight="1">
      <c r="B24" s="105" t="str">
        <f>Calcu!C19</f>
        <v/>
      </c>
      <c r="C24" s="105" t="str">
        <f>Calcu!D19</f>
        <v/>
      </c>
      <c r="D24" s="105" t="str">
        <f ca="1">TEXT(Calcu!E19,Calcu!$Q$60)</f>
        <v/>
      </c>
      <c r="E24" s="105" t="str">
        <f ca="1">TEXT(Calcu!F19,Calcu!$Q$60)</f>
        <v/>
      </c>
      <c r="F24" s="105" t="str">
        <f ca="1">TEXT(Calcu!G19,Calcu!$Q$60)</f>
        <v/>
      </c>
      <c r="G24" s="105" t="str">
        <f ca="1">TEXT(Calcu!H19,Calcu!$Q$60)</f>
        <v/>
      </c>
      <c r="H24" s="105" t="str">
        <f ca="1">TEXT(Calcu!I19,Calcu!$Q$60)</f>
        <v/>
      </c>
    </row>
    <row r="25" spans="2:20" ht="13.5" customHeight="1">
      <c r="B25" s="105" t="str">
        <f>Calcu!C20</f>
        <v/>
      </c>
      <c r="C25" s="105" t="str">
        <f>Calcu!D20</f>
        <v/>
      </c>
      <c r="D25" s="105" t="str">
        <f ca="1">TEXT(Calcu!E20,Calcu!$Q$60)</f>
        <v/>
      </c>
      <c r="E25" s="105" t="str">
        <f ca="1">TEXT(Calcu!F20,Calcu!$Q$60)</f>
        <v/>
      </c>
      <c r="F25" s="105" t="str">
        <f ca="1">TEXT(Calcu!G20,Calcu!$Q$60)</f>
        <v/>
      </c>
      <c r="G25" s="105" t="str">
        <f ca="1">TEXT(Calcu!H20,Calcu!$Q$60)</f>
        <v/>
      </c>
      <c r="H25" s="105" t="str">
        <f ca="1">TEXT(Calcu!I20,Calcu!$Q$60)</f>
        <v/>
      </c>
    </row>
    <row r="26" spans="2:20" ht="13.5" customHeight="1">
      <c r="B26" s="105" t="str">
        <f>Calcu!C21</f>
        <v/>
      </c>
      <c r="C26" s="105" t="str">
        <f>Calcu!D21</f>
        <v/>
      </c>
      <c r="D26" s="105" t="str">
        <f ca="1">TEXT(Calcu!E21,Calcu!$Q$60)</f>
        <v/>
      </c>
      <c r="E26" s="105" t="str">
        <f ca="1">TEXT(Calcu!F21,Calcu!$Q$60)</f>
        <v/>
      </c>
      <c r="F26" s="105" t="str">
        <f ca="1">TEXT(Calcu!G21,Calcu!$Q$60)</f>
        <v/>
      </c>
      <c r="G26" s="105" t="str">
        <f ca="1">TEXT(Calcu!H21,Calcu!$Q$60)</f>
        <v/>
      </c>
      <c r="H26" s="105" t="str">
        <f ca="1">TEXT(Calcu!I21,Calcu!$Q$60)</f>
        <v/>
      </c>
    </row>
    <row r="27" spans="2:20" ht="13.5" customHeight="1">
      <c r="B27" s="105" t="str">
        <f>Calcu!C22</f>
        <v/>
      </c>
      <c r="C27" s="105" t="str">
        <f>Calcu!D22</f>
        <v/>
      </c>
      <c r="D27" s="105" t="str">
        <f ca="1">TEXT(Calcu!E22,Calcu!$Q$60)</f>
        <v/>
      </c>
      <c r="E27" s="105" t="str">
        <f ca="1">TEXT(Calcu!F22,Calcu!$Q$60)</f>
        <v/>
      </c>
      <c r="F27" s="105" t="str">
        <f ca="1">TEXT(Calcu!G22,Calcu!$Q$60)</f>
        <v/>
      </c>
      <c r="G27" s="105" t="str">
        <f ca="1">TEXT(Calcu!H22,Calcu!$Q$60)</f>
        <v/>
      </c>
      <c r="H27" s="105" t="str">
        <f ca="1">TEXT(Calcu!I22,Calcu!$Q$60)</f>
        <v/>
      </c>
    </row>
    <row r="28" spans="2:20" ht="13.5" customHeight="1">
      <c r="B28" s="105" t="str">
        <f>Calcu!C23</f>
        <v/>
      </c>
      <c r="C28" s="105" t="str">
        <f>Calcu!D23</f>
        <v/>
      </c>
      <c r="D28" s="105" t="str">
        <f ca="1">TEXT(Calcu!E23,Calcu!$Q$60)</f>
        <v/>
      </c>
      <c r="E28" s="105" t="str">
        <f ca="1">TEXT(Calcu!F23,Calcu!$Q$60)</f>
        <v/>
      </c>
      <c r="F28" s="105" t="str">
        <f ca="1">TEXT(Calcu!G23,Calcu!$Q$60)</f>
        <v/>
      </c>
      <c r="G28" s="105" t="str">
        <f ca="1">TEXT(Calcu!H23,Calcu!$Q$60)</f>
        <v/>
      </c>
      <c r="H28" s="105" t="str">
        <f ca="1">TEXT(Calcu!I23,Calcu!$Q$60)</f>
        <v/>
      </c>
    </row>
    <row r="29" spans="2:20" ht="13.5" customHeight="1">
      <c r="B29" s="105" t="str">
        <f>Calcu!C24</f>
        <v/>
      </c>
      <c r="C29" s="105" t="str">
        <f>Calcu!D24</f>
        <v/>
      </c>
      <c r="D29" s="105" t="str">
        <f ca="1">TEXT(Calcu!E24,Calcu!$Q$60)</f>
        <v/>
      </c>
      <c r="E29" s="105" t="str">
        <f ca="1">TEXT(Calcu!F24,Calcu!$Q$60)</f>
        <v/>
      </c>
      <c r="F29" s="105" t="str">
        <f ca="1">TEXT(Calcu!G24,Calcu!$Q$60)</f>
        <v/>
      </c>
      <c r="G29" s="105" t="str">
        <f ca="1">TEXT(Calcu!H24,Calcu!$Q$60)</f>
        <v/>
      </c>
      <c r="H29" s="105" t="str">
        <f ca="1">TEXT(Calcu!I24,Calcu!$Q$60)</f>
        <v/>
      </c>
    </row>
    <row r="30" spans="2:20" ht="13.5" customHeight="1">
      <c r="B30" s="105" t="str">
        <f>Calcu!C25</f>
        <v/>
      </c>
      <c r="C30" s="105" t="str">
        <f>Calcu!D25</f>
        <v/>
      </c>
      <c r="D30" s="105" t="str">
        <f ca="1">TEXT(Calcu!E25,Calcu!$Q$60)</f>
        <v/>
      </c>
      <c r="E30" s="105" t="str">
        <f ca="1">TEXT(Calcu!F25,Calcu!$Q$60)</f>
        <v/>
      </c>
      <c r="F30" s="105" t="str">
        <f ca="1">TEXT(Calcu!G25,Calcu!$Q$60)</f>
        <v/>
      </c>
      <c r="G30" s="105" t="str">
        <f ca="1">TEXT(Calcu!H25,Calcu!$Q$60)</f>
        <v/>
      </c>
      <c r="H30" s="105" t="str">
        <f ca="1">TEXT(Calcu!I25,Calcu!$Q$60)</f>
        <v/>
      </c>
    </row>
    <row r="31" spans="2:20" ht="13.5" customHeight="1">
      <c r="B31" s="105" t="str">
        <f>Calcu!C26</f>
        <v/>
      </c>
      <c r="C31" s="105" t="str">
        <f>Calcu!D26</f>
        <v/>
      </c>
      <c r="D31" s="105" t="str">
        <f ca="1">TEXT(Calcu!E26,Calcu!$Q$60)</f>
        <v/>
      </c>
      <c r="E31" s="105" t="str">
        <f ca="1">TEXT(Calcu!F26,Calcu!$Q$60)</f>
        <v/>
      </c>
      <c r="F31" s="105" t="str">
        <f ca="1">TEXT(Calcu!G26,Calcu!$Q$60)</f>
        <v/>
      </c>
      <c r="G31" s="105" t="str">
        <f ca="1">TEXT(Calcu!H26,Calcu!$Q$60)</f>
        <v/>
      </c>
      <c r="H31" s="105" t="str">
        <f ca="1">TEXT(Calcu!I26,Calcu!$Q$60)</f>
        <v/>
      </c>
    </row>
    <row r="32" spans="2:20" ht="13.5" customHeight="1">
      <c r="B32" s="105" t="str">
        <f>Calcu!C27</f>
        <v/>
      </c>
      <c r="C32" s="105" t="str">
        <f>Calcu!D27</f>
        <v/>
      </c>
      <c r="D32" s="105" t="str">
        <f ca="1">TEXT(Calcu!E27,Calcu!$Q$60)</f>
        <v/>
      </c>
      <c r="E32" s="105" t="str">
        <f ca="1">TEXT(Calcu!F27,Calcu!$Q$60)</f>
        <v/>
      </c>
      <c r="F32" s="105" t="str">
        <f ca="1">TEXT(Calcu!G27,Calcu!$Q$60)</f>
        <v/>
      </c>
      <c r="G32" s="105" t="str">
        <f ca="1">TEXT(Calcu!H27,Calcu!$Q$60)</f>
        <v/>
      </c>
      <c r="H32" s="105" t="str">
        <f ca="1">TEXT(Calcu!I27,Calcu!$Q$60)</f>
        <v/>
      </c>
    </row>
    <row r="33" spans="2:8" ht="13.5" customHeight="1">
      <c r="B33" s="105" t="str">
        <f>Calcu!C28</f>
        <v/>
      </c>
      <c r="C33" s="105" t="str">
        <f>Calcu!D28</f>
        <v/>
      </c>
      <c r="D33" s="105" t="str">
        <f ca="1">TEXT(Calcu!E28,Calcu!$Q$60)</f>
        <v/>
      </c>
      <c r="E33" s="105" t="str">
        <f ca="1">TEXT(Calcu!F28,Calcu!$Q$60)</f>
        <v/>
      </c>
      <c r="F33" s="105" t="str">
        <f ca="1">TEXT(Calcu!G28,Calcu!$Q$60)</f>
        <v/>
      </c>
      <c r="G33" s="105" t="str">
        <f ca="1">TEXT(Calcu!H28,Calcu!$Q$60)</f>
        <v/>
      </c>
      <c r="H33" s="105" t="str">
        <f ca="1">TEXT(Calcu!I28,Calcu!$Q$60)</f>
        <v/>
      </c>
    </row>
    <row r="34" spans="2:8" ht="13.5" customHeight="1">
      <c r="B34" s="105" t="str">
        <f>Calcu!C29</f>
        <v/>
      </c>
      <c r="C34" s="105" t="str">
        <f>Calcu!D29</f>
        <v/>
      </c>
      <c r="D34" s="105" t="str">
        <f ca="1">TEXT(Calcu!E29,Calcu!$Q$60)</f>
        <v/>
      </c>
      <c r="E34" s="105" t="str">
        <f ca="1">TEXT(Calcu!F29,Calcu!$Q$60)</f>
        <v/>
      </c>
      <c r="F34" s="105" t="str">
        <f ca="1">TEXT(Calcu!G29,Calcu!$Q$60)</f>
        <v/>
      </c>
      <c r="G34" s="105" t="str">
        <f ca="1">TEXT(Calcu!H29,Calcu!$Q$60)</f>
        <v/>
      </c>
      <c r="H34" s="105" t="str">
        <f ca="1">TEXT(Calcu!I29,Calcu!$Q$60)</f>
        <v/>
      </c>
    </row>
    <row r="35" spans="2:8" ht="13.5" customHeight="1">
      <c r="B35" s="105" t="str">
        <f>Calcu!C30</f>
        <v/>
      </c>
      <c r="C35" s="105" t="str">
        <f>Calcu!D30</f>
        <v/>
      </c>
      <c r="D35" s="105" t="str">
        <f ca="1">TEXT(Calcu!E30,Calcu!$Q$60)</f>
        <v/>
      </c>
      <c r="E35" s="105" t="str">
        <f ca="1">TEXT(Calcu!F30,Calcu!$Q$60)</f>
        <v/>
      </c>
      <c r="F35" s="105" t="str">
        <f ca="1">TEXT(Calcu!G30,Calcu!$Q$60)</f>
        <v/>
      </c>
      <c r="G35" s="105" t="str">
        <f ca="1">TEXT(Calcu!H30,Calcu!$Q$60)</f>
        <v/>
      </c>
      <c r="H35" s="105" t="str">
        <f ca="1">TEXT(Calcu!I30,Calcu!$Q$60)</f>
        <v/>
      </c>
    </row>
    <row r="36" spans="2:8" ht="13.5" customHeight="1">
      <c r="B36" s="105" t="str">
        <f>Calcu!C31</f>
        <v/>
      </c>
      <c r="C36" s="105" t="str">
        <f>Calcu!D31</f>
        <v/>
      </c>
      <c r="D36" s="105" t="str">
        <f ca="1">TEXT(Calcu!E31,Calcu!$Q$60)</f>
        <v/>
      </c>
      <c r="E36" s="105" t="str">
        <f ca="1">TEXT(Calcu!F31,Calcu!$Q$60)</f>
        <v/>
      </c>
      <c r="F36" s="105" t="str">
        <f ca="1">TEXT(Calcu!G31,Calcu!$Q$60)</f>
        <v/>
      </c>
      <c r="G36" s="105" t="str">
        <f ca="1">TEXT(Calcu!H31,Calcu!$Q$60)</f>
        <v/>
      </c>
      <c r="H36" s="105" t="str">
        <f ca="1">TEXT(Calcu!I31,Calcu!$Q$60)</f>
        <v/>
      </c>
    </row>
    <row r="37" spans="2:8" ht="13.5" customHeight="1">
      <c r="B37" s="105" t="str">
        <f>Calcu!C32</f>
        <v/>
      </c>
      <c r="C37" s="105" t="str">
        <f>Calcu!D32</f>
        <v/>
      </c>
      <c r="D37" s="105" t="str">
        <f ca="1">TEXT(Calcu!E32,Calcu!$Q$60)</f>
        <v/>
      </c>
      <c r="E37" s="105" t="str">
        <f ca="1">TEXT(Calcu!F32,Calcu!$Q$60)</f>
        <v/>
      </c>
      <c r="F37" s="105" t="str">
        <f ca="1">TEXT(Calcu!G32,Calcu!$Q$60)</f>
        <v/>
      </c>
      <c r="G37" s="105" t="str">
        <f ca="1">TEXT(Calcu!H32,Calcu!$Q$60)</f>
        <v/>
      </c>
      <c r="H37" s="105" t="str">
        <f ca="1">TEXT(Calcu!I32,Calcu!$Q$60)</f>
        <v/>
      </c>
    </row>
    <row r="38" spans="2:8" ht="13.5" customHeight="1">
      <c r="B38" s="105" t="str">
        <f>Calcu!C33</f>
        <v/>
      </c>
      <c r="C38" s="105" t="str">
        <f>Calcu!D33</f>
        <v/>
      </c>
      <c r="D38" s="105" t="str">
        <f ca="1">TEXT(Calcu!E33,Calcu!$Q$60)</f>
        <v/>
      </c>
      <c r="E38" s="105" t="str">
        <f ca="1">TEXT(Calcu!F33,Calcu!$Q$60)</f>
        <v/>
      </c>
      <c r="F38" s="105" t="str">
        <f ca="1">TEXT(Calcu!G33,Calcu!$Q$60)</f>
        <v/>
      </c>
      <c r="G38" s="105" t="str">
        <f ca="1">TEXT(Calcu!H33,Calcu!$Q$60)</f>
        <v/>
      </c>
      <c r="H38" s="105" t="str">
        <f ca="1">TEXT(Calcu!I33,Calcu!$Q$60)</f>
        <v/>
      </c>
    </row>
    <row r="39" spans="2:8" ht="13.5" customHeight="1">
      <c r="B39" s="105" t="str">
        <f>Calcu!C34</f>
        <v/>
      </c>
      <c r="C39" s="105" t="str">
        <f>Calcu!D34</f>
        <v/>
      </c>
      <c r="D39" s="105" t="str">
        <f ca="1">TEXT(Calcu!E34,Calcu!$Q$60)</f>
        <v/>
      </c>
      <c r="E39" s="105" t="str">
        <f ca="1">TEXT(Calcu!F34,Calcu!$Q$60)</f>
        <v/>
      </c>
      <c r="F39" s="105" t="str">
        <f ca="1">TEXT(Calcu!G34,Calcu!$Q$60)</f>
        <v/>
      </c>
      <c r="G39" s="105" t="str">
        <f ca="1">TEXT(Calcu!H34,Calcu!$Q$60)</f>
        <v/>
      </c>
      <c r="H39" s="105" t="str">
        <f ca="1">TEXT(Calcu!I34,Calcu!$Q$60)</f>
        <v/>
      </c>
    </row>
    <row r="40" spans="2:8" ht="13.5" customHeight="1">
      <c r="B40" s="105" t="str">
        <f>Calcu!C35</f>
        <v/>
      </c>
      <c r="C40" s="105" t="str">
        <f>Calcu!D35</f>
        <v/>
      </c>
      <c r="D40" s="105" t="str">
        <f ca="1">TEXT(Calcu!E35,Calcu!$Q$60)</f>
        <v/>
      </c>
      <c r="E40" s="105" t="str">
        <f ca="1">TEXT(Calcu!F35,Calcu!$Q$60)</f>
        <v/>
      </c>
      <c r="F40" s="105" t="str">
        <f ca="1">TEXT(Calcu!G35,Calcu!$Q$60)</f>
        <v/>
      </c>
      <c r="G40" s="105" t="str">
        <f ca="1">TEXT(Calcu!H35,Calcu!$Q$60)</f>
        <v/>
      </c>
      <c r="H40" s="105" t="str">
        <f ca="1">TEXT(Calcu!I35,Calcu!$Q$60)</f>
        <v/>
      </c>
    </row>
    <row r="41" spans="2:8" ht="13.5" customHeight="1">
      <c r="B41" s="105" t="str">
        <f>Calcu!C36</f>
        <v/>
      </c>
      <c r="C41" s="105" t="str">
        <f>Calcu!D36</f>
        <v/>
      </c>
      <c r="D41" s="105" t="str">
        <f ca="1">TEXT(Calcu!E36,Calcu!$Q$60)</f>
        <v/>
      </c>
      <c r="E41" s="105" t="str">
        <f ca="1">TEXT(Calcu!F36,Calcu!$Q$60)</f>
        <v/>
      </c>
      <c r="F41" s="105" t="str">
        <f ca="1">TEXT(Calcu!G36,Calcu!$Q$60)</f>
        <v/>
      </c>
      <c r="G41" s="105" t="str">
        <f ca="1">TEXT(Calcu!H36,Calcu!$Q$60)</f>
        <v/>
      </c>
      <c r="H41" s="105" t="str">
        <f ca="1">TEXT(Calcu!I36,Calcu!$Q$60)</f>
        <v/>
      </c>
    </row>
    <row r="42" spans="2:8" ht="13.5" customHeight="1">
      <c r="B42" s="105" t="str">
        <f>Calcu!C37</f>
        <v/>
      </c>
      <c r="C42" s="105" t="str">
        <f>Calcu!D37</f>
        <v/>
      </c>
      <c r="D42" s="105" t="str">
        <f ca="1">TEXT(Calcu!E37,Calcu!$Q$60)</f>
        <v/>
      </c>
      <c r="E42" s="105" t="str">
        <f ca="1">TEXT(Calcu!F37,Calcu!$Q$60)</f>
        <v/>
      </c>
      <c r="F42" s="105" t="str">
        <f ca="1">TEXT(Calcu!G37,Calcu!$Q$60)</f>
        <v/>
      </c>
      <c r="G42" s="105" t="str">
        <f ca="1">TEXT(Calcu!H37,Calcu!$Q$60)</f>
        <v/>
      </c>
      <c r="H42" s="105" t="str">
        <f ca="1">TEXT(Calcu!I37,Calcu!$Q$60)</f>
        <v/>
      </c>
    </row>
    <row r="43" spans="2:8" ht="13.5" customHeight="1">
      <c r="B43" s="105" t="str">
        <f>Calcu!C38</f>
        <v/>
      </c>
      <c r="C43" s="105" t="str">
        <f>Calcu!D38</f>
        <v/>
      </c>
      <c r="D43" s="105" t="str">
        <f ca="1">TEXT(Calcu!E38,Calcu!$Q$60)</f>
        <v/>
      </c>
      <c r="E43" s="105" t="str">
        <f ca="1">TEXT(Calcu!F38,Calcu!$Q$60)</f>
        <v/>
      </c>
      <c r="F43" s="105" t="str">
        <f ca="1">TEXT(Calcu!G38,Calcu!$Q$60)</f>
        <v/>
      </c>
      <c r="G43" s="105" t="str">
        <f ca="1">TEXT(Calcu!H38,Calcu!$Q$60)</f>
        <v/>
      </c>
      <c r="H43" s="105" t="str">
        <f ca="1">TEXT(Calcu!I38,Calcu!$Q$60)</f>
        <v/>
      </c>
    </row>
    <row r="44" spans="2:8" ht="13.5" customHeight="1">
      <c r="B44" s="105" t="str">
        <f>Calcu!C39</f>
        <v/>
      </c>
      <c r="C44" s="105" t="str">
        <f>Calcu!D39</f>
        <v/>
      </c>
      <c r="D44" s="105" t="str">
        <f ca="1">TEXT(Calcu!E39,Calcu!$Q$60)</f>
        <v/>
      </c>
      <c r="E44" s="105" t="str">
        <f ca="1">TEXT(Calcu!F39,Calcu!$Q$60)</f>
        <v/>
      </c>
      <c r="F44" s="105" t="str">
        <f ca="1">TEXT(Calcu!G39,Calcu!$Q$60)</f>
        <v/>
      </c>
      <c r="G44" s="105" t="str">
        <f ca="1">TEXT(Calcu!H39,Calcu!$Q$60)</f>
        <v/>
      </c>
      <c r="H44" s="105" t="str">
        <f ca="1">TEXT(Calcu!I39,Calcu!$Q$60)</f>
        <v/>
      </c>
    </row>
    <row r="45" spans="2:8" ht="13.5" customHeight="1">
      <c r="B45" s="105" t="str">
        <f>Calcu!C40</f>
        <v/>
      </c>
      <c r="C45" s="105" t="str">
        <f>Calcu!D40</f>
        <v/>
      </c>
      <c r="D45" s="105" t="str">
        <f ca="1">TEXT(Calcu!E40,Calcu!$Q$60)</f>
        <v/>
      </c>
      <c r="E45" s="105" t="str">
        <f ca="1">TEXT(Calcu!F40,Calcu!$Q$60)</f>
        <v/>
      </c>
      <c r="F45" s="105" t="str">
        <f ca="1">TEXT(Calcu!G40,Calcu!$Q$60)</f>
        <v/>
      </c>
      <c r="G45" s="105" t="str">
        <f ca="1">TEXT(Calcu!H40,Calcu!$Q$60)</f>
        <v/>
      </c>
      <c r="H45" s="105" t="str">
        <f ca="1">TEXT(Calcu!I40,Calcu!$Q$60)</f>
        <v/>
      </c>
    </row>
    <row r="46" spans="2:8" ht="13.5" customHeight="1">
      <c r="B46" s="105" t="str">
        <f>Calcu!C41</f>
        <v/>
      </c>
      <c r="C46" s="105" t="str">
        <f>Calcu!D41</f>
        <v/>
      </c>
      <c r="D46" s="105" t="str">
        <f ca="1">TEXT(Calcu!E41,Calcu!$Q$60)</f>
        <v/>
      </c>
      <c r="E46" s="105" t="str">
        <f ca="1">TEXT(Calcu!F41,Calcu!$Q$60)</f>
        <v/>
      </c>
      <c r="F46" s="105" t="str">
        <f ca="1">TEXT(Calcu!G41,Calcu!$Q$60)</f>
        <v/>
      </c>
      <c r="G46" s="105" t="str">
        <f ca="1">TEXT(Calcu!H41,Calcu!$Q$60)</f>
        <v/>
      </c>
      <c r="H46" s="105" t="str">
        <f ca="1">TEXT(Calcu!I41,Calcu!$Q$60)</f>
        <v/>
      </c>
    </row>
    <row r="47" spans="2:8" ht="13.5" customHeight="1">
      <c r="B47" s="105" t="str">
        <f>Calcu!C42</f>
        <v/>
      </c>
      <c r="C47" s="105" t="str">
        <f>Calcu!D42</f>
        <v/>
      </c>
      <c r="D47" s="105" t="str">
        <f ca="1">TEXT(Calcu!E42,Calcu!$Q$60)</f>
        <v/>
      </c>
      <c r="E47" s="105" t="str">
        <f ca="1">TEXT(Calcu!F42,Calcu!$Q$60)</f>
        <v/>
      </c>
      <c r="F47" s="105" t="str">
        <f ca="1">TEXT(Calcu!G42,Calcu!$Q$60)</f>
        <v/>
      </c>
      <c r="G47" s="105" t="str">
        <f ca="1">TEXT(Calcu!H42,Calcu!$Q$60)</f>
        <v/>
      </c>
      <c r="H47" s="105" t="str">
        <f ca="1">TEXT(Calcu!I42,Calcu!$Q$60)</f>
        <v/>
      </c>
    </row>
    <row r="48" spans="2:8" ht="13.5" customHeight="1">
      <c r="B48" s="105" t="str">
        <f>Calcu!C43</f>
        <v/>
      </c>
      <c r="C48" s="105" t="str">
        <f>Calcu!D43</f>
        <v/>
      </c>
      <c r="D48" s="105" t="str">
        <f ca="1">TEXT(Calcu!E43,Calcu!$Q$60)</f>
        <v/>
      </c>
      <c r="E48" s="105" t="str">
        <f ca="1">TEXT(Calcu!F43,Calcu!$Q$60)</f>
        <v/>
      </c>
      <c r="F48" s="105" t="str">
        <f ca="1">TEXT(Calcu!G43,Calcu!$Q$60)</f>
        <v/>
      </c>
      <c r="G48" s="105" t="str">
        <f ca="1">TEXT(Calcu!H43,Calcu!$Q$60)</f>
        <v/>
      </c>
      <c r="H48" s="105" t="str">
        <f ca="1">TEXT(Calcu!I43,Calcu!$Q$60)</f>
        <v/>
      </c>
    </row>
    <row r="49" spans="2:8" ht="13.5" customHeight="1">
      <c r="B49" s="105" t="str">
        <f>Calcu!C44</f>
        <v/>
      </c>
      <c r="C49" s="105" t="str">
        <f>Calcu!D44</f>
        <v/>
      </c>
      <c r="D49" s="105" t="str">
        <f ca="1">TEXT(Calcu!E44,Calcu!$Q$60)</f>
        <v/>
      </c>
      <c r="E49" s="105" t="str">
        <f ca="1">TEXT(Calcu!F44,Calcu!$Q$60)</f>
        <v/>
      </c>
      <c r="F49" s="105" t="str">
        <f ca="1">TEXT(Calcu!G44,Calcu!$Q$60)</f>
        <v/>
      </c>
      <c r="G49" s="105" t="str">
        <f ca="1">TEXT(Calcu!H44,Calcu!$Q$60)</f>
        <v/>
      </c>
      <c r="H49" s="105" t="str">
        <f ca="1">TEXT(Calcu!I44,Calcu!$Q$60)</f>
        <v/>
      </c>
    </row>
    <row r="50" spans="2:8" ht="13.5" customHeight="1">
      <c r="B50" s="105" t="str">
        <f>Calcu!C45</f>
        <v/>
      </c>
      <c r="C50" s="105" t="str">
        <f>Calcu!D45</f>
        <v/>
      </c>
      <c r="D50" s="105" t="str">
        <f ca="1">TEXT(Calcu!E45,Calcu!$Q$60)</f>
        <v/>
      </c>
      <c r="E50" s="105" t="str">
        <f ca="1">TEXT(Calcu!F45,Calcu!$Q$60)</f>
        <v/>
      </c>
      <c r="F50" s="105" t="str">
        <f ca="1">TEXT(Calcu!G45,Calcu!$Q$60)</f>
        <v/>
      </c>
      <c r="G50" s="105" t="str">
        <f ca="1">TEXT(Calcu!H45,Calcu!$Q$60)</f>
        <v/>
      </c>
      <c r="H50" s="105" t="str">
        <f ca="1">TEXT(Calcu!I45,Calcu!$Q$60)</f>
        <v/>
      </c>
    </row>
    <row r="51" spans="2:8" ht="13.5" customHeight="1">
      <c r="B51" s="105" t="str">
        <f>Calcu!C46</f>
        <v/>
      </c>
      <c r="C51" s="105" t="str">
        <f>Calcu!D46</f>
        <v/>
      </c>
      <c r="D51" s="105" t="str">
        <f ca="1">TEXT(Calcu!E46,Calcu!$Q$60)</f>
        <v/>
      </c>
      <c r="E51" s="105" t="str">
        <f ca="1">TEXT(Calcu!F46,Calcu!$Q$60)</f>
        <v/>
      </c>
      <c r="F51" s="105" t="str">
        <f ca="1">TEXT(Calcu!G46,Calcu!$Q$60)</f>
        <v/>
      </c>
      <c r="G51" s="105" t="str">
        <f ca="1">TEXT(Calcu!H46,Calcu!$Q$60)</f>
        <v/>
      </c>
      <c r="H51" s="105" t="str">
        <f ca="1">TEXT(Calcu!I46,Calcu!$Q$60)</f>
        <v/>
      </c>
    </row>
    <row r="52" spans="2:8" ht="13.5" customHeight="1">
      <c r="B52" s="105" t="str">
        <f>Calcu!C47</f>
        <v/>
      </c>
      <c r="C52" s="105" t="str">
        <f>Calcu!D47</f>
        <v/>
      </c>
      <c r="D52" s="105" t="str">
        <f ca="1">TEXT(Calcu!E47,Calcu!$Q$60)</f>
        <v/>
      </c>
      <c r="E52" s="105" t="str">
        <f ca="1">TEXT(Calcu!F47,Calcu!$Q$60)</f>
        <v/>
      </c>
      <c r="F52" s="105" t="str">
        <f ca="1">TEXT(Calcu!G47,Calcu!$Q$60)</f>
        <v/>
      </c>
      <c r="G52" s="105" t="str">
        <f ca="1">TEXT(Calcu!H47,Calcu!$Q$60)</f>
        <v/>
      </c>
      <c r="H52" s="105" t="str">
        <f ca="1">TEXT(Calcu!I47,Calcu!$Q$60)</f>
        <v/>
      </c>
    </row>
    <row r="53" spans="2:8" ht="13.5" customHeight="1">
      <c r="B53" s="105" t="str">
        <f>Calcu!C48</f>
        <v/>
      </c>
      <c r="C53" s="105" t="str">
        <f>Calcu!D48</f>
        <v/>
      </c>
      <c r="D53" s="105" t="str">
        <f ca="1">TEXT(Calcu!E48,Calcu!$Q$60)</f>
        <v/>
      </c>
      <c r="E53" s="105" t="str">
        <f ca="1">TEXT(Calcu!F48,Calcu!$Q$60)</f>
        <v/>
      </c>
      <c r="F53" s="105" t="str">
        <f ca="1">TEXT(Calcu!G48,Calcu!$Q$60)</f>
        <v/>
      </c>
      <c r="G53" s="105" t="str">
        <f ca="1">TEXT(Calcu!H48,Calcu!$Q$60)</f>
        <v/>
      </c>
      <c r="H53" s="105" t="str">
        <f ca="1">TEXT(Calcu!I48,Calcu!$Q$60)</f>
        <v/>
      </c>
    </row>
  </sheetData>
  <sortState ref="U5:V14">
    <sortCondition descending="1" ref="U5"/>
  </sortState>
  <mergeCells count="5">
    <mergeCell ref="B12:B13"/>
    <mergeCell ref="D12:H12"/>
    <mergeCell ref="C12:C13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 xml:space="preserve">&amp;L&amp;"Tahoma,보통"&amp;9F-02P-02-001 (Rev.01)&amp;C&amp;9&amp;P of &amp;N&amp;R&amp;"돋움,굵게"&amp;9(주)에이치시티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BQ130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7"/>
    <col min="12" max="12" width="1.77734375" style="57" customWidth="1"/>
    <col min="13" max="26" width="1.77734375" style="57"/>
    <col min="27" max="27" width="1.77734375" style="57" customWidth="1"/>
    <col min="28" max="28" width="1.77734375" style="57"/>
    <col min="29" max="29" width="1.77734375" style="57" customWidth="1"/>
    <col min="30" max="16384" width="1.77734375" style="57"/>
  </cols>
  <sheetData>
    <row r="1" spans="1:46" s="70" customFormat="1" ht="31.5">
      <c r="A1" s="69" t="s">
        <v>78</v>
      </c>
    </row>
    <row r="2" spans="1:46" s="70" customFormat="1" ht="18.75" customHeight="1"/>
    <row r="3" spans="1:46" ht="18.75" customHeight="1">
      <c r="A3" s="59" t="s">
        <v>184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</row>
    <row r="4" spans="1:46" ht="18.75" customHeight="1">
      <c r="A4" s="59"/>
      <c r="B4" s="390" t="s">
        <v>147</v>
      </c>
      <c r="C4" s="391"/>
      <c r="D4" s="391"/>
      <c r="E4" s="391"/>
      <c r="F4" s="392"/>
      <c r="G4" s="387" t="s">
        <v>249</v>
      </c>
      <c r="H4" s="388"/>
      <c r="I4" s="388"/>
      <c r="J4" s="388"/>
      <c r="K4" s="388"/>
      <c r="L4" s="388"/>
      <c r="M4" s="388"/>
      <c r="N4" s="388"/>
      <c r="O4" s="388"/>
      <c r="P4" s="388"/>
      <c r="Q4" s="388"/>
      <c r="R4" s="388"/>
      <c r="S4" s="388"/>
      <c r="T4" s="388"/>
      <c r="U4" s="388"/>
      <c r="V4" s="388"/>
      <c r="W4" s="388"/>
      <c r="X4" s="388"/>
      <c r="Y4" s="388"/>
      <c r="Z4" s="388"/>
      <c r="AA4" s="388"/>
      <c r="AB4" s="388"/>
      <c r="AC4" s="388"/>
      <c r="AD4" s="388"/>
      <c r="AE4" s="389"/>
      <c r="AF4" s="390" t="s">
        <v>185</v>
      </c>
      <c r="AG4" s="391"/>
      <c r="AH4" s="391"/>
      <c r="AI4" s="391"/>
      <c r="AJ4" s="392"/>
      <c r="AK4" s="390" t="s">
        <v>80</v>
      </c>
      <c r="AL4" s="391"/>
      <c r="AM4" s="391"/>
      <c r="AN4" s="391"/>
      <c r="AO4" s="392"/>
      <c r="AP4" s="390" t="s">
        <v>250</v>
      </c>
      <c r="AQ4" s="391"/>
      <c r="AR4" s="391"/>
      <c r="AS4" s="391"/>
      <c r="AT4" s="392"/>
    </row>
    <row r="5" spans="1:46" ht="18.75" customHeight="1">
      <c r="A5" s="59"/>
      <c r="B5" s="393"/>
      <c r="C5" s="394"/>
      <c r="D5" s="394"/>
      <c r="E5" s="394"/>
      <c r="F5" s="395"/>
      <c r="G5" s="387" t="s">
        <v>96</v>
      </c>
      <c r="H5" s="388"/>
      <c r="I5" s="388"/>
      <c r="J5" s="388"/>
      <c r="K5" s="389"/>
      <c r="L5" s="387" t="s">
        <v>128</v>
      </c>
      <c r="M5" s="388"/>
      <c r="N5" s="388"/>
      <c r="O5" s="388"/>
      <c r="P5" s="389"/>
      <c r="Q5" s="387" t="s">
        <v>186</v>
      </c>
      <c r="R5" s="388"/>
      <c r="S5" s="388"/>
      <c r="T5" s="388"/>
      <c r="U5" s="389"/>
      <c r="V5" s="387" t="s">
        <v>187</v>
      </c>
      <c r="W5" s="388"/>
      <c r="X5" s="388"/>
      <c r="Y5" s="388"/>
      <c r="Z5" s="389"/>
      <c r="AA5" s="387" t="s">
        <v>188</v>
      </c>
      <c r="AB5" s="388"/>
      <c r="AC5" s="388"/>
      <c r="AD5" s="388"/>
      <c r="AE5" s="389"/>
      <c r="AF5" s="393"/>
      <c r="AG5" s="394"/>
      <c r="AH5" s="394"/>
      <c r="AI5" s="394"/>
      <c r="AJ5" s="395"/>
      <c r="AK5" s="393"/>
      <c r="AL5" s="394"/>
      <c r="AM5" s="394"/>
      <c r="AN5" s="394"/>
      <c r="AO5" s="395"/>
      <c r="AP5" s="393"/>
      <c r="AQ5" s="394"/>
      <c r="AR5" s="394"/>
      <c r="AS5" s="394"/>
      <c r="AT5" s="395"/>
    </row>
    <row r="6" spans="1:46" ht="18.75" customHeight="1">
      <c r="A6" s="59"/>
      <c r="B6" s="387" t="s">
        <v>150</v>
      </c>
      <c r="C6" s="388"/>
      <c r="D6" s="388"/>
      <c r="E6" s="388"/>
      <c r="F6" s="389"/>
      <c r="G6" s="387" t="str">
        <f>B6</f>
        <v>mm</v>
      </c>
      <c r="H6" s="388"/>
      <c r="I6" s="388"/>
      <c r="J6" s="388"/>
      <c r="K6" s="389"/>
      <c r="L6" s="387" t="str">
        <f>G6</f>
        <v>mm</v>
      </c>
      <c r="M6" s="388"/>
      <c r="N6" s="388"/>
      <c r="O6" s="388"/>
      <c r="P6" s="389"/>
      <c r="Q6" s="387" t="str">
        <f>L6</f>
        <v>mm</v>
      </c>
      <c r="R6" s="388"/>
      <c r="S6" s="388"/>
      <c r="T6" s="388"/>
      <c r="U6" s="389"/>
      <c r="V6" s="387" t="str">
        <f>Q6</f>
        <v>mm</v>
      </c>
      <c r="W6" s="388"/>
      <c r="X6" s="388"/>
      <c r="Y6" s="388"/>
      <c r="Z6" s="389"/>
      <c r="AA6" s="387" t="str">
        <f>V6</f>
        <v>mm</v>
      </c>
      <c r="AB6" s="388"/>
      <c r="AC6" s="388"/>
      <c r="AD6" s="388"/>
      <c r="AE6" s="389"/>
      <c r="AF6" s="387" t="s">
        <v>150</v>
      </c>
      <c r="AG6" s="388"/>
      <c r="AH6" s="388"/>
      <c r="AI6" s="388"/>
      <c r="AJ6" s="389"/>
      <c r="AK6" s="387" t="s">
        <v>150</v>
      </c>
      <c r="AL6" s="388"/>
      <c r="AM6" s="388"/>
      <c r="AN6" s="388"/>
      <c r="AO6" s="389"/>
      <c r="AP6" s="387" t="s">
        <v>150</v>
      </c>
      <c r="AQ6" s="388"/>
      <c r="AR6" s="388"/>
      <c r="AS6" s="388"/>
      <c r="AT6" s="389"/>
    </row>
    <row r="7" spans="1:46" ht="18.75" customHeight="1">
      <c r="A7" s="59"/>
      <c r="B7" s="384" t="str">
        <f>Calcu!N9</f>
        <v/>
      </c>
      <c r="C7" s="385"/>
      <c r="D7" s="385"/>
      <c r="E7" s="385"/>
      <c r="F7" s="386"/>
      <c r="G7" s="384" t="str">
        <f>Calcu!E9</f>
        <v/>
      </c>
      <c r="H7" s="385"/>
      <c r="I7" s="385"/>
      <c r="J7" s="385"/>
      <c r="K7" s="386"/>
      <c r="L7" s="384" t="str">
        <f>Calcu!F9</f>
        <v/>
      </c>
      <c r="M7" s="385"/>
      <c r="N7" s="385"/>
      <c r="O7" s="385"/>
      <c r="P7" s="386"/>
      <c r="Q7" s="384" t="str">
        <f>Calcu!G9</f>
        <v/>
      </c>
      <c r="R7" s="385"/>
      <c r="S7" s="385"/>
      <c r="T7" s="385"/>
      <c r="U7" s="386"/>
      <c r="V7" s="384" t="str">
        <f>Calcu!H9</f>
        <v/>
      </c>
      <c r="W7" s="385"/>
      <c r="X7" s="385"/>
      <c r="Y7" s="385"/>
      <c r="Z7" s="386"/>
      <c r="AA7" s="384" t="str">
        <f>Calcu!I9</f>
        <v/>
      </c>
      <c r="AB7" s="385"/>
      <c r="AC7" s="385"/>
      <c r="AD7" s="385"/>
      <c r="AE7" s="386"/>
      <c r="AF7" s="384" t="str">
        <f>Calcu!J9</f>
        <v/>
      </c>
      <c r="AG7" s="385"/>
      <c r="AH7" s="385"/>
      <c r="AI7" s="385"/>
      <c r="AJ7" s="386"/>
      <c r="AK7" s="384" t="str">
        <f>Calcu!K9</f>
        <v/>
      </c>
      <c r="AL7" s="385"/>
      <c r="AM7" s="385"/>
      <c r="AN7" s="385"/>
      <c r="AO7" s="386"/>
      <c r="AP7" s="384" t="str">
        <f>Calcu!M9</f>
        <v/>
      </c>
      <c r="AQ7" s="385"/>
      <c r="AR7" s="385"/>
      <c r="AS7" s="385"/>
      <c r="AT7" s="386"/>
    </row>
    <row r="8" spans="1:46" ht="18.75" customHeight="1">
      <c r="A8" s="59"/>
      <c r="B8" s="384" t="str">
        <f>Calcu!N10</f>
        <v/>
      </c>
      <c r="C8" s="385"/>
      <c r="D8" s="385"/>
      <c r="E8" s="385"/>
      <c r="F8" s="386"/>
      <c r="G8" s="384" t="str">
        <f>Calcu!E10</f>
        <v/>
      </c>
      <c r="H8" s="385"/>
      <c r="I8" s="385"/>
      <c r="J8" s="385"/>
      <c r="K8" s="386"/>
      <c r="L8" s="384" t="str">
        <f>Calcu!F10</f>
        <v/>
      </c>
      <c r="M8" s="385"/>
      <c r="N8" s="385"/>
      <c r="O8" s="385"/>
      <c r="P8" s="386"/>
      <c r="Q8" s="384" t="str">
        <f>Calcu!G10</f>
        <v/>
      </c>
      <c r="R8" s="385"/>
      <c r="S8" s="385"/>
      <c r="T8" s="385"/>
      <c r="U8" s="386"/>
      <c r="V8" s="384" t="str">
        <f>Calcu!H10</f>
        <v/>
      </c>
      <c r="W8" s="385"/>
      <c r="X8" s="385"/>
      <c r="Y8" s="385"/>
      <c r="Z8" s="386"/>
      <c r="AA8" s="384" t="str">
        <f>Calcu!I10</f>
        <v/>
      </c>
      <c r="AB8" s="385"/>
      <c r="AC8" s="385"/>
      <c r="AD8" s="385"/>
      <c r="AE8" s="386"/>
      <c r="AF8" s="384" t="str">
        <f>Calcu!J10</f>
        <v/>
      </c>
      <c r="AG8" s="385"/>
      <c r="AH8" s="385"/>
      <c r="AI8" s="385"/>
      <c r="AJ8" s="386"/>
      <c r="AK8" s="384" t="str">
        <f>Calcu!K10</f>
        <v/>
      </c>
      <c r="AL8" s="385"/>
      <c r="AM8" s="385"/>
      <c r="AN8" s="385"/>
      <c r="AO8" s="386"/>
      <c r="AP8" s="384" t="str">
        <f>Calcu!M10</f>
        <v/>
      </c>
      <c r="AQ8" s="385"/>
      <c r="AR8" s="385"/>
      <c r="AS8" s="385"/>
      <c r="AT8" s="386"/>
    </row>
    <row r="9" spans="1:46" ht="18.75" customHeight="1">
      <c r="A9" s="59"/>
      <c r="B9" s="384" t="str">
        <f>Calcu!N11</f>
        <v/>
      </c>
      <c r="C9" s="385"/>
      <c r="D9" s="385"/>
      <c r="E9" s="385"/>
      <c r="F9" s="386"/>
      <c r="G9" s="384" t="str">
        <f>Calcu!E11</f>
        <v/>
      </c>
      <c r="H9" s="385"/>
      <c r="I9" s="385"/>
      <c r="J9" s="385"/>
      <c r="K9" s="386"/>
      <c r="L9" s="384" t="str">
        <f>Calcu!F11</f>
        <v/>
      </c>
      <c r="M9" s="385"/>
      <c r="N9" s="385"/>
      <c r="O9" s="385"/>
      <c r="P9" s="386"/>
      <c r="Q9" s="384" t="str">
        <f>Calcu!G11</f>
        <v/>
      </c>
      <c r="R9" s="385"/>
      <c r="S9" s="385"/>
      <c r="T9" s="385"/>
      <c r="U9" s="386"/>
      <c r="V9" s="384" t="str">
        <f>Calcu!H11</f>
        <v/>
      </c>
      <c r="W9" s="385"/>
      <c r="X9" s="385"/>
      <c r="Y9" s="385"/>
      <c r="Z9" s="386"/>
      <c r="AA9" s="384" t="str">
        <f>Calcu!I11</f>
        <v/>
      </c>
      <c r="AB9" s="385"/>
      <c r="AC9" s="385"/>
      <c r="AD9" s="385"/>
      <c r="AE9" s="386"/>
      <c r="AF9" s="384" t="str">
        <f>Calcu!J11</f>
        <v/>
      </c>
      <c r="AG9" s="385"/>
      <c r="AH9" s="385"/>
      <c r="AI9" s="385"/>
      <c r="AJ9" s="386"/>
      <c r="AK9" s="384" t="str">
        <f>Calcu!K11</f>
        <v/>
      </c>
      <c r="AL9" s="385"/>
      <c r="AM9" s="385"/>
      <c r="AN9" s="385"/>
      <c r="AO9" s="386"/>
      <c r="AP9" s="384" t="str">
        <f>Calcu!M11</f>
        <v/>
      </c>
      <c r="AQ9" s="385"/>
      <c r="AR9" s="385"/>
      <c r="AS9" s="385"/>
      <c r="AT9" s="386"/>
    </row>
    <row r="10" spans="1:46" ht="18.75" customHeight="1">
      <c r="A10" s="59"/>
      <c r="B10" s="384" t="str">
        <f>Calcu!N12</f>
        <v/>
      </c>
      <c r="C10" s="385"/>
      <c r="D10" s="385"/>
      <c r="E10" s="385"/>
      <c r="F10" s="386"/>
      <c r="G10" s="384" t="str">
        <f>Calcu!E12</f>
        <v/>
      </c>
      <c r="H10" s="385"/>
      <c r="I10" s="385"/>
      <c r="J10" s="385"/>
      <c r="K10" s="386"/>
      <c r="L10" s="384" t="str">
        <f>Calcu!F12</f>
        <v/>
      </c>
      <c r="M10" s="385"/>
      <c r="N10" s="385"/>
      <c r="O10" s="385"/>
      <c r="P10" s="386"/>
      <c r="Q10" s="384" t="str">
        <f>Calcu!G12</f>
        <v/>
      </c>
      <c r="R10" s="385"/>
      <c r="S10" s="385"/>
      <c r="T10" s="385"/>
      <c r="U10" s="386"/>
      <c r="V10" s="384" t="str">
        <f>Calcu!H12</f>
        <v/>
      </c>
      <c r="W10" s="385"/>
      <c r="X10" s="385"/>
      <c r="Y10" s="385"/>
      <c r="Z10" s="386"/>
      <c r="AA10" s="384" t="str">
        <f>Calcu!I12</f>
        <v/>
      </c>
      <c r="AB10" s="385"/>
      <c r="AC10" s="385"/>
      <c r="AD10" s="385"/>
      <c r="AE10" s="386"/>
      <c r="AF10" s="384" t="str">
        <f>Calcu!J12</f>
        <v/>
      </c>
      <c r="AG10" s="385"/>
      <c r="AH10" s="385"/>
      <c r="AI10" s="385"/>
      <c r="AJ10" s="386"/>
      <c r="AK10" s="384" t="str">
        <f>Calcu!K12</f>
        <v/>
      </c>
      <c r="AL10" s="385"/>
      <c r="AM10" s="385"/>
      <c r="AN10" s="385"/>
      <c r="AO10" s="386"/>
      <c r="AP10" s="384" t="str">
        <f>Calcu!M12</f>
        <v/>
      </c>
      <c r="AQ10" s="385"/>
      <c r="AR10" s="385"/>
      <c r="AS10" s="385"/>
      <c r="AT10" s="386"/>
    </row>
    <row r="11" spans="1:46" ht="18.75" customHeight="1">
      <c r="A11" s="59"/>
      <c r="B11" s="384" t="str">
        <f>Calcu!N13</f>
        <v/>
      </c>
      <c r="C11" s="385"/>
      <c r="D11" s="385"/>
      <c r="E11" s="385"/>
      <c r="F11" s="386"/>
      <c r="G11" s="384" t="str">
        <f>Calcu!E13</f>
        <v/>
      </c>
      <c r="H11" s="385"/>
      <c r="I11" s="385"/>
      <c r="J11" s="385"/>
      <c r="K11" s="386"/>
      <c r="L11" s="384" t="str">
        <f>Calcu!F13</f>
        <v/>
      </c>
      <c r="M11" s="385"/>
      <c r="N11" s="385"/>
      <c r="O11" s="385"/>
      <c r="P11" s="386"/>
      <c r="Q11" s="384" t="str">
        <f>Calcu!G13</f>
        <v/>
      </c>
      <c r="R11" s="385"/>
      <c r="S11" s="385"/>
      <c r="T11" s="385"/>
      <c r="U11" s="386"/>
      <c r="V11" s="384" t="str">
        <f>Calcu!H13</f>
        <v/>
      </c>
      <c r="W11" s="385"/>
      <c r="X11" s="385"/>
      <c r="Y11" s="385"/>
      <c r="Z11" s="386"/>
      <c r="AA11" s="384" t="str">
        <f>Calcu!I13</f>
        <v/>
      </c>
      <c r="AB11" s="385"/>
      <c r="AC11" s="385"/>
      <c r="AD11" s="385"/>
      <c r="AE11" s="386"/>
      <c r="AF11" s="384" t="str">
        <f>Calcu!J13</f>
        <v/>
      </c>
      <c r="AG11" s="385"/>
      <c r="AH11" s="385"/>
      <c r="AI11" s="385"/>
      <c r="AJ11" s="386"/>
      <c r="AK11" s="384" t="str">
        <f>Calcu!K13</f>
        <v/>
      </c>
      <c r="AL11" s="385"/>
      <c r="AM11" s="385"/>
      <c r="AN11" s="385"/>
      <c r="AO11" s="386"/>
      <c r="AP11" s="384" t="str">
        <f>Calcu!M13</f>
        <v/>
      </c>
      <c r="AQ11" s="385"/>
      <c r="AR11" s="385"/>
      <c r="AS11" s="385"/>
      <c r="AT11" s="386"/>
    </row>
    <row r="12" spans="1:46" ht="18.75" customHeight="1">
      <c r="A12" s="59"/>
      <c r="B12" s="384" t="str">
        <f>Calcu!N14</f>
        <v/>
      </c>
      <c r="C12" s="385"/>
      <c r="D12" s="385"/>
      <c r="E12" s="385"/>
      <c r="F12" s="386"/>
      <c r="G12" s="384" t="str">
        <f>Calcu!E14</f>
        <v/>
      </c>
      <c r="H12" s="385"/>
      <c r="I12" s="385"/>
      <c r="J12" s="385"/>
      <c r="K12" s="386"/>
      <c r="L12" s="384" t="str">
        <f>Calcu!F14</f>
        <v/>
      </c>
      <c r="M12" s="385"/>
      <c r="N12" s="385"/>
      <c r="O12" s="385"/>
      <c r="P12" s="386"/>
      <c r="Q12" s="384" t="str">
        <f>Calcu!G14</f>
        <v/>
      </c>
      <c r="R12" s="385"/>
      <c r="S12" s="385"/>
      <c r="T12" s="385"/>
      <c r="U12" s="386"/>
      <c r="V12" s="384" t="str">
        <f>Calcu!H14</f>
        <v/>
      </c>
      <c r="W12" s="385"/>
      <c r="X12" s="385"/>
      <c r="Y12" s="385"/>
      <c r="Z12" s="386"/>
      <c r="AA12" s="384" t="str">
        <f>Calcu!I14</f>
        <v/>
      </c>
      <c r="AB12" s="385"/>
      <c r="AC12" s="385"/>
      <c r="AD12" s="385"/>
      <c r="AE12" s="386"/>
      <c r="AF12" s="384" t="str">
        <f>Calcu!J14</f>
        <v/>
      </c>
      <c r="AG12" s="385"/>
      <c r="AH12" s="385"/>
      <c r="AI12" s="385"/>
      <c r="AJ12" s="386"/>
      <c r="AK12" s="384" t="str">
        <f>Calcu!K14</f>
        <v/>
      </c>
      <c r="AL12" s="385"/>
      <c r="AM12" s="385"/>
      <c r="AN12" s="385"/>
      <c r="AO12" s="386"/>
      <c r="AP12" s="384" t="str">
        <f>Calcu!M14</f>
        <v/>
      </c>
      <c r="AQ12" s="385"/>
      <c r="AR12" s="385"/>
      <c r="AS12" s="385"/>
      <c r="AT12" s="386"/>
    </row>
    <row r="13" spans="1:46" ht="18.75" customHeight="1">
      <c r="A13" s="59"/>
      <c r="B13" s="384" t="str">
        <f>Calcu!N15</f>
        <v/>
      </c>
      <c r="C13" s="385"/>
      <c r="D13" s="385"/>
      <c r="E13" s="385"/>
      <c r="F13" s="386"/>
      <c r="G13" s="384" t="str">
        <f>Calcu!E15</f>
        <v/>
      </c>
      <c r="H13" s="385"/>
      <c r="I13" s="385"/>
      <c r="J13" s="385"/>
      <c r="K13" s="386"/>
      <c r="L13" s="384" t="str">
        <f>Calcu!F15</f>
        <v/>
      </c>
      <c r="M13" s="385"/>
      <c r="N13" s="385"/>
      <c r="O13" s="385"/>
      <c r="P13" s="386"/>
      <c r="Q13" s="384" t="str">
        <f>Calcu!G15</f>
        <v/>
      </c>
      <c r="R13" s="385"/>
      <c r="S13" s="385"/>
      <c r="T13" s="385"/>
      <c r="U13" s="386"/>
      <c r="V13" s="384" t="str">
        <f>Calcu!H15</f>
        <v/>
      </c>
      <c r="W13" s="385"/>
      <c r="X13" s="385"/>
      <c r="Y13" s="385"/>
      <c r="Z13" s="386"/>
      <c r="AA13" s="384" t="str">
        <f>Calcu!I15</f>
        <v/>
      </c>
      <c r="AB13" s="385"/>
      <c r="AC13" s="385"/>
      <c r="AD13" s="385"/>
      <c r="AE13" s="386"/>
      <c r="AF13" s="384" t="str">
        <f>Calcu!J15</f>
        <v/>
      </c>
      <c r="AG13" s="385"/>
      <c r="AH13" s="385"/>
      <c r="AI13" s="385"/>
      <c r="AJ13" s="386"/>
      <c r="AK13" s="384" t="str">
        <f>Calcu!K15</f>
        <v/>
      </c>
      <c r="AL13" s="385"/>
      <c r="AM13" s="385"/>
      <c r="AN13" s="385"/>
      <c r="AO13" s="386"/>
      <c r="AP13" s="384" t="str">
        <f>Calcu!M15</f>
        <v/>
      </c>
      <c r="AQ13" s="385"/>
      <c r="AR13" s="385"/>
      <c r="AS13" s="385"/>
      <c r="AT13" s="386"/>
    </row>
    <row r="14" spans="1:46" ht="18.75" customHeight="1">
      <c r="A14" s="59"/>
      <c r="B14" s="384" t="str">
        <f>Calcu!N16</f>
        <v/>
      </c>
      <c r="C14" s="385"/>
      <c r="D14" s="385"/>
      <c r="E14" s="385"/>
      <c r="F14" s="386"/>
      <c r="G14" s="384" t="str">
        <f>Calcu!E16</f>
        <v/>
      </c>
      <c r="H14" s="385"/>
      <c r="I14" s="385"/>
      <c r="J14" s="385"/>
      <c r="K14" s="386"/>
      <c r="L14" s="384" t="str">
        <f>Calcu!F16</f>
        <v/>
      </c>
      <c r="M14" s="385"/>
      <c r="N14" s="385"/>
      <c r="O14" s="385"/>
      <c r="P14" s="386"/>
      <c r="Q14" s="384" t="str">
        <f>Calcu!G16</f>
        <v/>
      </c>
      <c r="R14" s="385"/>
      <c r="S14" s="385"/>
      <c r="T14" s="385"/>
      <c r="U14" s="386"/>
      <c r="V14" s="384" t="str">
        <f>Calcu!H16</f>
        <v/>
      </c>
      <c r="W14" s="385"/>
      <c r="X14" s="385"/>
      <c r="Y14" s="385"/>
      <c r="Z14" s="386"/>
      <c r="AA14" s="384" t="str">
        <f>Calcu!I16</f>
        <v/>
      </c>
      <c r="AB14" s="385"/>
      <c r="AC14" s="385"/>
      <c r="AD14" s="385"/>
      <c r="AE14" s="386"/>
      <c r="AF14" s="384" t="str">
        <f>Calcu!J16</f>
        <v/>
      </c>
      <c r="AG14" s="385"/>
      <c r="AH14" s="385"/>
      <c r="AI14" s="385"/>
      <c r="AJ14" s="386"/>
      <c r="AK14" s="384" t="str">
        <f>Calcu!K16</f>
        <v/>
      </c>
      <c r="AL14" s="385"/>
      <c r="AM14" s="385"/>
      <c r="AN14" s="385"/>
      <c r="AO14" s="386"/>
      <c r="AP14" s="384" t="str">
        <f>Calcu!M16</f>
        <v/>
      </c>
      <c r="AQ14" s="385"/>
      <c r="AR14" s="385"/>
      <c r="AS14" s="385"/>
      <c r="AT14" s="386"/>
    </row>
    <row r="15" spans="1:46" ht="18.75" customHeight="1">
      <c r="A15" s="59"/>
      <c r="B15" s="384" t="str">
        <f>Calcu!N17</f>
        <v/>
      </c>
      <c r="C15" s="385"/>
      <c r="D15" s="385"/>
      <c r="E15" s="385"/>
      <c r="F15" s="386"/>
      <c r="G15" s="384" t="str">
        <f>Calcu!E17</f>
        <v/>
      </c>
      <c r="H15" s="385"/>
      <c r="I15" s="385"/>
      <c r="J15" s="385"/>
      <c r="K15" s="386"/>
      <c r="L15" s="384" t="str">
        <f>Calcu!F17</f>
        <v/>
      </c>
      <c r="M15" s="385"/>
      <c r="N15" s="385"/>
      <c r="O15" s="385"/>
      <c r="P15" s="386"/>
      <c r="Q15" s="384" t="str">
        <f>Calcu!G17</f>
        <v/>
      </c>
      <c r="R15" s="385"/>
      <c r="S15" s="385"/>
      <c r="T15" s="385"/>
      <c r="U15" s="386"/>
      <c r="V15" s="384" t="str">
        <f>Calcu!H17</f>
        <v/>
      </c>
      <c r="W15" s="385"/>
      <c r="X15" s="385"/>
      <c r="Y15" s="385"/>
      <c r="Z15" s="386"/>
      <c r="AA15" s="384" t="str">
        <f>Calcu!I17</f>
        <v/>
      </c>
      <c r="AB15" s="385"/>
      <c r="AC15" s="385"/>
      <c r="AD15" s="385"/>
      <c r="AE15" s="386"/>
      <c r="AF15" s="384" t="str">
        <f>Calcu!J17</f>
        <v/>
      </c>
      <c r="AG15" s="385"/>
      <c r="AH15" s="385"/>
      <c r="AI15" s="385"/>
      <c r="AJ15" s="386"/>
      <c r="AK15" s="384" t="str">
        <f>Calcu!K17</f>
        <v/>
      </c>
      <c r="AL15" s="385"/>
      <c r="AM15" s="385"/>
      <c r="AN15" s="385"/>
      <c r="AO15" s="386"/>
      <c r="AP15" s="384" t="str">
        <f>Calcu!M17</f>
        <v/>
      </c>
      <c r="AQ15" s="385"/>
      <c r="AR15" s="385"/>
      <c r="AS15" s="385"/>
      <c r="AT15" s="386"/>
    </row>
    <row r="16" spans="1:46" ht="18.75" customHeight="1">
      <c r="A16" s="59"/>
      <c r="B16" s="384" t="str">
        <f>Calcu!N18</f>
        <v/>
      </c>
      <c r="C16" s="385"/>
      <c r="D16" s="385"/>
      <c r="E16" s="385"/>
      <c r="F16" s="386"/>
      <c r="G16" s="384" t="str">
        <f>Calcu!E18</f>
        <v/>
      </c>
      <c r="H16" s="385"/>
      <c r="I16" s="385"/>
      <c r="J16" s="385"/>
      <c r="K16" s="386"/>
      <c r="L16" s="384" t="str">
        <f>Calcu!F18</f>
        <v/>
      </c>
      <c r="M16" s="385"/>
      <c r="N16" s="385"/>
      <c r="O16" s="385"/>
      <c r="P16" s="386"/>
      <c r="Q16" s="384" t="str">
        <f>Calcu!G18</f>
        <v/>
      </c>
      <c r="R16" s="385"/>
      <c r="S16" s="385"/>
      <c r="T16" s="385"/>
      <c r="U16" s="386"/>
      <c r="V16" s="384" t="str">
        <f>Calcu!H18</f>
        <v/>
      </c>
      <c r="W16" s="385"/>
      <c r="X16" s="385"/>
      <c r="Y16" s="385"/>
      <c r="Z16" s="386"/>
      <c r="AA16" s="384" t="str">
        <f>Calcu!I18</f>
        <v/>
      </c>
      <c r="AB16" s="385"/>
      <c r="AC16" s="385"/>
      <c r="AD16" s="385"/>
      <c r="AE16" s="386"/>
      <c r="AF16" s="384" t="str">
        <f>Calcu!J18</f>
        <v/>
      </c>
      <c r="AG16" s="385"/>
      <c r="AH16" s="385"/>
      <c r="AI16" s="385"/>
      <c r="AJ16" s="386"/>
      <c r="AK16" s="384" t="str">
        <f>Calcu!K18</f>
        <v/>
      </c>
      <c r="AL16" s="385"/>
      <c r="AM16" s="385"/>
      <c r="AN16" s="385"/>
      <c r="AO16" s="386"/>
      <c r="AP16" s="384" t="str">
        <f>Calcu!M18</f>
        <v/>
      </c>
      <c r="AQ16" s="385"/>
      <c r="AR16" s="385"/>
      <c r="AS16" s="385"/>
      <c r="AT16" s="386"/>
    </row>
    <row r="17" spans="1:46" ht="18.75" customHeight="1">
      <c r="A17" s="59"/>
      <c r="B17" s="384" t="str">
        <f>Calcu!N19</f>
        <v/>
      </c>
      <c r="C17" s="385"/>
      <c r="D17" s="385"/>
      <c r="E17" s="385"/>
      <c r="F17" s="386"/>
      <c r="G17" s="384" t="str">
        <f>Calcu!E19</f>
        <v/>
      </c>
      <c r="H17" s="385"/>
      <c r="I17" s="385"/>
      <c r="J17" s="385"/>
      <c r="K17" s="386"/>
      <c r="L17" s="384" t="str">
        <f>Calcu!F19</f>
        <v/>
      </c>
      <c r="M17" s="385"/>
      <c r="N17" s="385"/>
      <c r="O17" s="385"/>
      <c r="P17" s="386"/>
      <c r="Q17" s="384" t="str">
        <f>Calcu!G19</f>
        <v/>
      </c>
      <c r="R17" s="385"/>
      <c r="S17" s="385"/>
      <c r="T17" s="385"/>
      <c r="U17" s="386"/>
      <c r="V17" s="384" t="str">
        <f>Calcu!H19</f>
        <v/>
      </c>
      <c r="W17" s="385"/>
      <c r="X17" s="385"/>
      <c r="Y17" s="385"/>
      <c r="Z17" s="386"/>
      <c r="AA17" s="384" t="str">
        <f>Calcu!I19</f>
        <v/>
      </c>
      <c r="AB17" s="385"/>
      <c r="AC17" s="385"/>
      <c r="AD17" s="385"/>
      <c r="AE17" s="386"/>
      <c r="AF17" s="384" t="str">
        <f>Calcu!J19</f>
        <v/>
      </c>
      <c r="AG17" s="385"/>
      <c r="AH17" s="385"/>
      <c r="AI17" s="385"/>
      <c r="AJ17" s="386"/>
      <c r="AK17" s="384" t="str">
        <f>Calcu!K19</f>
        <v/>
      </c>
      <c r="AL17" s="385"/>
      <c r="AM17" s="385"/>
      <c r="AN17" s="385"/>
      <c r="AO17" s="386"/>
      <c r="AP17" s="384" t="str">
        <f>Calcu!M19</f>
        <v/>
      </c>
      <c r="AQ17" s="385"/>
      <c r="AR17" s="385"/>
      <c r="AS17" s="385"/>
      <c r="AT17" s="386"/>
    </row>
    <row r="18" spans="1:46" ht="18.75" customHeight="1">
      <c r="A18" s="59"/>
      <c r="B18" s="384" t="str">
        <f>Calcu!N20</f>
        <v/>
      </c>
      <c r="C18" s="385"/>
      <c r="D18" s="385"/>
      <c r="E18" s="385"/>
      <c r="F18" s="386"/>
      <c r="G18" s="384" t="str">
        <f>Calcu!E20</f>
        <v/>
      </c>
      <c r="H18" s="385"/>
      <c r="I18" s="385"/>
      <c r="J18" s="385"/>
      <c r="K18" s="386"/>
      <c r="L18" s="384" t="str">
        <f>Calcu!F20</f>
        <v/>
      </c>
      <c r="M18" s="385"/>
      <c r="N18" s="385"/>
      <c r="O18" s="385"/>
      <c r="P18" s="386"/>
      <c r="Q18" s="384" t="str">
        <f>Calcu!G20</f>
        <v/>
      </c>
      <c r="R18" s="385"/>
      <c r="S18" s="385"/>
      <c r="T18" s="385"/>
      <c r="U18" s="386"/>
      <c r="V18" s="384" t="str">
        <f>Calcu!H20</f>
        <v/>
      </c>
      <c r="W18" s="385"/>
      <c r="X18" s="385"/>
      <c r="Y18" s="385"/>
      <c r="Z18" s="386"/>
      <c r="AA18" s="384" t="str">
        <f>Calcu!I20</f>
        <v/>
      </c>
      <c r="AB18" s="385"/>
      <c r="AC18" s="385"/>
      <c r="AD18" s="385"/>
      <c r="AE18" s="386"/>
      <c r="AF18" s="384" t="str">
        <f>Calcu!J20</f>
        <v/>
      </c>
      <c r="AG18" s="385"/>
      <c r="AH18" s="385"/>
      <c r="AI18" s="385"/>
      <c r="AJ18" s="386"/>
      <c r="AK18" s="384" t="str">
        <f>Calcu!K20</f>
        <v/>
      </c>
      <c r="AL18" s="385"/>
      <c r="AM18" s="385"/>
      <c r="AN18" s="385"/>
      <c r="AO18" s="386"/>
      <c r="AP18" s="384" t="str">
        <f>Calcu!M20</f>
        <v/>
      </c>
      <c r="AQ18" s="385"/>
      <c r="AR18" s="385"/>
      <c r="AS18" s="385"/>
      <c r="AT18" s="386"/>
    </row>
    <row r="19" spans="1:46" ht="18.75" customHeight="1">
      <c r="A19" s="59"/>
      <c r="B19" s="384" t="str">
        <f>Calcu!N21</f>
        <v/>
      </c>
      <c r="C19" s="385"/>
      <c r="D19" s="385"/>
      <c r="E19" s="385"/>
      <c r="F19" s="386"/>
      <c r="G19" s="384" t="str">
        <f>Calcu!E21</f>
        <v/>
      </c>
      <c r="H19" s="385"/>
      <c r="I19" s="385"/>
      <c r="J19" s="385"/>
      <c r="K19" s="386"/>
      <c r="L19" s="384" t="str">
        <f>Calcu!F21</f>
        <v/>
      </c>
      <c r="M19" s="385"/>
      <c r="N19" s="385"/>
      <c r="O19" s="385"/>
      <c r="P19" s="386"/>
      <c r="Q19" s="384" t="str">
        <f>Calcu!G21</f>
        <v/>
      </c>
      <c r="R19" s="385"/>
      <c r="S19" s="385"/>
      <c r="T19" s="385"/>
      <c r="U19" s="386"/>
      <c r="V19" s="384" t="str">
        <f>Calcu!H21</f>
        <v/>
      </c>
      <c r="W19" s="385"/>
      <c r="X19" s="385"/>
      <c r="Y19" s="385"/>
      <c r="Z19" s="386"/>
      <c r="AA19" s="384" t="str">
        <f>Calcu!I21</f>
        <v/>
      </c>
      <c r="AB19" s="385"/>
      <c r="AC19" s="385"/>
      <c r="AD19" s="385"/>
      <c r="AE19" s="386"/>
      <c r="AF19" s="384" t="str">
        <f>Calcu!J21</f>
        <v/>
      </c>
      <c r="AG19" s="385"/>
      <c r="AH19" s="385"/>
      <c r="AI19" s="385"/>
      <c r="AJ19" s="386"/>
      <c r="AK19" s="384" t="str">
        <f>Calcu!K21</f>
        <v/>
      </c>
      <c r="AL19" s="385"/>
      <c r="AM19" s="385"/>
      <c r="AN19" s="385"/>
      <c r="AO19" s="386"/>
      <c r="AP19" s="384" t="str">
        <f>Calcu!M21</f>
        <v/>
      </c>
      <c r="AQ19" s="385"/>
      <c r="AR19" s="385"/>
      <c r="AS19" s="385"/>
      <c r="AT19" s="386"/>
    </row>
    <row r="20" spans="1:46" ht="18.75" customHeight="1">
      <c r="A20" s="59"/>
      <c r="B20" s="384" t="str">
        <f>Calcu!N22</f>
        <v/>
      </c>
      <c r="C20" s="385"/>
      <c r="D20" s="385"/>
      <c r="E20" s="385"/>
      <c r="F20" s="386"/>
      <c r="G20" s="384" t="str">
        <f>Calcu!E22</f>
        <v/>
      </c>
      <c r="H20" s="385"/>
      <c r="I20" s="385"/>
      <c r="J20" s="385"/>
      <c r="K20" s="386"/>
      <c r="L20" s="384" t="str">
        <f>Calcu!F22</f>
        <v/>
      </c>
      <c r="M20" s="385"/>
      <c r="N20" s="385"/>
      <c r="O20" s="385"/>
      <c r="P20" s="386"/>
      <c r="Q20" s="384" t="str">
        <f>Calcu!G22</f>
        <v/>
      </c>
      <c r="R20" s="385"/>
      <c r="S20" s="385"/>
      <c r="T20" s="385"/>
      <c r="U20" s="386"/>
      <c r="V20" s="384" t="str">
        <f>Calcu!H22</f>
        <v/>
      </c>
      <c r="W20" s="385"/>
      <c r="X20" s="385"/>
      <c r="Y20" s="385"/>
      <c r="Z20" s="386"/>
      <c r="AA20" s="384" t="str">
        <f>Calcu!I22</f>
        <v/>
      </c>
      <c r="AB20" s="385"/>
      <c r="AC20" s="385"/>
      <c r="AD20" s="385"/>
      <c r="AE20" s="386"/>
      <c r="AF20" s="384" t="str">
        <f>Calcu!J22</f>
        <v/>
      </c>
      <c r="AG20" s="385"/>
      <c r="AH20" s="385"/>
      <c r="AI20" s="385"/>
      <c r="AJ20" s="386"/>
      <c r="AK20" s="384" t="str">
        <f>Calcu!K22</f>
        <v/>
      </c>
      <c r="AL20" s="385"/>
      <c r="AM20" s="385"/>
      <c r="AN20" s="385"/>
      <c r="AO20" s="386"/>
      <c r="AP20" s="384" t="str">
        <f>Calcu!M22</f>
        <v/>
      </c>
      <c r="AQ20" s="385"/>
      <c r="AR20" s="385"/>
      <c r="AS20" s="385"/>
      <c r="AT20" s="386"/>
    </row>
    <row r="21" spans="1:46" ht="18.75" customHeight="1">
      <c r="A21" s="59"/>
      <c r="B21" s="384" t="str">
        <f>Calcu!N23</f>
        <v/>
      </c>
      <c r="C21" s="385"/>
      <c r="D21" s="385"/>
      <c r="E21" s="385"/>
      <c r="F21" s="386"/>
      <c r="G21" s="384" t="str">
        <f>Calcu!E23</f>
        <v/>
      </c>
      <c r="H21" s="385"/>
      <c r="I21" s="385"/>
      <c r="J21" s="385"/>
      <c r="K21" s="386"/>
      <c r="L21" s="384" t="str">
        <f>Calcu!F23</f>
        <v/>
      </c>
      <c r="M21" s="385"/>
      <c r="N21" s="385"/>
      <c r="O21" s="385"/>
      <c r="P21" s="386"/>
      <c r="Q21" s="384" t="str">
        <f>Calcu!G23</f>
        <v/>
      </c>
      <c r="R21" s="385"/>
      <c r="S21" s="385"/>
      <c r="T21" s="385"/>
      <c r="U21" s="386"/>
      <c r="V21" s="384" t="str">
        <f>Calcu!H23</f>
        <v/>
      </c>
      <c r="W21" s="385"/>
      <c r="X21" s="385"/>
      <c r="Y21" s="385"/>
      <c r="Z21" s="386"/>
      <c r="AA21" s="384" t="str">
        <f>Calcu!I23</f>
        <v/>
      </c>
      <c r="AB21" s="385"/>
      <c r="AC21" s="385"/>
      <c r="AD21" s="385"/>
      <c r="AE21" s="386"/>
      <c r="AF21" s="384" t="str">
        <f>Calcu!J23</f>
        <v/>
      </c>
      <c r="AG21" s="385"/>
      <c r="AH21" s="385"/>
      <c r="AI21" s="385"/>
      <c r="AJ21" s="386"/>
      <c r="AK21" s="384" t="str">
        <f>Calcu!K23</f>
        <v/>
      </c>
      <c r="AL21" s="385"/>
      <c r="AM21" s="385"/>
      <c r="AN21" s="385"/>
      <c r="AO21" s="386"/>
      <c r="AP21" s="384" t="str">
        <f>Calcu!M23</f>
        <v/>
      </c>
      <c r="AQ21" s="385"/>
      <c r="AR21" s="385"/>
      <c r="AS21" s="385"/>
      <c r="AT21" s="386"/>
    </row>
    <row r="22" spans="1:46" ht="18.75" customHeight="1">
      <c r="A22" s="59"/>
      <c r="B22" s="384" t="str">
        <f>Calcu!N24</f>
        <v/>
      </c>
      <c r="C22" s="385"/>
      <c r="D22" s="385"/>
      <c r="E22" s="385"/>
      <c r="F22" s="386"/>
      <c r="G22" s="384" t="str">
        <f>Calcu!E24</f>
        <v/>
      </c>
      <c r="H22" s="385"/>
      <c r="I22" s="385"/>
      <c r="J22" s="385"/>
      <c r="K22" s="386"/>
      <c r="L22" s="384" t="str">
        <f>Calcu!F24</f>
        <v/>
      </c>
      <c r="M22" s="385"/>
      <c r="N22" s="385"/>
      <c r="O22" s="385"/>
      <c r="P22" s="386"/>
      <c r="Q22" s="384" t="str">
        <f>Calcu!G24</f>
        <v/>
      </c>
      <c r="R22" s="385"/>
      <c r="S22" s="385"/>
      <c r="T22" s="385"/>
      <c r="U22" s="386"/>
      <c r="V22" s="384" t="str">
        <f>Calcu!H24</f>
        <v/>
      </c>
      <c r="W22" s="385"/>
      <c r="X22" s="385"/>
      <c r="Y22" s="385"/>
      <c r="Z22" s="386"/>
      <c r="AA22" s="384" t="str">
        <f>Calcu!I24</f>
        <v/>
      </c>
      <c r="AB22" s="385"/>
      <c r="AC22" s="385"/>
      <c r="AD22" s="385"/>
      <c r="AE22" s="386"/>
      <c r="AF22" s="384" t="str">
        <f>Calcu!J24</f>
        <v/>
      </c>
      <c r="AG22" s="385"/>
      <c r="AH22" s="385"/>
      <c r="AI22" s="385"/>
      <c r="AJ22" s="386"/>
      <c r="AK22" s="384" t="str">
        <f>Calcu!K24</f>
        <v/>
      </c>
      <c r="AL22" s="385"/>
      <c r="AM22" s="385"/>
      <c r="AN22" s="385"/>
      <c r="AO22" s="386"/>
      <c r="AP22" s="384" t="str">
        <f>Calcu!M24</f>
        <v/>
      </c>
      <c r="AQ22" s="385"/>
      <c r="AR22" s="385"/>
      <c r="AS22" s="385"/>
      <c r="AT22" s="386"/>
    </row>
    <row r="23" spans="1:46" ht="18.75" customHeight="1">
      <c r="A23" s="59"/>
      <c r="B23" s="384" t="str">
        <f>Calcu!N25</f>
        <v/>
      </c>
      <c r="C23" s="385"/>
      <c r="D23" s="385"/>
      <c r="E23" s="385"/>
      <c r="F23" s="386"/>
      <c r="G23" s="384" t="str">
        <f>Calcu!E25</f>
        <v/>
      </c>
      <c r="H23" s="385"/>
      <c r="I23" s="385"/>
      <c r="J23" s="385"/>
      <c r="K23" s="386"/>
      <c r="L23" s="384" t="str">
        <f>Calcu!F25</f>
        <v/>
      </c>
      <c r="M23" s="385"/>
      <c r="N23" s="385"/>
      <c r="O23" s="385"/>
      <c r="P23" s="386"/>
      <c r="Q23" s="384" t="str">
        <f>Calcu!G25</f>
        <v/>
      </c>
      <c r="R23" s="385"/>
      <c r="S23" s="385"/>
      <c r="T23" s="385"/>
      <c r="U23" s="386"/>
      <c r="V23" s="384" t="str">
        <f>Calcu!H25</f>
        <v/>
      </c>
      <c r="W23" s="385"/>
      <c r="X23" s="385"/>
      <c r="Y23" s="385"/>
      <c r="Z23" s="386"/>
      <c r="AA23" s="384" t="str">
        <f>Calcu!I25</f>
        <v/>
      </c>
      <c r="AB23" s="385"/>
      <c r="AC23" s="385"/>
      <c r="AD23" s="385"/>
      <c r="AE23" s="386"/>
      <c r="AF23" s="384" t="str">
        <f>Calcu!J25</f>
        <v/>
      </c>
      <c r="AG23" s="385"/>
      <c r="AH23" s="385"/>
      <c r="AI23" s="385"/>
      <c r="AJ23" s="386"/>
      <c r="AK23" s="384" t="str">
        <f>Calcu!K25</f>
        <v/>
      </c>
      <c r="AL23" s="385"/>
      <c r="AM23" s="385"/>
      <c r="AN23" s="385"/>
      <c r="AO23" s="386"/>
      <c r="AP23" s="384" t="str">
        <f>Calcu!M25</f>
        <v/>
      </c>
      <c r="AQ23" s="385"/>
      <c r="AR23" s="385"/>
      <c r="AS23" s="385"/>
      <c r="AT23" s="386"/>
    </row>
    <row r="24" spans="1:46" ht="18.75" customHeight="1">
      <c r="A24" s="59"/>
      <c r="B24" s="384" t="str">
        <f>Calcu!N26</f>
        <v/>
      </c>
      <c r="C24" s="385"/>
      <c r="D24" s="385"/>
      <c r="E24" s="385"/>
      <c r="F24" s="386"/>
      <c r="G24" s="384" t="str">
        <f>Calcu!E26</f>
        <v/>
      </c>
      <c r="H24" s="385"/>
      <c r="I24" s="385"/>
      <c r="J24" s="385"/>
      <c r="K24" s="386"/>
      <c r="L24" s="384" t="str">
        <f>Calcu!F26</f>
        <v/>
      </c>
      <c r="M24" s="385"/>
      <c r="N24" s="385"/>
      <c r="O24" s="385"/>
      <c r="P24" s="386"/>
      <c r="Q24" s="384" t="str">
        <f>Calcu!G26</f>
        <v/>
      </c>
      <c r="R24" s="385"/>
      <c r="S24" s="385"/>
      <c r="T24" s="385"/>
      <c r="U24" s="386"/>
      <c r="V24" s="384" t="str">
        <f>Calcu!H26</f>
        <v/>
      </c>
      <c r="W24" s="385"/>
      <c r="X24" s="385"/>
      <c r="Y24" s="385"/>
      <c r="Z24" s="386"/>
      <c r="AA24" s="384" t="str">
        <f>Calcu!I26</f>
        <v/>
      </c>
      <c r="AB24" s="385"/>
      <c r="AC24" s="385"/>
      <c r="AD24" s="385"/>
      <c r="AE24" s="386"/>
      <c r="AF24" s="384" t="str">
        <f>Calcu!J26</f>
        <v/>
      </c>
      <c r="AG24" s="385"/>
      <c r="AH24" s="385"/>
      <c r="AI24" s="385"/>
      <c r="AJ24" s="386"/>
      <c r="AK24" s="384" t="str">
        <f>Calcu!K26</f>
        <v/>
      </c>
      <c r="AL24" s="385"/>
      <c r="AM24" s="385"/>
      <c r="AN24" s="385"/>
      <c r="AO24" s="386"/>
      <c r="AP24" s="384" t="str">
        <f>Calcu!M26</f>
        <v/>
      </c>
      <c r="AQ24" s="385"/>
      <c r="AR24" s="385"/>
      <c r="AS24" s="385"/>
      <c r="AT24" s="386"/>
    </row>
    <row r="25" spans="1:46" ht="18.75" customHeight="1">
      <c r="A25" s="59"/>
      <c r="B25" s="384" t="str">
        <f>Calcu!N27</f>
        <v/>
      </c>
      <c r="C25" s="385"/>
      <c r="D25" s="385"/>
      <c r="E25" s="385"/>
      <c r="F25" s="386"/>
      <c r="G25" s="384" t="str">
        <f>Calcu!E27</f>
        <v/>
      </c>
      <c r="H25" s="385"/>
      <c r="I25" s="385"/>
      <c r="J25" s="385"/>
      <c r="K25" s="386"/>
      <c r="L25" s="384" t="str">
        <f>Calcu!F27</f>
        <v/>
      </c>
      <c r="M25" s="385"/>
      <c r="N25" s="385"/>
      <c r="O25" s="385"/>
      <c r="P25" s="386"/>
      <c r="Q25" s="384" t="str">
        <f>Calcu!G27</f>
        <v/>
      </c>
      <c r="R25" s="385"/>
      <c r="S25" s="385"/>
      <c r="T25" s="385"/>
      <c r="U25" s="386"/>
      <c r="V25" s="384" t="str">
        <f>Calcu!H27</f>
        <v/>
      </c>
      <c r="W25" s="385"/>
      <c r="X25" s="385"/>
      <c r="Y25" s="385"/>
      <c r="Z25" s="386"/>
      <c r="AA25" s="384" t="str">
        <f>Calcu!I27</f>
        <v/>
      </c>
      <c r="AB25" s="385"/>
      <c r="AC25" s="385"/>
      <c r="AD25" s="385"/>
      <c r="AE25" s="386"/>
      <c r="AF25" s="384" t="str">
        <f>Calcu!J27</f>
        <v/>
      </c>
      <c r="AG25" s="385"/>
      <c r="AH25" s="385"/>
      <c r="AI25" s="385"/>
      <c r="AJ25" s="386"/>
      <c r="AK25" s="384" t="str">
        <f>Calcu!K27</f>
        <v/>
      </c>
      <c r="AL25" s="385"/>
      <c r="AM25" s="385"/>
      <c r="AN25" s="385"/>
      <c r="AO25" s="386"/>
      <c r="AP25" s="384" t="str">
        <f>Calcu!M27</f>
        <v/>
      </c>
      <c r="AQ25" s="385"/>
      <c r="AR25" s="385"/>
      <c r="AS25" s="385"/>
      <c r="AT25" s="386"/>
    </row>
    <row r="26" spans="1:46" ht="18.75" customHeight="1">
      <c r="A26" s="59"/>
      <c r="B26" s="384" t="str">
        <f>Calcu!N28</f>
        <v/>
      </c>
      <c r="C26" s="385"/>
      <c r="D26" s="385"/>
      <c r="E26" s="385"/>
      <c r="F26" s="386"/>
      <c r="G26" s="384" t="str">
        <f>Calcu!E28</f>
        <v/>
      </c>
      <c r="H26" s="385"/>
      <c r="I26" s="385"/>
      <c r="J26" s="385"/>
      <c r="K26" s="386"/>
      <c r="L26" s="384" t="str">
        <f>Calcu!F28</f>
        <v/>
      </c>
      <c r="M26" s="385"/>
      <c r="N26" s="385"/>
      <c r="O26" s="385"/>
      <c r="P26" s="386"/>
      <c r="Q26" s="384" t="str">
        <f>Calcu!G28</f>
        <v/>
      </c>
      <c r="R26" s="385"/>
      <c r="S26" s="385"/>
      <c r="T26" s="385"/>
      <c r="U26" s="386"/>
      <c r="V26" s="384" t="str">
        <f>Calcu!H28</f>
        <v/>
      </c>
      <c r="W26" s="385"/>
      <c r="X26" s="385"/>
      <c r="Y26" s="385"/>
      <c r="Z26" s="386"/>
      <c r="AA26" s="384" t="str">
        <f>Calcu!I28</f>
        <v/>
      </c>
      <c r="AB26" s="385"/>
      <c r="AC26" s="385"/>
      <c r="AD26" s="385"/>
      <c r="AE26" s="386"/>
      <c r="AF26" s="384" t="str">
        <f>Calcu!J28</f>
        <v/>
      </c>
      <c r="AG26" s="385"/>
      <c r="AH26" s="385"/>
      <c r="AI26" s="385"/>
      <c r="AJ26" s="386"/>
      <c r="AK26" s="384" t="str">
        <f>Calcu!K28</f>
        <v/>
      </c>
      <c r="AL26" s="385"/>
      <c r="AM26" s="385"/>
      <c r="AN26" s="385"/>
      <c r="AO26" s="386"/>
      <c r="AP26" s="384" t="str">
        <f>Calcu!M28</f>
        <v/>
      </c>
      <c r="AQ26" s="385"/>
      <c r="AR26" s="385"/>
      <c r="AS26" s="385"/>
      <c r="AT26" s="386"/>
    </row>
    <row r="27" spans="1:46" ht="18.75" customHeight="1">
      <c r="A27" s="59"/>
      <c r="B27" s="384" t="str">
        <f>Calcu!N29</f>
        <v/>
      </c>
      <c r="C27" s="385"/>
      <c r="D27" s="385"/>
      <c r="E27" s="385"/>
      <c r="F27" s="386"/>
      <c r="G27" s="384" t="str">
        <f>Calcu!E29</f>
        <v/>
      </c>
      <c r="H27" s="385"/>
      <c r="I27" s="385"/>
      <c r="J27" s="385"/>
      <c r="K27" s="386"/>
      <c r="L27" s="384" t="str">
        <f>Calcu!F29</f>
        <v/>
      </c>
      <c r="M27" s="385"/>
      <c r="N27" s="385"/>
      <c r="O27" s="385"/>
      <c r="P27" s="386"/>
      <c r="Q27" s="384" t="str">
        <f>Calcu!G29</f>
        <v/>
      </c>
      <c r="R27" s="385"/>
      <c r="S27" s="385"/>
      <c r="T27" s="385"/>
      <c r="U27" s="386"/>
      <c r="V27" s="384" t="str">
        <f>Calcu!H29</f>
        <v/>
      </c>
      <c r="W27" s="385"/>
      <c r="X27" s="385"/>
      <c r="Y27" s="385"/>
      <c r="Z27" s="386"/>
      <c r="AA27" s="384" t="str">
        <f>Calcu!I29</f>
        <v/>
      </c>
      <c r="AB27" s="385"/>
      <c r="AC27" s="385"/>
      <c r="AD27" s="385"/>
      <c r="AE27" s="386"/>
      <c r="AF27" s="384" t="str">
        <f>Calcu!J29</f>
        <v/>
      </c>
      <c r="AG27" s="385"/>
      <c r="AH27" s="385"/>
      <c r="AI27" s="385"/>
      <c r="AJ27" s="386"/>
      <c r="AK27" s="384" t="str">
        <f>Calcu!K29</f>
        <v/>
      </c>
      <c r="AL27" s="385"/>
      <c r="AM27" s="385"/>
      <c r="AN27" s="385"/>
      <c r="AO27" s="386"/>
      <c r="AP27" s="384" t="str">
        <f>Calcu!M29</f>
        <v/>
      </c>
      <c r="AQ27" s="385"/>
      <c r="AR27" s="385"/>
      <c r="AS27" s="385"/>
      <c r="AT27" s="386"/>
    </row>
    <row r="28" spans="1:46" ht="18.75" customHeight="1">
      <c r="A28" s="59"/>
      <c r="B28" s="384" t="str">
        <f>Calcu!N30</f>
        <v/>
      </c>
      <c r="C28" s="385"/>
      <c r="D28" s="385"/>
      <c r="E28" s="385"/>
      <c r="F28" s="386"/>
      <c r="G28" s="384" t="str">
        <f>Calcu!E30</f>
        <v/>
      </c>
      <c r="H28" s="385"/>
      <c r="I28" s="385"/>
      <c r="J28" s="385"/>
      <c r="K28" s="386"/>
      <c r="L28" s="384" t="str">
        <f>Calcu!F30</f>
        <v/>
      </c>
      <c r="M28" s="385"/>
      <c r="N28" s="385"/>
      <c r="O28" s="385"/>
      <c r="P28" s="386"/>
      <c r="Q28" s="384" t="str">
        <f>Calcu!G30</f>
        <v/>
      </c>
      <c r="R28" s="385"/>
      <c r="S28" s="385"/>
      <c r="T28" s="385"/>
      <c r="U28" s="386"/>
      <c r="V28" s="384" t="str">
        <f>Calcu!H30</f>
        <v/>
      </c>
      <c r="W28" s="385"/>
      <c r="X28" s="385"/>
      <c r="Y28" s="385"/>
      <c r="Z28" s="386"/>
      <c r="AA28" s="384" t="str">
        <f>Calcu!I30</f>
        <v/>
      </c>
      <c r="AB28" s="385"/>
      <c r="AC28" s="385"/>
      <c r="AD28" s="385"/>
      <c r="AE28" s="386"/>
      <c r="AF28" s="384" t="str">
        <f>Calcu!J30</f>
        <v/>
      </c>
      <c r="AG28" s="385"/>
      <c r="AH28" s="385"/>
      <c r="AI28" s="385"/>
      <c r="AJ28" s="386"/>
      <c r="AK28" s="384" t="str">
        <f>Calcu!K30</f>
        <v/>
      </c>
      <c r="AL28" s="385"/>
      <c r="AM28" s="385"/>
      <c r="AN28" s="385"/>
      <c r="AO28" s="386"/>
      <c r="AP28" s="384" t="str">
        <f>Calcu!M30</f>
        <v/>
      </c>
      <c r="AQ28" s="385"/>
      <c r="AR28" s="385"/>
      <c r="AS28" s="385"/>
      <c r="AT28" s="386"/>
    </row>
    <row r="29" spans="1:46" ht="18.75" customHeight="1">
      <c r="A29" s="59"/>
      <c r="B29" s="384" t="str">
        <f>Calcu!N31</f>
        <v/>
      </c>
      <c r="C29" s="385"/>
      <c r="D29" s="385"/>
      <c r="E29" s="385"/>
      <c r="F29" s="386"/>
      <c r="G29" s="384" t="str">
        <f>Calcu!E31</f>
        <v/>
      </c>
      <c r="H29" s="385"/>
      <c r="I29" s="385"/>
      <c r="J29" s="385"/>
      <c r="K29" s="386"/>
      <c r="L29" s="384" t="str">
        <f>Calcu!F31</f>
        <v/>
      </c>
      <c r="M29" s="385"/>
      <c r="N29" s="385"/>
      <c r="O29" s="385"/>
      <c r="P29" s="386"/>
      <c r="Q29" s="384" t="str">
        <f>Calcu!G31</f>
        <v/>
      </c>
      <c r="R29" s="385"/>
      <c r="S29" s="385"/>
      <c r="T29" s="385"/>
      <c r="U29" s="386"/>
      <c r="V29" s="384" t="str">
        <f>Calcu!H31</f>
        <v/>
      </c>
      <c r="W29" s="385"/>
      <c r="X29" s="385"/>
      <c r="Y29" s="385"/>
      <c r="Z29" s="386"/>
      <c r="AA29" s="384" t="str">
        <f>Calcu!I31</f>
        <v/>
      </c>
      <c r="AB29" s="385"/>
      <c r="AC29" s="385"/>
      <c r="AD29" s="385"/>
      <c r="AE29" s="386"/>
      <c r="AF29" s="384" t="str">
        <f>Calcu!J31</f>
        <v/>
      </c>
      <c r="AG29" s="385"/>
      <c r="AH29" s="385"/>
      <c r="AI29" s="385"/>
      <c r="AJ29" s="386"/>
      <c r="AK29" s="384" t="str">
        <f>Calcu!K31</f>
        <v/>
      </c>
      <c r="AL29" s="385"/>
      <c r="AM29" s="385"/>
      <c r="AN29" s="385"/>
      <c r="AO29" s="386"/>
      <c r="AP29" s="384" t="str">
        <f>Calcu!M31</f>
        <v/>
      </c>
      <c r="AQ29" s="385"/>
      <c r="AR29" s="385"/>
      <c r="AS29" s="385"/>
      <c r="AT29" s="386"/>
    </row>
    <row r="30" spans="1:46" ht="18.75" customHeight="1">
      <c r="A30" s="59"/>
      <c r="B30" s="384" t="str">
        <f>Calcu!N32</f>
        <v/>
      </c>
      <c r="C30" s="385"/>
      <c r="D30" s="385"/>
      <c r="E30" s="385"/>
      <c r="F30" s="386"/>
      <c r="G30" s="384" t="str">
        <f>Calcu!E32</f>
        <v/>
      </c>
      <c r="H30" s="385"/>
      <c r="I30" s="385"/>
      <c r="J30" s="385"/>
      <c r="K30" s="386"/>
      <c r="L30" s="384" t="str">
        <f>Calcu!F32</f>
        <v/>
      </c>
      <c r="M30" s="385"/>
      <c r="N30" s="385"/>
      <c r="O30" s="385"/>
      <c r="P30" s="386"/>
      <c r="Q30" s="384" t="str">
        <f>Calcu!G32</f>
        <v/>
      </c>
      <c r="R30" s="385"/>
      <c r="S30" s="385"/>
      <c r="T30" s="385"/>
      <c r="U30" s="386"/>
      <c r="V30" s="384" t="str">
        <f>Calcu!H32</f>
        <v/>
      </c>
      <c r="W30" s="385"/>
      <c r="X30" s="385"/>
      <c r="Y30" s="385"/>
      <c r="Z30" s="386"/>
      <c r="AA30" s="384" t="str">
        <f>Calcu!I32</f>
        <v/>
      </c>
      <c r="AB30" s="385"/>
      <c r="AC30" s="385"/>
      <c r="AD30" s="385"/>
      <c r="AE30" s="386"/>
      <c r="AF30" s="384" t="str">
        <f>Calcu!J32</f>
        <v/>
      </c>
      <c r="AG30" s="385"/>
      <c r="AH30" s="385"/>
      <c r="AI30" s="385"/>
      <c r="AJ30" s="386"/>
      <c r="AK30" s="384" t="str">
        <f>Calcu!K32</f>
        <v/>
      </c>
      <c r="AL30" s="385"/>
      <c r="AM30" s="385"/>
      <c r="AN30" s="385"/>
      <c r="AO30" s="386"/>
      <c r="AP30" s="384" t="str">
        <f>Calcu!M32</f>
        <v/>
      </c>
      <c r="AQ30" s="385"/>
      <c r="AR30" s="385"/>
      <c r="AS30" s="385"/>
      <c r="AT30" s="386"/>
    </row>
    <row r="31" spans="1:46" ht="18.75" customHeight="1">
      <c r="A31" s="59"/>
      <c r="B31" s="384" t="str">
        <f>Calcu!N33</f>
        <v/>
      </c>
      <c r="C31" s="385"/>
      <c r="D31" s="385"/>
      <c r="E31" s="385"/>
      <c r="F31" s="386"/>
      <c r="G31" s="384" t="str">
        <f>Calcu!E33</f>
        <v/>
      </c>
      <c r="H31" s="385"/>
      <c r="I31" s="385"/>
      <c r="J31" s="385"/>
      <c r="K31" s="386"/>
      <c r="L31" s="384" t="str">
        <f>Calcu!F33</f>
        <v/>
      </c>
      <c r="M31" s="385"/>
      <c r="N31" s="385"/>
      <c r="O31" s="385"/>
      <c r="P31" s="386"/>
      <c r="Q31" s="384" t="str">
        <f>Calcu!G33</f>
        <v/>
      </c>
      <c r="R31" s="385"/>
      <c r="S31" s="385"/>
      <c r="T31" s="385"/>
      <c r="U31" s="386"/>
      <c r="V31" s="384" t="str">
        <f>Calcu!H33</f>
        <v/>
      </c>
      <c r="W31" s="385"/>
      <c r="X31" s="385"/>
      <c r="Y31" s="385"/>
      <c r="Z31" s="386"/>
      <c r="AA31" s="384" t="str">
        <f>Calcu!I33</f>
        <v/>
      </c>
      <c r="AB31" s="385"/>
      <c r="AC31" s="385"/>
      <c r="AD31" s="385"/>
      <c r="AE31" s="386"/>
      <c r="AF31" s="384" t="str">
        <f>Calcu!J33</f>
        <v/>
      </c>
      <c r="AG31" s="385"/>
      <c r="AH31" s="385"/>
      <c r="AI31" s="385"/>
      <c r="AJ31" s="386"/>
      <c r="AK31" s="384" t="str">
        <f>Calcu!K33</f>
        <v/>
      </c>
      <c r="AL31" s="385"/>
      <c r="AM31" s="385"/>
      <c r="AN31" s="385"/>
      <c r="AO31" s="386"/>
      <c r="AP31" s="384" t="str">
        <f>Calcu!M33</f>
        <v/>
      </c>
      <c r="AQ31" s="385"/>
      <c r="AR31" s="385"/>
      <c r="AS31" s="385"/>
      <c r="AT31" s="386"/>
    </row>
    <row r="32" spans="1:46" ht="18.75" customHeight="1">
      <c r="A32" s="59"/>
      <c r="B32" s="384" t="str">
        <f>Calcu!N34</f>
        <v/>
      </c>
      <c r="C32" s="385"/>
      <c r="D32" s="385"/>
      <c r="E32" s="385"/>
      <c r="F32" s="386"/>
      <c r="G32" s="384" t="str">
        <f>Calcu!E34</f>
        <v/>
      </c>
      <c r="H32" s="385"/>
      <c r="I32" s="385"/>
      <c r="J32" s="385"/>
      <c r="K32" s="386"/>
      <c r="L32" s="384" t="str">
        <f>Calcu!F34</f>
        <v/>
      </c>
      <c r="M32" s="385"/>
      <c r="N32" s="385"/>
      <c r="O32" s="385"/>
      <c r="P32" s="386"/>
      <c r="Q32" s="384" t="str">
        <f>Calcu!G34</f>
        <v/>
      </c>
      <c r="R32" s="385"/>
      <c r="S32" s="385"/>
      <c r="T32" s="385"/>
      <c r="U32" s="386"/>
      <c r="V32" s="384" t="str">
        <f>Calcu!H34</f>
        <v/>
      </c>
      <c r="W32" s="385"/>
      <c r="X32" s="385"/>
      <c r="Y32" s="385"/>
      <c r="Z32" s="386"/>
      <c r="AA32" s="384" t="str">
        <f>Calcu!I34</f>
        <v/>
      </c>
      <c r="AB32" s="385"/>
      <c r="AC32" s="385"/>
      <c r="AD32" s="385"/>
      <c r="AE32" s="386"/>
      <c r="AF32" s="384" t="str">
        <f>Calcu!J34</f>
        <v/>
      </c>
      <c r="AG32" s="385"/>
      <c r="AH32" s="385"/>
      <c r="AI32" s="385"/>
      <c r="AJ32" s="386"/>
      <c r="AK32" s="384" t="str">
        <f>Calcu!K34</f>
        <v/>
      </c>
      <c r="AL32" s="385"/>
      <c r="AM32" s="385"/>
      <c r="AN32" s="385"/>
      <c r="AO32" s="386"/>
      <c r="AP32" s="384" t="str">
        <f>Calcu!M34</f>
        <v/>
      </c>
      <c r="AQ32" s="385"/>
      <c r="AR32" s="385"/>
      <c r="AS32" s="385"/>
      <c r="AT32" s="386"/>
    </row>
    <row r="33" spans="1:46" ht="18.75" customHeight="1">
      <c r="A33" s="59"/>
      <c r="B33" s="384" t="str">
        <f>Calcu!N35</f>
        <v/>
      </c>
      <c r="C33" s="385"/>
      <c r="D33" s="385"/>
      <c r="E33" s="385"/>
      <c r="F33" s="386"/>
      <c r="G33" s="384" t="str">
        <f>Calcu!E35</f>
        <v/>
      </c>
      <c r="H33" s="385"/>
      <c r="I33" s="385"/>
      <c r="J33" s="385"/>
      <c r="K33" s="386"/>
      <c r="L33" s="384" t="str">
        <f>Calcu!F35</f>
        <v/>
      </c>
      <c r="M33" s="385"/>
      <c r="N33" s="385"/>
      <c r="O33" s="385"/>
      <c r="P33" s="386"/>
      <c r="Q33" s="384" t="str">
        <f>Calcu!G35</f>
        <v/>
      </c>
      <c r="R33" s="385"/>
      <c r="S33" s="385"/>
      <c r="T33" s="385"/>
      <c r="U33" s="386"/>
      <c r="V33" s="384" t="str">
        <f>Calcu!H35</f>
        <v/>
      </c>
      <c r="W33" s="385"/>
      <c r="X33" s="385"/>
      <c r="Y33" s="385"/>
      <c r="Z33" s="386"/>
      <c r="AA33" s="384" t="str">
        <f>Calcu!I35</f>
        <v/>
      </c>
      <c r="AB33" s="385"/>
      <c r="AC33" s="385"/>
      <c r="AD33" s="385"/>
      <c r="AE33" s="386"/>
      <c r="AF33" s="384" t="str">
        <f>Calcu!J35</f>
        <v/>
      </c>
      <c r="AG33" s="385"/>
      <c r="AH33" s="385"/>
      <c r="AI33" s="385"/>
      <c r="AJ33" s="386"/>
      <c r="AK33" s="384" t="str">
        <f>Calcu!K35</f>
        <v/>
      </c>
      <c r="AL33" s="385"/>
      <c r="AM33" s="385"/>
      <c r="AN33" s="385"/>
      <c r="AO33" s="386"/>
      <c r="AP33" s="384" t="str">
        <f>Calcu!M35</f>
        <v/>
      </c>
      <c r="AQ33" s="385"/>
      <c r="AR33" s="385"/>
      <c r="AS33" s="385"/>
      <c r="AT33" s="386"/>
    </row>
    <row r="34" spans="1:46" ht="18.75" customHeight="1">
      <c r="A34" s="59"/>
      <c r="B34" s="384" t="str">
        <f>Calcu!N36</f>
        <v/>
      </c>
      <c r="C34" s="385"/>
      <c r="D34" s="385"/>
      <c r="E34" s="385"/>
      <c r="F34" s="386"/>
      <c r="G34" s="384" t="str">
        <f>Calcu!E36</f>
        <v/>
      </c>
      <c r="H34" s="385"/>
      <c r="I34" s="385"/>
      <c r="J34" s="385"/>
      <c r="K34" s="386"/>
      <c r="L34" s="384" t="str">
        <f>Calcu!F36</f>
        <v/>
      </c>
      <c r="M34" s="385"/>
      <c r="N34" s="385"/>
      <c r="O34" s="385"/>
      <c r="P34" s="386"/>
      <c r="Q34" s="384" t="str">
        <f>Calcu!G36</f>
        <v/>
      </c>
      <c r="R34" s="385"/>
      <c r="S34" s="385"/>
      <c r="T34" s="385"/>
      <c r="U34" s="386"/>
      <c r="V34" s="384" t="str">
        <f>Calcu!H36</f>
        <v/>
      </c>
      <c r="W34" s="385"/>
      <c r="X34" s="385"/>
      <c r="Y34" s="385"/>
      <c r="Z34" s="386"/>
      <c r="AA34" s="384" t="str">
        <f>Calcu!I36</f>
        <v/>
      </c>
      <c r="AB34" s="385"/>
      <c r="AC34" s="385"/>
      <c r="AD34" s="385"/>
      <c r="AE34" s="386"/>
      <c r="AF34" s="384" t="str">
        <f>Calcu!J36</f>
        <v/>
      </c>
      <c r="AG34" s="385"/>
      <c r="AH34" s="385"/>
      <c r="AI34" s="385"/>
      <c r="AJ34" s="386"/>
      <c r="AK34" s="384" t="str">
        <f>Calcu!K36</f>
        <v/>
      </c>
      <c r="AL34" s="385"/>
      <c r="AM34" s="385"/>
      <c r="AN34" s="385"/>
      <c r="AO34" s="386"/>
      <c r="AP34" s="384" t="str">
        <f>Calcu!M36</f>
        <v/>
      </c>
      <c r="AQ34" s="385"/>
      <c r="AR34" s="385"/>
      <c r="AS34" s="385"/>
      <c r="AT34" s="386"/>
    </row>
    <row r="35" spans="1:46" ht="18.75" customHeight="1">
      <c r="A35" s="59"/>
      <c r="B35" s="384" t="str">
        <f>Calcu!N37</f>
        <v/>
      </c>
      <c r="C35" s="385"/>
      <c r="D35" s="385"/>
      <c r="E35" s="385"/>
      <c r="F35" s="386"/>
      <c r="G35" s="384" t="str">
        <f>Calcu!E37</f>
        <v/>
      </c>
      <c r="H35" s="385"/>
      <c r="I35" s="385"/>
      <c r="J35" s="385"/>
      <c r="K35" s="386"/>
      <c r="L35" s="384" t="str">
        <f>Calcu!F37</f>
        <v/>
      </c>
      <c r="M35" s="385"/>
      <c r="N35" s="385"/>
      <c r="O35" s="385"/>
      <c r="P35" s="386"/>
      <c r="Q35" s="384" t="str">
        <f>Calcu!G37</f>
        <v/>
      </c>
      <c r="R35" s="385"/>
      <c r="S35" s="385"/>
      <c r="T35" s="385"/>
      <c r="U35" s="386"/>
      <c r="V35" s="384" t="str">
        <f>Calcu!H37</f>
        <v/>
      </c>
      <c r="W35" s="385"/>
      <c r="X35" s="385"/>
      <c r="Y35" s="385"/>
      <c r="Z35" s="386"/>
      <c r="AA35" s="384" t="str">
        <f>Calcu!I37</f>
        <v/>
      </c>
      <c r="AB35" s="385"/>
      <c r="AC35" s="385"/>
      <c r="AD35" s="385"/>
      <c r="AE35" s="386"/>
      <c r="AF35" s="384" t="str">
        <f>Calcu!J37</f>
        <v/>
      </c>
      <c r="AG35" s="385"/>
      <c r="AH35" s="385"/>
      <c r="AI35" s="385"/>
      <c r="AJ35" s="386"/>
      <c r="AK35" s="384" t="str">
        <f>Calcu!K37</f>
        <v/>
      </c>
      <c r="AL35" s="385"/>
      <c r="AM35" s="385"/>
      <c r="AN35" s="385"/>
      <c r="AO35" s="386"/>
      <c r="AP35" s="384" t="str">
        <f>Calcu!M37</f>
        <v/>
      </c>
      <c r="AQ35" s="385"/>
      <c r="AR35" s="385"/>
      <c r="AS35" s="385"/>
      <c r="AT35" s="386"/>
    </row>
    <row r="36" spans="1:46" ht="18.75" customHeight="1">
      <c r="A36" s="59"/>
      <c r="B36" s="384" t="str">
        <f>Calcu!N38</f>
        <v/>
      </c>
      <c r="C36" s="385"/>
      <c r="D36" s="385"/>
      <c r="E36" s="385"/>
      <c r="F36" s="386"/>
      <c r="G36" s="384" t="str">
        <f>Calcu!E38</f>
        <v/>
      </c>
      <c r="H36" s="385"/>
      <c r="I36" s="385"/>
      <c r="J36" s="385"/>
      <c r="K36" s="386"/>
      <c r="L36" s="384" t="str">
        <f>Calcu!F38</f>
        <v/>
      </c>
      <c r="M36" s="385"/>
      <c r="N36" s="385"/>
      <c r="O36" s="385"/>
      <c r="P36" s="386"/>
      <c r="Q36" s="384" t="str">
        <f>Calcu!G38</f>
        <v/>
      </c>
      <c r="R36" s="385"/>
      <c r="S36" s="385"/>
      <c r="T36" s="385"/>
      <c r="U36" s="386"/>
      <c r="V36" s="384" t="str">
        <f>Calcu!H38</f>
        <v/>
      </c>
      <c r="W36" s="385"/>
      <c r="X36" s="385"/>
      <c r="Y36" s="385"/>
      <c r="Z36" s="386"/>
      <c r="AA36" s="384" t="str">
        <f>Calcu!I38</f>
        <v/>
      </c>
      <c r="AB36" s="385"/>
      <c r="AC36" s="385"/>
      <c r="AD36" s="385"/>
      <c r="AE36" s="386"/>
      <c r="AF36" s="384" t="str">
        <f>Calcu!J38</f>
        <v/>
      </c>
      <c r="AG36" s="385"/>
      <c r="AH36" s="385"/>
      <c r="AI36" s="385"/>
      <c r="AJ36" s="386"/>
      <c r="AK36" s="384" t="str">
        <f>Calcu!K38</f>
        <v/>
      </c>
      <c r="AL36" s="385"/>
      <c r="AM36" s="385"/>
      <c r="AN36" s="385"/>
      <c r="AO36" s="386"/>
      <c r="AP36" s="384" t="str">
        <f>Calcu!M38</f>
        <v/>
      </c>
      <c r="AQ36" s="385"/>
      <c r="AR36" s="385"/>
      <c r="AS36" s="385"/>
      <c r="AT36" s="386"/>
    </row>
    <row r="37" spans="1:46" ht="18.75" customHeight="1">
      <c r="A37" s="59"/>
      <c r="B37" s="384" t="str">
        <f>Calcu!N39</f>
        <v/>
      </c>
      <c r="C37" s="385"/>
      <c r="D37" s="385"/>
      <c r="E37" s="385"/>
      <c r="F37" s="386"/>
      <c r="G37" s="384" t="str">
        <f>Calcu!E39</f>
        <v/>
      </c>
      <c r="H37" s="385"/>
      <c r="I37" s="385"/>
      <c r="J37" s="385"/>
      <c r="K37" s="386"/>
      <c r="L37" s="384" t="str">
        <f>Calcu!F39</f>
        <v/>
      </c>
      <c r="M37" s="385"/>
      <c r="N37" s="385"/>
      <c r="O37" s="385"/>
      <c r="P37" s="386"/>
      <c r="Q37" s="384" t="str">
        <f>Calcu!G39</f>
        <v/>
      </c>
      <c r="R37" s="385"/>
      <c r="S37" s="385"/>
      <c r="T37" s="385"/>
      <c r="U37" s="386"/>
      <c r="V37" s="384" t="str">
        <f>Calcu!H39</f>
        <v/>
      </c>
      <c r="W37" s="385"/>
      <c r="X37" s="385"/>
      <c r="Y37" s="385"/>
      <c r="Z37" s="386"/>
      <c r="AA37" s="384" t="str">
        <f>Calcu!I39</f>
        <v/>
      </c>
      <c r="AB37" s="385"/>
      <c r="AC37" s="385"/>
      <c r="AD37" s="385"/>
      <c r="AE37" s="386"/>
      <c r="AF37" s="384" t="str">
        <f>Calcu!J39</f>
        <v/>
      </c>
      <c r="AG37" s="385"/>
      <c r="AH37" s="385"/>
      <c r="AI37" s="385"/>
      <c r="AJ37" s="386"/>
      <c r="AK37" s="384" t="str">
        <f>Calcu!K39</f>
        <v/>
      </c>
      <c r="AL37" s="385"/>
      <c r="AM37" s="385"/>
      <c r="AN37" s="385"/>
      <c r="AO37" s="386"/>
      <c r="AP37" s="384" t="str">
        <f>Calcu!M39</f>
        <v/>
      </c>
      <c r="AQ37" s="385"/>
      <c r="AR37" s="385"/>
      <c r="AS37" s="385"/>
      <c r="AT37" s="386"/>
    </row>
    <row r="38" spans="1:46" ht="18.75" customHeight="1">
      <c r="A38" s="59"/>
      <c r="B38" s="384" t="str">
        <f>Calcu!N40</f>
        <v/>
      </c>
      <c r="C38" s="385"/>
      <c r="D38" s="385"/>
      <c r="E38" s="385"/>
      <c r="F38" s="386"/>
      <c r="G38" s="384" t="str">
        <f>Calcu!E40</f>
        <v/>
      </c>
      <c r="H38" s="385"/>
      <c r="I38" s="385"/>
      <c r="J38" s="385"/>
      <c r="K38" s="386"/>
      <c r="L38" s="384" t="str">
        <f>Calcu!F40</f>
        <v/>
      </c>
      <c r="M38" s="385"/>
      <c r="N38" s="385"/>
      <c r="O38" s="385"/>
      <c r="P38" s="386"/>
      <c r="Q38" s="384" t="str">
        <f>Calcu!G40</f>
        <v/>
      </c>
      <c r="R38" s="385"/>
      <c r="S38" s="385"/>
      <c r="T38" s="385"/>
      <c r="U38" s="386"/>
      <c r="V38" s="384" t="str">
        <f>Calcu!H40</f>
        <v/>
      </c>
      <c r="W38" s="385"/>
      <c r="X38" s="385"/>
      <c r="Y38" s="385"/>
      <c r="Z38" s="386"/>
      <c r="AA38" s="384" t="str">
        <f>Calcu!I40</f>
        <v/>
      </c>
      <c r="AB38" s="385"/>
      <c r="AC38" s="385"/>
      <c r="AD38" s="385"/>
      <c r="AE38" s="386"/>
      <c r="AF38" s="384" t="str">
        <f>Calcu!J40</f>
        <v/>
      </c>
      <c r="AG38" s="385"/>
      <c r="AH38" s="385"/>
      <c r="AI38" s="385"/>
      <c r="AJ38" s="386"/>
      <c r="AK38" s="384" t="str">
        <f>Calcu!K40</f>
        <v/>
      </c>
      <c r="AL38" s="385"/>
      <c r="AM38" s="385"/>
      <c r="AN38" s="385"/>
      <c r="AO38" s="386"/>
      <c r="AP38" s="384" t="str">
        <f>Calcu!M40</f>
        <v/>
      </c>
      <c r="AQ38" s="385"/>
      <c r="AR38" s="385"/>
      <c r="AS38" s="385"/>
      <c r="AT38" s="386"/>
    </row>
    <row r="39" spans="1:46" ht="18.75" customHeight="1">
      <c r="A39" s="59"/>
      <c r="B39" s="384" t="str">
        <f>Calcu!N41</f>
        <v/>
      </c>
      <c r="C39" s="385"/>
      <c r="D39" s="385"/>
      <c r="E39" s="385"/>
      <c r="F39" s="386"/>
      <c r="G39" s="384" t="str">
        <f>Calcu!E41</f>
        <v/>
      </c>
      <c r="H39" s="385"/>
      <c r="I39" s="385"/>
      <c r="J39" s="385"/>
      <c r="K39" s="386"/>
      <c r="L39" s="384" t="str">
        <f>Calcu!F41</f>
        <v/>
      </c>
      <c r="M39" s="385"/>
      <c r="N39" s="385"/>
      <c r="O39" s="385"/>
      <c r="P39" s="386"/>
      <c r="Q39" s="384" t="str">
        <f>Calcu!G41</f>
        <v/>
      </c>
      <c r="R39" s="385"/>
      <c r="S39" s="385"/>
      <c r="T39" s="385"/>
      <c r="U39" s="386"/>
      <c r="V39" s="384" t="str">
        <f>Calcu!H41</f>
        <v/>
      </c>
      <c r="W39" s="385"/>
      <c r="X39" s="385"/>
      <c r="Y39" s="385"/>
      <c r="Z39" s="386"/>
      <c r="AA39" s="384" t="str">
        <f>Calcu!I41</f>
        <v/>
      </c>
      <c r="AB39" s="385"/>
      <c r="AC39" s="385"/>
      <c r="AD39" s="385"/>
      <c r="AE39" s="386"/>
      <c r="AF39" s="384" t="str">
        <f>Calcu!J41</f>
        <v/>
      </c>
      <c r="AG39" s="385"/>
      <c r="AH39" s="385"/>
      <c r="AI39" s="385"/>
      <c r="AJ39" s="386"/>
      <c r="AK39" s="384" t="str">
        <f>Calcu!K41</f>
        <v/>
      </c>
      <c r="AL39" s="385"/>
      <c r="AM39" s="385"/>
      <c r="AN39" s="385"/>
      <c r="AO39" s="386"/>
      <c r="AP39" s="384" t="str">
        <f>Calcu!M41</f>
        <v/>
      </c>
      <c r="AQ39" s="385"/>
      <c r="AR39" s="385"/>
      <c r="AS39" s="385"/>
      <c r="AT39" s="386"/>
    </row>
    <row r="40" spans="1:46" ht="18.75" customHeight="1">
      <c r="A40" s="59"/>
      <c r="B40" s="384" t="str">
        <f>Calcu!N42</f>
        <v/>
      </c>
      <c r="C40" s="385"/>
      <c r="D40" s="385"/>
      <c r="E40" s="385"/>
      <c r="F40" s="386"/>
      <c r="G40" s="384" t="str">
        <f>Calcu!E42</f>
        <v/>
      </c>
      <c r="H40" s="385"/>
      <c r="I40" s="385"/>
      <c r="J40" s="385"/>
      <c r="K40" s="386"/>
      <c r="L40" s="384" t="str">
        <f>Calcu!F42</f>
        <v/>
      </c>
      <c r="M40" s="385"/>
      <c r="N40" s="385"/>
      <c r="O40" s="385"/>
      <c r="P40" s="386"/>
      <c r="Q40" s="384" t="str">
        <f>Calcu!G42</f>
        <v/>
      </c>
      <c r="R40" s="385"/>
      <c r="S40" s="385"/>
      <c r="T40" s="385"/>
      <c r="U40" s="386"/>
      <c r="V40" s="384" t="str">
        <f>Calcu!H42</f>
        <v/>
      </c>
      <c r="W40" s="385"/>
      <c r="X40" s="385"/>
      <c r="Y40" s="385"/>
      <c r="Z40" s="386"/>
      <c r="AA40" s="384" t="str">
        <f>Calcu!I42</f>
        <v/>
      </c>
      <c r="AB40" s="385"/>
      <c r="AC40" s="385"/>
      <c r="AD40" s="385"/>
      <c r="AE40" s="386"/>
      <c r="AF40" s="384" t="str">
        <f>Calcu!J42</f>
        <v/>
      </c>
      <c r="AG40" s="385"/>
      <c r="AH40" s="385"/>
      <c r="AI40" s="385"/>
      <c r="AJ40" s="386"/>
      <c r="AK40" s="384" t="str">
        <f>Calcu!K42</f>
        <v/>
      </c>
      <c r="AL40" s="385"/>
      <c r="AM40" s="385"/>
      <c r="AN40" s="385"/>
      <c r="AO40" s="386"/>
      <c r="AP40" s="384" t="str">
        <f>Calcu!M42</f>
        <v/>
      </c>
      <c r="AQ40" s="385"/>
      <c r="AR40" s="385"/>
      <c r="AS40" s="385"/>
      <c r="AT40" s="386"/>
    </row>
    <row r="41" spans="1:46" ht="18.75" customHeight="1">
      <c r="A41" s="59"/>
      <c r="B41" s="384" t="str">
        <f>Calcu!N43</f>
        <v/>
      </c>
      <c r="C41" s="385"/>
      <c r="D41" s="385"/>
      <c r="E41" s="385"/>
      <c r="F41" s="386"/>
      <c r="G41" s="384" t="str">
        <f>Calcu!E43</f>
        <v/>
      </c>
      <c r="H41" s="385"/>
      <c r="I41" s="385"/>
      <c r="J41" s="385"/>
      <c r="K41" s="386"/>
      <c r="L41" s="384" t="str">
        <f>Calcu!F43</f>
        <v/>
      </c>
      <c r="M41" s="385"/>
      <c r="N41" s="385"/>
      <c r="O41" s="385"/>
      <c r="P41" s="386"/>
      <c r="Q41" s="384" t="str">
        <f>Calcu!G43</f>
        <v/>
      </c>
      <c r="R41" s="385"/>
      <c r="S41" s="385"/>
      <c r="T41" s="385"/>
      <c r="U41" s="386"/>
      <c r="V41" s="384" t="str">
        <f>Calcu!H43</f>
        <v/>
      </c>
      <c r="W41" s="385"/>
      <c r="X41" s="385"/>
      <c r="Y41" s="385"/>
      <c r="Z41" s="386"/>
      <c r="AA41" s="384" t="str">
        <f>Calcu!I43</f>
        <v/>
      </c>
      <c r="AB41" s="385"/>
      <c r="AC41" s="385"/>
      <c r="AD41" s="385"/>
      <c r="AE41" s="386"/>
      <c r="AF41" s="384" t="str">
        <f>Calcu!J43</f>
        <v/>
      </c>
      <c r="AG41" s="385"/>
      <c r="AH41" s="385"/>
      <c r="AI41" s="385"/>
      <c r="AJ41" s="386"/>
      <c r="AK41" s="384" t="str">
        <f>Calcu!K43</f>
        <v/>
      </c>
      <c r="AL41" s="385"/>
      <c r="AM41" s="385"/>
      <c r="AN41" s="385"/>
      <c r="AO41" s="386"/>
      <c r="AP41" s="384" t="str">
        <f>Calcu!M43</f>
        <v/>
      </c>
      <c r="AQ41" s="385"/>
      <c r="AR41" s="385"/>
      <c r="AS41" s="385"/>
      <c r="AT41" s="386"/>
    </row>
    <row r="42" spans="1:46" ht="18.75" customHeight="1">
      <c r="A42" s="59"/>
      <c r="B42" s="384" t="str">
        <f>Calcu!N44</f>
        <v/>
      </c>
      <c r="C42" s="385"/>
      <c r="D42" s="385"/>
      <c r="E42" s="385"/>
      <c r="F42" s="386"/>
      <c r="G42" s="384" t="str">
        <f>Calcu!E44</f>
        <v/>
      </c>
      <c r="H42" s="385"/>
      <c r="I42" s="385"/>
      <c r="J42" s="385"/>
      <c r="K42" s="386"/>
      <c r="L42" s="384" t="str">
        <f>Calcu!F44</f>
        <v/>
      </c>
      <c r="M42" s="385"/>
      <c r="N42" s="385"/>
      <c r="O42" s="385"/>
      <c r="P42" s="386"/>
      <c r="Q42" s="384" t="str">
        <f>Calcu!G44</f>
        <v/>
      </c>
      <c r="R42" s="385"/>
      <c r="S42" s="385"/>
      <c r="T42" s="385"/>
      <c r="U42" s="386"/>
      <c r="V42" s="384" t="str">
        <f>Calcu!H44</f>
        <v/>
      </c>
      <c r="W42" s="385"/>
      <c r="X42" s="385"/>
      <c r="Y42" s="385"/>
      <c r="Z42" s="386"/>
      <c r="AA42" s="384" t="str">
        <f>Calcu!I44</f>
        <v/>
      </c>
      <c r="AB42" s="385"/>
      <c r="AC42" s="385"/>
      <c r="AD42" s="385"/>
      <c r="AE42" s="386"/>
      <c r="AF42" s="384" t="str">
        <f>Calcu!J44</f>
        <v/>
      </c>
      <c r="AG42" s="385"/>
      <c r="AH42" s="385"/>
      <c r="AI42" s="385"/>
      <c r="AJ42" s="386"/>
      <c r="AK42" s="384" t="str">
        <f>Calcu!K44</f>
        <v/>
      </c>
      <c r="AL42" s="385"/>
      <c r="AM42" s="385"/>
      <c r="AN42" s="385"/>
      <c r="AO42" s="386"/>
      <c r="AP42" s="384" t="str">
        <f>Calcu!M44</f>
        <v/>
      </c>
      <c r="AQ42" s="385"/>
      <c r="AR42" s="385"/>
      <c r="AS42" s="385"/>
      <c r="AT42" s="386"/>
    </row>
    <row r="43" spans="1:46" ht="18.75" customHeight="1">
      <c r="A43" s="59"/>
      <c r="B43" s="384" t="str">
        <f>Calcu!N45</f>
        <v/>
      </c>
      <c r="C43" s="385"/>
      <c r="D43" s="385"/>
      <c r="E43" s="385"/>
      <c r="F43" s="386"/>
      <c r="G43" s="384" t="str">
        <f>Calcu!E45</f>
        <v/>
      </c>
      <c r="H43" s="385"/>
      <c r="I43" s="385"/>
      <c r="J43" s="385"/>
      <c r="K43" s="386"/>
      <c r="L43" s="384" t="str">
        <f>Calcu!F45</f>
        <v/>
      </c>
      <c r="M43" s="385"/>
      <c r="N43" s="385"/>
      <c r="O43" s="385"/>
      <c r="P43" s="386"/>
      <c r="Q43" s="384" t="str">
        <f>Calcu!G45</f>
        <v/>
      </c>
      <c r="R43" s="385"/>
      <c r="S43" s="385"/>
      <c r="T43" s="385"/>
      <c r="U43" s="386"/>
      <c r="V43" s="384" t="str">
        <f>Calcu!H45</f>
        <v/>
      </c>
      <c r="W43" s="385"/>
      <c r="X43" s="385"/>
      <c r="Y43" s="385"/>
      <c r="Z43" s="386"/>
      <c r="AA43" s="384" t="str">
        <f>Calcu!I45</f>
        <v/>
      </c>
      <c r="AB43" s="385"/>
      <c r="AC43" s="385"/>
      <c r="AD43" s="385"/>
      <c r="AE43" s="386"/>
      <c r="AF43" s="384" t="str">
        <f>Calcu!J45</f>
        <v/>
      </c>
      <c r="AG43" s="385"/>
      <c r="AH43" s="385"/>
      <c r="AI43" s="385"/>
      <c r="AJ43" s="386"/>
      <c r="AK43" s="384" t="str">
        <f>Calcu!K45</f>
        <v/>
      </c>
      <c r="AL43" s="385"/>
      <c r="AM43" s="385"/>
      <c r="AN43" s="385"/>
      <c r="AO43" s="386"/>
      <c r="AP43" s="384" t="str">
        <f>Calcu!M45</f>
        <v/>
      </c>
      <c r="AQ43" s="385"/>
      <c r="AR43" s="385"/>
      <c r="AS43" s="385"/>
      <c r="AT43" s="386"/>
    </row>
    <row r="44" spans="1:46" ht="18.75" customHeight="1">
      <c r="A44" s="59"/>
      <c r="B44" s="384" t="str">
        <f>Calcu!N46</f>
        <v/>
      </c>
      <c r="C44" s="385"/>
      <c r="D44" s="385"/>
      <c r="E44" s="385"/>
      <c r="F44" s="386"/>
      <c r="G44" s="384" t="str">
        <f>Calcu!E46</f>
        <v/>
      </c>
      <c r="H44" s="385"/>
      <c r="I44" s="385"/>
      <c r="J44" s="385"/>
      <c r="K44" s="386"/>
      <c r="L44" s="384" t="str">
        <f>Calcu!F46</f>
        <v/>
      </c>
      <c r="M44" s="385"/>
      <c r="N44" s="385"/>
      <c r="O44" s="385"/>
      <c r="P44" s="386"/>
      <c r="Q44" s="384" t="str">
        <f>Calcu!G46</f>
        <v/>
      </c>
      <c r="R44" s="385"/>
      <c r="S44" s="385"/>
      <c r="T44" s="385"/>
      <c r="U44" s="386"/>
      <c r="V44" s="384" t="str">
        <f>Calcu!H46</f>
        <v/>
      </c>
      <c r="W44" s="385"/>
      <c r="X44" s="385"/>
      <c r="Y44" s="385"/>
      <c r="Z44" s="386"/>
      <c r="AA44" s="384" t="str">
        <f>Calcu!I46</f>
        <v/>
      </c>
      <c r="AB44" s="385"/>
      <c r="AC44" s="385"/>
      <c r="AD44" s="385"/>
      <c r="AE44" s="386"/>
      <c r="AF44" s="384" t="str">
        <f>Calcu!J46</f>
        <v/>
      </c>
      <c r="AG44" s="385"/>
      <c r="AH44" s="385"/>
      <c r="AI44" s="385"/>
      <c r="AJ44" s="386"/>
      <c r="AK44" s="384" t="str">
        <f>Calcu!K46</f>
        <v/>
      </c>
      <c r="AL44" s="385"/>
      <c r="AM44" s="385"/>
      <c r="AN44" s="385"/>
      <c r="AO44" s="386"/>
      <c r="AP44" s="384" t="str">
        <f>Calcu!M46</f>
        <v/>
      </c>
      <c r="AQ44" s="385"/>
      <c r="AR44" s="385"/>
      <c r="AS44" s="385"/>
      <c r="AT44" s="386"/>
    </row>
    <row r="45" spans="1:46" ht="18.75" customHeight="1">
      <c r="A45" s="59"/>
      <c r="B45" s="384" t="str">
        <f>Calcu!N47</f>
        <v/>
      </c>
      <c r="C45" s="385"/>
      <c r="D45" s="385"/>
      <c r="E45" s="385"/>
      <c r="F45" s="386"/>
      <c r="G45" s="384" t="str">
        <f>Calcu!E47</f>
        <v/>
      </c>
      <c r="H45" s="385"/>
      <c r="I45" s="385"/>
      <c r="J45" s="385"/>
      <c r="K45" s="386"/>
      <c r="L45" s="384" t="str">
        <f>Calcu!F47</f>
        <v/>
      </c>
      <c r="M45" s="385"/>
      <c r="N45" s="385"/>
      <c r="O45" s="385"/>
      <c r="P45" s="386"/>
      <c r="Q45" s="384" t="str">
        <f>Calcu!G47</f>
        <v/>
      </c>
      <c r="R45" s="385"/>
      <c r="S45" s="385"/>
      <c r="T45" s="385"/>
      <c r="U45" s="386"/>
      <c r="V45" s="384" t="str">
        <f>Calcu!H47</f>
        <v/>
      </c>
      <c r="W45" s="385"/>
      <c r="X45" s="385"/>
      <c r="Y45" s="385"/>
      <c r="Z45" s="386"/>
      <c r="AA45" s="384" t="str">
        <f>Calcu!I47</f>
        <v/>
      </c>
      <c r="AB45" s="385"/>
      <c r="AC45" s="385"/>
      <c r="AD45" s="385"/>
      <c r="AE45" s="386"/>
      <c r="AF45" s="384" t="str">
        <f>Calcu!J47</f>
        <v/>
      </c>
      <c r="AG45" s="385"/>
      <c r="AH45" s="385"/>
      <c r="AI45" s="385"/>
      <c r="AJ45" s="386"/>
      <c r="AK45" s="384" t="str">
        <f>Calcu!K47</f>
        <v/>
      </c>
      <c r="AL45" s="385"/>
      <c r="AM45" s="385"/>
      <c r="AN45" s="385"/>
      <c r="AO45" s="386"/>
      <c r="AP45" s="384" t="str">
        <f>Calcu!M47</f>
        <v/>
      </c>
      <c r="AQ45" s="385"/>
      <c r="AR45" s="385"/>
      <c r="AS45" s="385"/>
      <c r="AT45" s="386"/>
    </row>
    <row r="46" spans="1:46" ht="18.75" customHeight="1">
      <c r="A46" s="59"/>
      <c r="B46" s="384" t="str">
        <f>Calcu!N48</f>
        <v/>
      </c>
      <c r="C46" s="385"/>
      <c r="D46" s="385"/>
      <c r="E46" s="385"/>
      <c r="F46" s="386"/>
      <c r="G46" s="384" t="str">
        <f>Calcu!E48</f>
        <v/>
      </c>
      <c r="H46" s="385"/>
      <c r="I46" s="385"/>
      <c r="J46" s="385"/>
      <c r="K46" s="386"/>
      <c r="L46" s="384" t="str">
        <f>Calcu!F48</f>
        <v/>
      </c>
      <c r="M46" s="385"/>
      <c r="N46" s="385"/>
      <c r="O46" s="385"/>
      <c r="P46" s="386"/>
      <c r="Q46" s="384" t="str">
        <f>Calcu!G48</f>
        <v/>
      </c>
      <c r="R46" s="385"/>
      <c r="S46" s="385"/>
      <c r="T46" s="385"/>
      <c r="U46" s="386"/>
      <c r="V46" s="384" t="str">
        <f>Calcu!H48</f>
        <v/>
      </c>
      <c r="W46" s="385"/>
      <c r="X46" s="385"/>
      <c r="Y46" s="385"/>
      <c r="Z46" s="386"/>
      <c r="AA46" s="384" t="str">
        <f>Calcu!I48</f>
        <v/>
      </c>
      <c r="AB46" s="385"/>
      <c r="AC46" s="385"/>
      <c r="AD46" s="385"/>
      <c r="AE46" s="386"/>
      <c r="AF46" s="384" t="str">
        <f>Calcu!J48</f>
        <v/>
      </c>
      <c r="AG46" s="385"/>
      <c r="AH46" s="385"/>
      <c r="AI46" s="385"/>
      <c r="AJ46" s="386"/>
      <c r="AK46" s="384" t="str">
        <f>Calcu!K48</f>
        <v/>
      </c>
      <c r="AL46" s="385"/>
      <c r="AM46" s="385"/>
      <c r="AN46" s="385"/>
      <c r="AO46" s="386"/>
      <c r="AP46" s="384" t="str">
        <f>Calcu!M48</f>
        <v/>
      </c>
      <c r="AQ46" s="385"/>
      <c r="AR46" s="385"/>
      <c r="AS46" s="385"/>
      <c r="AT46" s="386"/>
    </row>
    <row r="47" spans="1:46" ht="18.75" customHeight="1">
      <c r="A47" s="59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192"/>
      <c r="AL47" s="192"/>
      <c r="AM47" s="192"/>
      <c r="AN47" s="192"/>
      <c r="AO47" s="192"/>
      <c r="AP47" s="192"/>
      <c r="AQ47" s="192"/>
      <c r="AR47" s="192"/>
      <c r="AS47" s="192"/>
      <c r="AT47" s="192"/>
    </row>
    <row r="48" spans="1:46" ht="18.75" customHeight="1">
      <c r="A48" s="59" t="s">
        <v>189</v>
      </c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</row>
    <row r="49" spans="1:69" ht="18.75" customHeight="1">
      <c r="A49" s="71"/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</row>
    <row r="50" spans="1:69" ht="18.75" customHeight="1">
      <c r="A50" s="71"/>
      <c r="B50" s="58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</row>
    <row r="51" spans="1:69" ht="18.75" customHeight="1">
      <c r="A51" s="71"/>
      <c r="B51" s="58"/>
      <c r="C51" s="360" t="s">
        <v>220</v>
      </c>
      <c r="D51" s="360"/>
      <c r="E51" s="360"/>
      <c r="F51" s="192" t="s">
        <v>190</v>
      </c>
      <c r="G51" s="58" t="s">
        <v>251</v>
      </c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W51" s="61"/>
      <c r="X51" s="61"/>
      <c r="Y51" s="61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</row>
    <row r="52" spans="1:69" ht="18.75" customHeight="1">
      <c r="A52" s="71"/>
      <c r="B52" s="58"/>
      <c r="C52" s="360" t="s">
        <v>192</v>
      </c>
      <c r="D52" s="360"/>
      <c r="E52" s="360"/>
      <c r="F52" s="192" t="s">
        <v>190</v>
      </c>
      <c r="G52" s="58" t="s">
        <v>252</v>
      </c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</row>
    <row r="53" spans="1:69" ht="18.75" customHeight="1">
      <c r="A53" s="71"/>
      <c r="B53" s="58"/>
      <c r="C53" s="360" t="s">
        <v>246</v>
      </c>
      <c r="D53" s="360"/>
      <c r="E53" s="360"/>
      <c r="F53" s="192" t="s">
        <v>190</v>
      </c>
      <c r="G53" s="58" t="s">
        <v>253</v>
      </c>
      <c r="H53" s="58"/>
      <c r="I53" s="58"/>
      <c r="J53" s="58"/>
      <c r="K53" s="58"/>
      <c r="L53" s="58"/>
      <c r="M53" s="58"/>
      <c r="N53" s="58"/>
      <c r="O53" s="58"/>
      <c r="P53" s="58"/>
      <c r="Q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</row>
    <row r="54" spans="1:69" ht="18.75" customHeight="1">
      <c r="A54" s="71"/>
      <c r="B54" s="58"/>
      <c r="C54" s="360" t="s">
        <v>191</v>
      </c>
      <c r="D54" s="360"/>
      <c r="E54" s="360"/>
      <c r="F54" s="192" t="s">
        <v>190</v>
      </c>
      <c r="G54" s="58" t="s">
        <v>254</v>
      </c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</row>
    <row r="55" spans="1:69" ht="18.75" customHeight="1">
      <c r="A55" s="71"/>
      <c r="B55" s="58"/>
      <c r="C55" s="360"/>
      <c r="D55" s="360"/>
      <c r="E55" s="360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</row>
    <row r="56" spans="1:69" ht="18.75" customHeight="1">
      <c r="A56" s="59" t="s">
        <v>193</v>
      </c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</row>
    <row r="57" spans="1:69" ht="18.75" customHeight="1">
      <c r="A57" s="58"/>
      <c r="B57" s="58"/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</row>
    <row r="58" spans="1:69" ht="18.75" customHeight="1">
      <c r="A58" s="58"/>
      <c r="B58" s="58"/>
      <c r="C58" s="58" t="s">
        <v>194</v>
      </c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</row>
    <row r="59" spans="1:69" ht="18.75" customHeight="1">
      <c r="A59" s="58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</row>
    <row r="60" spans="1:69" ht="18.75" customHeight="1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</row>
    <row r="61" spans="1:69" ht="18.75" customHeight="1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</row>
    <row r="62" spans="1:69" ht="18.75" customHeight="1">
      <c r="A62" s="62" t="s">
        <v>195</v>
      </c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</row>
    <row r="63" spans="1:69" ht="18.75" customHeight="1">
      <c r="A63" s="58"/>
      <c r="B63" s="372"/>
      <c r="C63" s="373"/>
      <c r="D63" s="365"/>
      <c r="E63" s="366"/>
      <c r="F63" s="366"/>
      <c r="G63" s="366"/>
      <c r="H63" s="367"/>
      <c r="I63" s="351">
        <v>1</v>
      </c>
      <c r="J63" s="351"/>
      <c r="K63" s="351"/>
      <c r="L63" s="351"/>
      <c r="M63" s="351"/>
      <c r="N63" s="351"/>
      <c r="O63" s="351"/>
      <c r="P63" s="351">
        <v>2</v>
      </c>
      <c r="Q63" s="351"/>
      <c r="R63" s="351"/>
      <c r="S63" s="351"/>
      <c r="T63" s="351"/>
      <c r="U63" s="351"/>
      <c r="V63" s="351"/>
      <c r="W63" s="351">
        <v>3</v>
      </c>
      <c r="X63" s="351"/>
      <c r="Y63" s="351"/>
      <c r="Z63" s="351"/>
      <c r="AA63" s="351"/>
      <c r="AB63" s="365">
        <v>4</v>
      </c>
      <c r="AC63" s="366"/>
      <c r="AD63" s="366"/>
      <c r="AE63" s="366"/>
      <c r="AF63" s="366"/>
      <c r="AG63" s="366"/>
      <c r="AH63" s="367"/>
      <c r="AI63" s="351">
        <v>5</v>
      </c>
      <c r="AJ63" s="351"/>
      <c r="AK63" s="351"/>
      <c r="AL63" s="351"/>
      <c r="AM63" s="351"/>
      <c r="AN63" s="351"/>
      <c r="AO63" s="351"/>
      <c r="AP63" s="351"/>
      <c r="AQ63" s="351">
        <v>6</v>
      </c>
      <c r="AR63" s="351"/>
      <c r="AS63" s="351"/>
      <c r="AT63" s="351"/>
    </row>
    <row r="64" spans="1:69" ht="18.75" customHeight="1">
      <c r="A64" s="58"/>
      <c r="B64" s="397"/>
      <c r="C64" s="398"/>
      <c r="D64" s="372" t="s">
        <v>138</v>
      </c>
      <c r="E64" s="364"/>
      <c r="F64" s="364"/>
      <c r="G64" s="364"/>
      <c r="H64" s="373"/>
      <c r="I64" s="371" t="s">
        <v>139</v>
      </c>
      <c r="J64" s="371"/>
      <c r="K64" s="371"/>
      <c r="L64" s="371"/>
      <c r="M64" s="371"/>
      <c r="N64" s="371"/>
      <c r="O64" s="371"/>
      <c r="P64" s="371" t="s">
        <v>142</v>
      </c>
      <c r="Q64" s="371"/>
      <c r="R64" s="371"/>
      <c r="S64" s="371"/>
      <c r="T64" s="371"/>
      <c r="U64" s="371"/>
      <c r="V64" s="371"/>
      <c r="W64" s="371" t="s">
        <v>143</v>
      </c>
      <c r="X64" s="371"/>
      <c r="Y64" s="371"/>
      <c r="Z64" s="371"/>
      <c r="AA64" s="371"/>
      <c r="AB64" s="372" t="s">
        <v>144</v>
      </c>
      <c r="AC64" s="364"/>
      <c r="AD64" s="364"/>
      <c r="AE64" s="364"/>
      <c r="AF64" s="364"/>
      <c r="AG64" s="364"/>
      <c r="AH64" s="373"/>
      <c r="AI64" s="371" t="s">
        <v>196</v>
      </c>
      <c r="AJ64" s="371"/>
      <c r="AK64" s="371"/>
      <c r="AL64" s="371"/>
      <c r="AM64" s="371"/>
      <c r="AN64" s="371"/>
      <c r="AO64" s="371"/>
      <c r="AP64" s="371"/>
      <c r="AQ64" s="371" t="s">
        <v>146</v>
      </c>
      <c r="AR64" s="371"/>
      <c r="AS64" s="371"/>
      <c r="AT64" s="371"/>
    </row>
    <row r="65" spans="1:48" ht="18.75" customHeight="1">
      <c r="A65" s="58"/>
      <c r="B65" s="397"/>
      <c r="C65" s="398"/>
      <c r="D65" s="379" t="s">
        <v>197</v>
      </c>
      <c r="E65" s="360"/>
      <c r="F65" s="360"/>
      <c r="G65" s="360"/>
      <c r="H65" s="380"/>
      <c r="I65" s="374" t="s">
        <v>229</v>
      </c>
      <c r="J65" s="374"/>
      <c r="K65" s="374"/>
      <c r="L65" s="374"/>
      <c r="M65" s="374"/>
      <c r="N65" s="374"/>
      <c r="O65" s="374"/>
      <c r="P65" s="374" t="s">
        <v>230</v>
      </c>
      <c r="Q65" s="374"/>
      <c r="R65" s="374"/>
      <c r="S65" s="374"/>
      <c r="T65" s="374"/>
      <c r="U65" s="374"/>
      <c r="V65" s="374"/>
      <c r="W65" s="374"/>
      <c r="X65" s="374"/>
      <c r="Y65" s="374"/>
      <c r="Z65" s="374"/>
      <c r="AA65" s="374"/>
      <c r="AB65" s="381" t="s">
        <v>231</v>
      </c>
      <c r="AC65" s="382"/>
      <c r="AD65" s="382"/>
      <c r="AE65" s="382"/>
      <c r="AF65" s="382"/>
      <c r="AG65" s="382"/>
      <c r="AH65" s="383"/>
      <c r="AI65" s="374" t="s">
        <v>232</v>
      </c>
      <c r="AJ65" s="374"/>
      <c r="AK65" s="374"/>
      <c r="AL65" s="374"/>
      <c r="AM65" s="374"/>
      <c r="AN65" s="374"/>
      <c r="AO65" s="374"/>
      <c r="AP65" s="374"/>
      <c r="AQ65" s="374"/>
      <c r="AR65" s="374"/>
      <c r="AS65" s="374"/>
      <c r="AT65" s="374"/>
    </row>
    <row r="66" spans="1:48" ht="18.75" customHeight="1">
      <c r="A66" s="58"/>
      <c r="B66" s="351" t="s">
        <v>148</v>
      </c>
      <c r="C66" s="351"/>
      <c r="D66" s="352" t="s">
        <v>192</v>
      </c>
      <c r="E66" s="353"/>
      <c r="F66" s="353"/>
      <c r="G66" s="353"/>
      <c r="H66" s="354"/>
      <c r="I66" s="375" t="e">
        <f ca="1">Calcu!E53</f>
        <v>#N/A</v>
      </c>
      <c r="J66" s="376"/>
      <c r="K66" s="376"/>
      <c r="L66" s="376"/>
      <c r="M66" s="376"/>
      <c r="N66" s="377" t="str">
        <f>Calcu!F55</f>
        <v>mm</v>
      </c>
      <c r="O66" s="378"/>
      <c r="P66" s="347">
        <f>Calcu!J53</f>
        <v>0</v>
      </c>
      <c r="Q66" s="348"/>
      <c r="R66" s="348"/>
      <c r="S66" s="348"/>
      <c r="T66" s="349" t="str">
        <f>Calcu!K53</f>
        <v>mm</v>
      </c>
      <c r="U66" s="357"/>
      <c r="V66" s="358"/>
      <c r="W66" s="351" t="str">
        <f>Calcu!L53</f>
        <v>직사각형</v>
      </c>
      <c r="X66" s="351"/>
      <c r="Y66" s="351"/>
      <c r="Z66" s="351"/>
      <c r="AA66" s="351"/>
      <c r="AB66" s="365">
        <f>Calcu!M53</f>
        <v>1</v>
      </c>
      <c r="AC66" s="366"/>
      <c r="AD66" s="366"/>
      <c r="AE66" s="366"/>
      <c r="AF66" s="366"/>
      <c r="AG66" s="366"/>
      <c r="AH66" s="367"/>
      <c r="AI66" s="347">
        <f>Calcu!N53</f>
        <v>0</v>
      </c>
      <c r="AJ66" s="348"/>
      <c r="AK66" s="348"/>
      <c r="AL66" s="348"/>
      <c r="AM66" s="348"/>
      <c r="AN66" s="349" t="str">
        <f>Calcu!O53</f>
        <v>mm</v>
      </c>
      <c r="AO66" s="349"/>
      <c r="AP66" s="350"/>
      <c r="AQ66" s="351" t="str">
        <f>Calcu!P53</f>
        <v>∞</v>
      </c>
      <c r="AR66" s="351"/>
      <c r="AS66" s="351"/>
      <c r="AT66" s="351"/>
    </row>
    <row r="67" spans="1:48" ht="18.75" customHeight="1">
      <c r="A67" s="58"/>
      <c r="B67" s="351" t="s">
        <v>151</v>
      </c>
      <c r="C67" s="351"/>
      <c r="D67" s="352" t="s">
        <v>246</v>
      </c>
      <c r="E67" s="353"/>
      <c r="F67" s="353"/>
      <c r="G67" s="353"/>
      <c r="H67" s="354"/>
      <c r="I67" s="355" t="e">
        <f ca="1">Calcu!E54</f>
        <v>#N/A</v>
      </c>
      <c r="J67" s="356"/>
      <c r="K67" s="356"/>
      <c r="L67" s="356"/>
      <c r="M67" s="356"/>
      <c r="N67" s="357" t="str">
        <f>N66</f>
        <v>mm</v>
      </c>
      <c r="O67" s="358"/>
      <c r="P67" s="347">
        <f>Calcu!J54</f>
        <v>0</v>
      </c>
      <c r="Q67" s="348"/>
      <c r="R67" s="348"/>
      <c r="S67" s="348"/>
      <c r="T67" s="349" t="str">
        <f>Calcu!K54</f>
        <v>mm</v>
      </c>
      <c r="U67" s="357"/>
      <c r="V67" s="358"/>
      <c r="W67" s="351" t="str">
        <f>Calcu!L54</f>
        <v>정규</v>
      </c>
      <c r="X67" s="351"/>
      <c r="Y67" s="351"/>
      <c r="Z67" s="351"/>
      <c r="AA67" s="351"/>
      <c r="AB67" s="365">
        <f>Calcu!M54</f>
        <v>1</v>
      </c>
      <c r="AC67" s="366"/>
      <c r="AD67" s="366"/>
      <c r="AE67" s="366"/>
      <c r="AF67" s="366"/>
      <c r="AG67" s="366"/>
      <c r="AH67" s="367"/>
      <c r="AI67" s="347">
        <f>Calcu!N54</f>
        <v>0</v>
      </c>
      <c r="AJ67" s="348"/>
      <c r="AK67" s="348"/>
      <c r="AL67" s="348"/>
      <c r="AM67" s="348"/>
      <c r="AN67" s="349" t="str">
        <f>Calcu!O54</f>
        <v>mm</v>
      </c>
      <c r="AO67" s="349"/>
      <c r="AP67" s="350"/>
      <c r="AQ67" s="351" t="str">
        <f>Calcu!P54</f>
        <v>∞</v>
      </c>
      <c r="AR67" s="351"/>
      <c r="AS67" s="351"/>
      <c r="AT67" s="351"/>
    </row>
    <row r="68" spans="1:48" ht="18.75" customHeight="1">
      <c r="A68" s="58"/>
      <c r="B68" s="365" t="s">
        <v>81</v>
      </c>
      <c r="C68" s="367"/>
      <c r="D68" s="369" t="s">
        <v>191</v>
      </c>
      <c r="E68" s="359"/>
      <c r="F68" s="359"/>
      <c r="G68" s="359"/>
      <c r="H68" s="370"/>
      <c r="I68" s="355">
        <f>Calcu!E55</f>
        <v>0</v>
      </c>
      <c r="J68" s="356"/>
      <c r="K68" s="356"/>
      <c r="L68" s="356"/>
      <c r="M68" s="356"/>
      <c r="N68" s="357" t="str">
        <f>N67</f>
        <v>mm</v>
      </c>
      <c r="O68" s="358"/>
      <c r="P68" s="347">
        <f>Calcu!J55</f>
        <v>0</v>
      </c>
      <c r="Q68" s="348"/>
      <c r="R68" s="348"/>
      <c r="S68" s="348"/>
      <c r="T68" s="349" t="str">
        <f>Calcu!K55</f>
        <v>mm</v>
      </c>
      <c r="U68" s="357"/>
      <c r="V68" s="358"/>
      <c r="W68" s="351" t="str">
        <f>Calcu!L55</f>
        <v>직사각형</v>
      </c>
      <c r="X68" s="351"/>
      <c r="Y68" s="351"/>
      <c r="Z68" s="351"/>
      <c r="AA68" s="351"/>
      <c r="AB68" s="365">
        <f>Calcu!M55</f>
        <v>1</v>
      </c>
      <c r="AC68" s="366"/>
      <c r="AD68" s="366"/>
      <c r="AE68" s="366"/>
      <c r="AF68" s="366"/>
      <c r="AG68" s="366"/>
      <c r="AH68" s="367"/>
      <c r="AI68" s="347">
        <f>Calcu!N55</f>
        <v>0</v>
      </c>
      <c r="AJ68" s="348"/>
      <c r="AK68" s="348"/>
      <c r="AL68" s="348"/>
      <c r="AM68" s="348"/>
      <c r="AN68" s="349" t="str">
        <f>Calcu!O55</f>
        <v>mm</v>
      </c>
      <c r="AO68" s="349"/>
      <c r="AP68" s="350"/>
      <c r="AQ68" s="351" t="str">
        <f>Calcu!P55</f>
        <v>∞</v>
      </c>
      <c r="AR68" s="351"/>
      <c r="AS68" s="351"/>
      <c r="AT68" s="351"/>
    </row>
    <row r="69" spans="1:48" ht="18.75" customHeight="1">
      <c r="A69" s="58"/>
      <c r="B69" s="351" t="s">
        <v>82</v>
      </c>
      <c r="C69" s="351"/>
      <c r="D69" s="352" t="s">
        <v>220</v>
      </c>
      <c r="E69" s="353"/>
      <c r="F69" s="353"/>
      <c r="G69" s="353"/>
      <c r="H69" s="354"/>
      <c r="I69" s="355" t="e">
        <f ca="1">Calcu!E56</f>
        <v>#N/A</v>
      </c>
      <c r="J69" s="356"/>
      <c r="K69" s="356"/>
      <c r="L69" s="356"/>
      <c r="M69" s="356"/>
      <c r="N69" s="357" t="str">
        <f>N68</f>
        <v>mm</v>
      </c>
      <c r="O69" s="358"/>
      <c r="P69" s="365" t="s">
        <v>234</v>
      </c>
      <c r="Q69" s="366"/>
      <c r="R69" s="366"/>
      <c r="S69" s="366"/>
      <c r="T69" s="366"/>
      <c r="U69" s="366"/>
      <c r="V69" s="367"/>
      <c r="W69" s="351" t="s">
        <v>234</v>
      </c>
      <c r="X69" s="351"/>
      <c r="Y69" s="351"/>
      <c r="Z69" s="351"/>
      <c r="AA69" s="351"/>
      <c r="AB69" s="365" t="s">
        <v>234</v>
      </c>
      <c r="AC69" s="366"/>
      <c r="AD69" s="366"/>
      <c r="AE69" s="366"/>
      <c r="AF69" s="366"/>
      <c r="AG69" s="366"/>
      <c r="AH69" s="367"/>
      <c r="AI69" s="347">
        <f>Calcu!N56</f>
        <v>0</v>
      </c>
      <c r="AJ69" s="348"/>
      <c r="AK69" s="348"/>
      <c r="AL69" s="348"/>
      <c r="AM69" s="348"/>
      <c r="AN69" s="349" t="str">
        <f>Calcu!O56</f>
        <v>mm</v>
      </c>
      <c r="AO69" s="349"/>
      <c r="AP69" s="350"/>
      <c r="AQ69" s="351" t="str">
        <f>Calcu!P56</f>
        <v>∞</v>
      </c>
      <c r="AR69" s="351"/>
      <c r="AS69" s="351"/>
      <c r="AT69" s="351"/>
    </row>
    <row r="70" spans="1:48" ht="18.75" customHeight="1">
      <c r="A70" s="58"/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</row>
    <row r="71" spans="1:48" ht="18.75" customHeight="1">
      <c r="A71" s="59" t="s">
        <v>198</v>
      </c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</row>
    <row r="72" spans="1:48" ht="18.75" customHeight="1">
      <c r="A72" s="58"/>
      <c r="B72" s="62" t="s">
        <v>255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</row>
    <row r="73" spans="1:48" ht="18.75" customHeight="1">
      <c r="A73" s="58"/>
      <c r="C73" s="58" t="s">
        <v>199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</row>
    <row r="74" spans="1:48" ht="18.75" customHeight="1">
      <c r="A74" s="58"/>
      <c r="C74" s="62"/>
      <c r="D74" s="58" t="s">
        <v>200</v>
      </c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</row>
    <row r="75" spans="1:48" ht="18.75" customHeight="1">
      <c r="B75" s="58"/>
      <c r="C75" s="58" t="s">
        <v>221</v>
      </c>
      <c r="D75" s="58"/>
      <c r="E75" s="58"/>
      <c r="F75" s="58"/>
      <c r="G75" s="58"/>
      <c r="H75" s="58"/>
      <c r="I75" s="336" t="e">
        <f ca="1">I66</f>
        <v>#N/A</v>
      </c>
      <c r="J75" s="336"/>
      <c r="K75" s="336"/>
      <c r="L75" s="336"/>
      <c r="M75" s="336"/>
      <c r="N75" s="336" t="str">
        <f>N66</f>
        <v>mm</v>
      </c>
      <c r="O75" s="336"/>
      <c r="P75" s="191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</row>
    <row r="76" spans="1:48" ht="18.75" customHeight="1">
      <c r="B76" s="58"/>
      <c r="C76" s="58" t="s">
        <v>201</v>
      </c>
      <c r="D76" s="58"/>
      <c r="E76" s="58"/>
      <c r="F76" s="58"/>
      <c r="G76" s="58"/>
      <c r="H76" s="58"/>
      <c r="I76" s="58"/>
      <c r="J76" s="63" t="s">
        <v>202</v>
      </c>
      <c r="K76" s="58"/>
      <c r="L76" s="58"/>
      <c r="M76" s="58"/>
      <c r="N76" s="58"/>
      <c r="O76" s="58"/>
      <c r="P76" s="58"/>
      <c r="Q76" s="336">
        <f>MAX(Calcu!K9:K48)</f>
        <v>0</v>
      </c>
      <c r="R76" s="336"/>
      <c r="S76" s="336"/>
      <c r="T76" s="399" t="s">
        <v>150</v>
      </c>
      <c r="U76" s="399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</row>
    <row r="77" spans="1:48" ht="18.75" customHeight="1">
      <c r="B77" s="58"/>
      <c r="C77" s="58"/>
      <c r="D77" s="58"/>
      <c r="E77" s="58"/>
      <c r="F77" s="58"/>
      <c r="G77" s="58"/>
      <c r="H77" s="58"/>
      <c r="I77" s="58"/>
      <c r="J77" s="368" t="s">
        <v>275</v>
      </c>
      <c r="K77" s="368"/>
      <c r="L77" s="368"/>
      <c r="M77" s="360" t="s">
        <v>204</v>
      </c>
      <c r="N77" s="359" t="s">
        <v>203</v>
      </c>
      <c r="O77" s="359"/>
      <c r="P77" s="360" t="s">
        <v>204</v>
      </c>
      <c r="Q77" s="361">
        <f>Q76</f>
        <v>0</v>
      </c>
      <c r="R77" s="361"/>
      <c r="S77" s="361"/>
      <c r="T77" s="362" t="str">
        <f>T76</f>
        <v>mm</v>
      </c>
      <c r="U77" s="362"/>
      <c r="V77" s="360" t="s">
        <v>204</v>
      </c>
      <c r="W77" s="344">
        <f>Q77/SQRT(5)</f>
        <v>0</v>
      </c>
      <c r="X77" s="344"/>
      <c r="Y77" s="344"/>
      <c r="Z77" s="335" t="str">
        <f>T76</f>
        <v>mm</v>
      </c>
      <c r="AA77" s="335"/>
      <c r="AB77" s="194"/>
      <c r="AC77" s="194"/>
      <c r="AD77" s="194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</row>
    <row r="78" spans="1:48" ht="18.75" customHeight="1">
      <c r="B78" s="58"/>
      <c r="C78" s="58"/>
      <c r="D78" s="58"/>
      <c r="E78" s="58"/>
      <c r="F78" s="58"/>
      <c r="G78" s="58"/>
      <c r="H78" s="58"/>
      <c r="I78" s="58"/>
      <c r="J78" s="368"/>
      <c r="K78" s="368"/>
      <c r="L78" s="368"/>
      <c r="M78" s="360"/>
      <c r="N78" s="363"/>
      <c r="O78" s="363"/>
      <c r="P78" s="360"/>
      <c r="Q78" s="364"/>
      <c r="R78" s="364"/>
      <c r="S78" s="364"/>
      <c r="T78" s="364"/>
      <c r="U78" s="364"/>
      <c r="V78" s="360"/>
      <c r="W78" s="344"/>
      <c r="X78" s="344"/>
      <c r="Y78" s="344"/>
      <c r="Z78" s="335"/>
      <c r="AA78" s="335"/>
      <c r="AB78" s="194"/>
      <c r="AC78" s="194"/>
      <c r="AD78" s="194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</row>
    <row r="79" spans="1:48" ht="18.75" customHeight="1">
      <c r="B79" s="58"/>
      <c r="C79" s="155" t="s">
        <v>218</v>
      </c>
      <c r="D79" s="58"/>
      <c r="E79" s="155"/>
      <c r="F79" s="58"/>
      <c r="G79" s="58"/>
      <c r="H79" s="58"/>
      <c r="I79" s="196"/>
      <c r="J79" s="196"/>
      <c r="K79" s="196"/>
      <c r="L79" s="196"/>
      <c r="M79" s="195"/>
      <c r="N79" s="195"/>
      <c r="O79" s="195"/>
      <c r="P79" s="192"/>
      <c r="Q79" s="192"/>
      <c r="R79" s="192"/>
      <c r="S79" s="192"/>
      <c r="T79" s="192"/>
      <c r="U79" s="195"/>
      <c r="V79" s="189"/>
      <c r="W79" s="189"/>
      <c r="X79" s="189"/>
      <c r="Y79" s="194"/>
      <c r="Z79" s="194"/>
      <c r="AA79" s="194"/>
      <c r="AB79" s="194"/>
      <c r="AC79" s="194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</row>
    <row r="80" spans="1:48" ht="18.75" customHeight="1">
      <c r="B80" s="58"/>
      <c r="C80" s="58"/>
      <c r="D80" s="58"/>
      <c r="E80" s="155"/>
      <c r="F80" s="58"/>
      <c r="G80" s="58"/>
      <c r="H80" s="58"/>
      <c r="I80" s="58"/>
      <c r="J80" s="368" t="s">
        <v>275</v>
      </c>
      <c r="K80" s="368"/>
      <c r="L80" s="368"/>
      <c r="M80" s="360" t="s">
        <v>204</v>
      </c>
      <c r="N80" s="359" t="s">
        <v>219</v>
      </c>
      <c r="O80" s="359"/>
      <c r="P80" s="360" t="s">
        <v>204</v>
      </c>
      <c r="Q80" s="361">
        <f>Calcu!C3</f>
        <v>0</v>
      </c>
      <c r="R80" s="361"/>
      <c r="S80" s="361"/>
      <c r="T80" s="362" t="str">
        <f>T76</f>
        <v>mm</v>
      </c>
      <c r="U80" s="362"/>
      <c r="V80" s="360" t="s">
        <v>204</v>
      </c>
      <c r="W80" s="344">
        <f>Q80/(2*SQRT(3))</f>
        <v>0</v>
      </c>
      <c r="X80" s="344"/>
      <c r="Y80" s="344"/>
      <c r="Z80" s="335" t="str">
        <f>T76</f>
        <v>mm</v>
      </c>
      <c r="AA80" s="335"/>
      <c r="AB80" s="194"/>
      <c r="AC80" s="194"/>
      <c r="AD80" s="194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</row>
    <row r="81" spans="1:48" ht="18.75" customHeight="1">
      <c r="B81" s="58"/>
      <c r="C81" s="58"/>
      <c r="D81" s="58"/>
      <c r="E81" s="155"/>
      <c r="F81" s="58"/>
      <c r="G81" s="58"/>
      <c r="H81" s="58"/>
      <c r="I81" s="58"/>
      <c r="J81" s="368"/>
      <c r="K81" s="368"/>
      <c r="L81" s="368"/>
      <c r="M81" s="360"/>
      <c r="N81" s="363"/>
      <c r="O81" s="363"/>
      <c r="P81" s="360"/>
      <c r="Q81" s="364"/>
      <c r="R81" s="364"/>
      <c r="S81" s="364"/>
      <c r="T81" s="364"/>
      <c r="U81" s="364"/>
      <c r="V81" s="360"/>
      <c r="W81" s="344"/>
      <c r="X81" s="344"/>
      <c r="Y81" s="344"/>
      <c r="Z81" s="335"/>
      <c r="AA81" s="335"/>
      <c r="AB81" s="194"/>
      <c r="AC81" s="194"/>
      <c r="AD81" s="194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</row>
    <row r="82" spans="1:48" ht="18.75" customHeight="1">
      <c r="B82" s="58"/>
      <c r="C82" s="58" t="s">
        <v>222</v>
      </c>
      <c r="D82" s="58"/>
      <c r="E82" s="58"/>
      <c r="F82" s="58"/>
      <c r="G82" s="58"/>
      <c r="H82" s="58"/>
      <c r="I82" s="343" t="str">
        <f>W66</f>
        <v>직사각형</v>
      </c>
      <c r="J82" s="343"/>
      <c r="K82" s="343"/>
      <c r="L82" s="343"/>
      <c r="M82" s="343"/>
      <c r="N82" s="343"/>
      <c r="O82" s="343"/>
      <c r="P82" s="343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</row>
    <row r="83" spans="1:48" ht="18.75" customHeight="1">
      <c r="B83" s="58"/>
      <c r="C83" s="342" t="s">
        <v>205</v>
      </c>
      <c r="D83" s="342"/>
      <c r="E83" s="342"/>
      <c r="F83" s="342"/>
      <c r="G83" s="342"/>
      <c r="H83" s="342"/>
      <c r="I83" s="188"/>
      <c r="J83" s="188"/>
      <c r="K83" s="58"/>
      <c r="L83" s="58"/>
      <c r="M83" s="343">
        <f>AB66</f>
        <v>1</v>
      </c>
      <c r="N83" s="343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</row>
    <row r="84" spans="1:48" ht="18.75" customHeight="1">
      <c r="B84" s="58"/>
      <c r="C84" s="342"/>
      <c r="D84" s="342"/>
      <c r="E84" s="342"/>
      <c r="F84" s="342"/>
      <c r="G84" s="342"/>
      <c r="H84" s="342"/>
      <c r="I84" s="190"/>
      <c r="J84" s="190"/>
      <c r="K84" s="58"/>
      <c r="L84" s="58"/>
      <c r="M84" s="343"/>
      <c r="N84" s="343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</row>
    <row r="85" spans="1:48" ht="18.75" customHeight="1">
      <c r="B85" s="58"/>
      <c r="C85" s="58" t="s">
        <v>256</v>
      </c>
      <c r="D85" s="58"/>
      <c r="E85" s="58"/>
      <c r="F85" s="58"/>
      <c r="G85" s="58"/>
      <c r="H85" s="58"/>
      <c r="I85" s="58"/>
      <c r="J85" s="58"/>
      <c r="K85" s="193" t="s">
        <v>83</v>
      </c>
      <c r="L85" s="340">
        <f>M83</f>
        <v>1</v>
      </c>
      <c r="M85" s="340"/>
      <c r="N85" s="230" t="s">
        <v>84</v>
      </c>
      <c r="O85" s="344">
        <f>AI66</f>
        <v>0</v>
      </c>
      <c r="P85" s="344"/>
      <c r="Q85" s="344"/>
      <c r="R85" s="335" t="str">
        <f>Z77</f>
        <v>mm</v>
      </c>
      <c r="S85" s="336"/>
      <c r="T85" s="193" t="s">
        <v>83</v>
      </c>
      <c r="U85" s="73" t="s">
        <v>204</v>
      </c>
      <c r="V85" s="344">
        <f>O85</f>
        <v>0</v>
      </c>
      <c r="W85" s="344"/>
      <c r="X85" s="344"/>
      <c r="Y85" s="335" t="str">
        <f>R85</f>
        <v>mm</v>
      </c>
      <c r="Z85" s="336"/>
      <c r="AA85" s="191"/>
      <c r="AB85" s="58"/>
      <c r="AC85" s="58"/>
      <c r="AD85" s="58"/>
      <c r="AE85" s="58"/>
      <c r="AF85" s="58"/>
      <c r="AP85" s="58"/>
      <c r="AQ85" s="58"/>
      <c r="AR85" s="58"/>
      <c r="AS85" s="58"/>
      <c r="AT85" s="58"/>
      <c r="AU85" s="58"/>
      <c r="AV85" s="58"/>
    </row>
    <row r="86" spans="1:48" ht="18.75" customHeight="1">
      <c r="B86" s="58"/>
      <c r="C86" s="58" t="s">
        <v>223</v>
      </c>
      <c r="D86" s="58"/>
      <c r="E86" s="58"/>
      <c r="F86" s="58"/>
      <c r="G86" s="58"/>
      <c r="H86" s="58"/>
      <c r="I86" s="114" t="s">
        <v>257</v>
      </c>
      <c r="J86" s="114"/>
      <c r="K86" s="114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58"/>
      <c r="AB86" s="58"/>
      <c r="AC86" s="58"/>
      <c r="AD86" s="58"/>
      <c r="AE86" s="58"/>
      <c r="AF86" s="58"/>
    </row>
    <row r="87" spans="1:48" ht="18.75" customHeight="1">
      <c r="B87" s="58"/>
      <c r="C87" s="58"/>
      <c r="D87" s="58"/>
      <c r="E87" s="58"/>
      <c r="F87" s="58"/>
      <c r="G87" s="58"/>
      <c r="H87" s="58"/>
      <c r="I87" s="114"/>
      <c r="J87" s="100"/>
      <c r="K87" s="114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58"/>
      <c r="AB87" s="58"/>
      <c r="AC87" s="58"/>
      <c r="AD87" s="58"/>
      <c r="AE87" s="58"/>
      <c r="AF87" s="58"/>
    </row>
    <row r="88" spans="1:48" ht="18.75" customHeight="1">
      <c r="A88" s="58"/>
      <c r="B88" s="62" t="s">
        <v>258</v>
      </c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</row>
    <row r="89" spans="1:48" ht="18.75" customHeight="1">
      <c r="A89" s="58"/>
      <c r="B89" s="62"/>
      <c r="C89" s="58" t="s">
        <v>206</v>
      </c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</row>
    <row r="90" spans="1:48" ht="18.75" customHeight="1">
      <c r="A90" s="58"/>
      <c r="B90" s="58"/>
      <c r="C90" s="58" t="s">
        <v>207</v>
      </c>
      <c r="D90" s="58"/>
      <c r="E90" s="58"/>
      <c r="F90" s="58"/>
      <c r="G90" s="58"/>
      <c r="H90" s="58"/>
      <c r="I90" s="336" t="e">
        <f ca="1">I67</f>
        <v>#N/A</v>
      </c>
      <c r="J90" s="336"/>
      <c r="K90" s="336"/>
      <c r="L90" s="336"/>
      <c r="M90" s="336"/>
      <c r="N90" s="336" t="s">
        <v>150</v>
      </c>
      <c r="O90" s="336"/>
      <c r="P90" s="191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</row>
    <row r="91" spans="1:48" s="145" customFormat="1" ht="18.75" customHeight="1">
      <c r="A91" s="192"/>
      <c r="C91" s="188" t="s">
        <v>224</v>
      </c>
      <c r="D91" s="188"/>
      <c r="E91" s="188"/>
      <c r="F91" s="188"/>
      <c r="G91" s="188"/>
      <c r="H91" s="192"/>
      <c r="J91" s="188" t="s">
        <v>277</v>
      </c>
      <c r="K91" s="188"/>
      <c r="L91" s="188"/>
      <c r="M91" s="188"/>
      <c r="N91" s="188"/>
      <c r="O91" s="188"/>
      <c r="P91" s="188"/>
      <c r="Q91" s="188"/>
      <c r="R91" s="188"/>
      <c r="S91" s="232"/>
      <c r="T91" s="188"/>
      <c r="U91" s="188"/>
      <c r="V91" s="188"/>
      <c r="W91" s="188"/>
      <c r="X91" s="188"/>
      <c r="Y91" s="192"/>
      <c r="Z91" s="188"/>
      <c r="AA91" s="192"/>
      <c r="AB91" s="192"/>
      <c r="AC91" s="192"/>
      <c r="AD91" s="340">
        <f>Calcu!G54</f>
        <v>0</v>
      </c>
      <c r="AE91" s="340"/>
      <c r="AF91" s="340"/>
      <c r="AG91" s="340"/>
      <c r="AH91" s="340">
        <f>Calcu!H54</f>
        <v>0</v>
      </c>
      <c r="AI91" s="340"/>
      <c r="AJ91" s="340"/>
      <c r="AK91" s="223"/>
      <c r="AM91" s="337" t="s">
        <v>124</v>
      </c>
      <c r="AN91" s="337"/>
      <c r="AO91" s="188"/>
      <c r="AP91" s="188"/>
      <c r="AQ91" s="188"/>
      <c r="AR91" s="188"/>
      <c r="AS91" s="188"/>
      <c r="AT91" s="188"/>
      <c r="AU91" s="188"/>
    </row>
    <row r="92" spans="1:48" s="145" customFormat="1" ht="18.75" customHeight="1">
      <c r="A92" s="192"/>
      <c r="B92" s="188"/>
      <c r="C92" s="188"/>
      <c r="D92" s="188"/>
      <c r="E92" s="188"/>
      <c r="F92" s="188"/>
      <c r="G92" s="188"/>
      <c r="H92" s="192"/>
      <c r="I92" s="188"/>
      <c r="K92" s="232" t="s">
        <v>259</v>
      </c>
      <c r="L92" s="188"/>
      <c r="M92" s="188"/>
      <c r="N92" s="188"/>
      <c r="O92" s="188"/>
      <c r="P92" s="188"/>
      <c r="Q92" s="188"/>
      <c r="R92" s="188"/>
      <c r="S92" s="232"/>
      <c r="T92" s="188"/>
      <c r="U92" s="188"/>
      <c r="V92" s="188"/>
      <c r="W92" s="188"/>
      <c r="X92" s="188"/>
      <c r="Y92" s="192"/>
      <c r="Z92" s="188"/>
      <c r="AA92" s="192"/>
      <c r="AB92" s="192"/>
      <c r="AC92" s="192"/>
      <c r="AD92" s="224"/>
      <c r="AE92" s="224"/>
      <c r="AF92" s="224"/>
      <c r="AG92" s="224"/>
      <c r="AH92" s="199"/>
      <c r="AI92" s="199"/>
      <c r="AJ92" s="223"/>
      <c r="AK92" s="223"/>
      <c r="AL92" s="147"/>
      <c r="AM92" s="147"/>
      <c r="AN92" s="192"/>
      <c r="AO92" s="192"/>
      <c r="AP92" s="188"/>
      <c r="AQ92" s="188"/>
      <c r="AR92" s="188"/>
      <c r="AS92" s="188"/>
      <c r="AT92" s="188"/>
      <c r="AU92" s="188"/>
    </row>
    <row r="93" spans="1:48" s="145" customFormat="1" ht="18.75" customHeight="1">
      <c r="A93" s="192"/>
      <c r="B93" s="188"/>
      <c r="C93" s="188"/>
      <c r="D93" s="188"/>
      <c r="E93" s="188"/>
      <c r="F93" s="188"/>
      <c r="J93" s="382" t="s">
        <v>276</v>
      </c>
      <c r="K93" s="382"/>
      <c r="L93" s="337" t="s">
        <v>204</v>
      </c>
      <c r="M93" s="359" t="s">
        <v>85</v>
      </c>
      <c r="N93" s="359"/>
      <c r="O93" s="337" t="s">
        <v>204</v>
      </c>
      <c r="P93" s="400">
        <f>AD91</f>
        <v>0</v>
      </c>
      <c r="Q93" s="400"/>
      <c r="R93" s="400"/>
      <c r="S93" s="400"/>
      <c r="T93" s="361">
        <f>AH91</f>
        <v>0</v>
      </c>
      <c r="U93" s="361"/>
      <c r="V93" s="361"/>
      <c r="W93" s="225"/>
      <c r="X93" s="401">
        <f>Calcu!H3</f>
        <v>0</v>
      </c>
      <c r="Y93" s="401"/>
      <c r="Z93" s="401"/>
      <c r="AA93" s="197"/>
      <c r="AB93" s="188" t="s">
        <v>124</v>
      </c>
      <c r="AC93" s="197"/>
      <c r="AD93" s="337" t="s">
        <v>204</v>
      </c>
      <c r="AE93" s="402">
        <f>SQRT(SUMSQ(P93,T93*X93))/2</f>
        <v>0</v>
      </c>
      <c r="AF93" s="402"/>
      <c r="AG93" s="402"/>
      <c r="AH93" s="402"/>
      <c r="AI93" s="337" t="s">
        <v>204</v>
      </c>
      <c r="AJ93" s="336">
        <f>AE93/1000</f>
        <v>0</v>
      </c>
      <c r="AK93" s="336"/>
      <c r="AL93" s="336"/>
      <c r="AM93" s="336" t="s">
        <v>260</v>
      </c>
      <c r="AN93" s="336"/>
      <c r="AO93" s="191"/>
      <c r="AP93" s="188"/>
      <c r="AQ93" s="188"/>
      <c r="AR93" s="188"/>
      <c r="AS93" s="188"/>
      <c r="AT93" s="188"/>
      <c r="AU93" s="188"/>
      <c r="AV93" s="188"/>
    </row>
    <row r="94" spans="1:48" s="145" customFormat="1" ht="18.75" customHeight="1">
      <c r="A94" s="192"/>
      <c r="B94" s="188"/>
      <c r="C94" s="188"/>
      <c r="D94" s="188"/>
      <c r="E94" s="188"/>
      <c r="F94" s="188"/>
      <c r="J94" s="382"/>
      <c r="K94" s="382"/>
      <c r="L94" s="337"/>
      <c r="M94" s="363" t="s">
        <v>86</v>
      </c>
      <c r="N94" s="363"/>
      <c r="O94" s="337"/>
      <c r="P94" s="364">
        <v>2</v>
      </c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64"/>
      <c r="AB94" s="364"/>
      <c r="AC94" s="364"/>
      <c r="AD94" s="337"/>
      <c r="AE94" s="402"/>
      <c r="AF94" s="402"/>
      <c r="AG94" s="402"/>
      <c r="AH94" s="402"/>
      <c r="AI94" s="337"/>
      <c r="AJ94" s="336"/>
      <c r="AK94" s="336"/>
      <c r="AL94" s="336"/>
      <c r="AM94" s="336"/>
      <c r="AN94" s="336"/>
      <c r="AO94" s="191"/>
      <c r="AP94" s="188"/>
      <c r="AQ94" s="188"/>
      <c r="AR94" s="188"/>
      <c r="AS94" s="188"/>
      <c r="AT94" s="188"/>
      <c r="AU94" s="188"/>
      <c r="AV94" s="188"/>
    </row>
    <row r="95" spans="1:48" ht="18.75" customHeight="1">
      <c r="A95" s="58"/>
      <c r="B95" s="58"/>
      <c r="C95" s="58" t="s">
        <v>225</v>
      </c>
      <c r="D95" s="58"/>
      <c r="E95" s="58"/>
      <c r="F95" s="58"/>
      <c r="G95" s="58"/>
      <c r="H95" s="58"/>
      <c r="I95" s="343" t="str">
        <f>W67</f>
        <v>정규</v>
      </c>
      <c r="J95" s="343"/>
      <c r="K95" s="343"/>
      <c r="L95" s="343"/>
      <c r="M95" s="343"/>
      <c r="N95" s="343"/>
      <c r="O95" s="343"/>
      <c r="P95" s="343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</row>
    <row r="96" spans="1:48" ht="18.75" customHeight="1">
      <c r="A96" s="58"/>
      <c r="B96" s="58"/>
      <c r="C96" s="342" t="s">
        <v>87</v>
      </c>
      <c r="D96" s="342"/>
      <c r="E96" s="342"/>
      <c r="F96" s="342"/>
      <c r="G96" s="342"/>
      <c r="H96" s="342"/>
      <c r="I96" s="188"/>
      <c r="J96" s="188"/>
      <c r="K96" s="58"/>
      <c r="L96" s="58"/>
      <c r="M96" s="343">
        <f>AB67</f>
        <v>1</v>
      </c>
      <c r="N96" s="343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</row>
    <row r="97" spans="1:59" ht="18.75" customHeight="1">
      <c r="A97" s="58"/>
      <c r="B97" s="58"/>
      <c r="C97" s="342"/>
      <c r="D97" s="342"/>
      <c r="E97" s="342"/>
      <c r="F97" s="342"/>
      <c r="G97" s="342"/>
      <c r="H97" s="342"/>
      <c r="I97" s="190"/>
      <c r="J97" s="190"/>
      <c r="K97" s="58"/>
      <c r="L97" s="58"/>
      <c r="M97" s="343"/>
      <c r="N97" s="343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</row>
    <row r="98" spans="1:59" s="58" customFormat="1" ht="18.75" customHeight="1">
      <c r="C98" s="58" t="s">
        <v>208</v>
      </c>
      <c r="K98" s="193" t="s">
        <v>83</v>
      </c>
      <c r="L98" s="340">
        <f>M96</f>
        <v>1</v>
      </c>
      <c r="M98" s="340"/>
      <c r="N98" s="230" t="s">
        <v>84</v>
      </c>
      <c r="O98" s="344">
        <f>AJ93</f>
        <v>0</v>
      </c>
      <c r="P98" s="344"/>
      <c r="Q98" s="344"/>
      <c r="R98" s="335" t="str">
        <f>AM93</f>
        <v>mm</v>
      </c>
      <c r="S98" s="336"/>
      <c r="T98" s="193" t="s">
        <v>83</v>
      </c>
      <c r="U98" s="73" t="s">
        <v>204</v>
      </c>
      <c r="V98" s="344">
        <f>O98</f>
        <v>0</v>
      </c>
      <c r="W98" s="344"/>
      <c r="X98" s="344"/>
      <c r="Y98" s="335" t="str">
        <f>R98</f>
        <v>mm</v>
      </c>
      <c r="Z98" s="336"/>
      <c r="AA98" s="191"/>
      <c r="AB98" s="188"/>
      <c r="AC98" s="188"/>
    </row>
    <row r="99" spans="1:59" ht="18.75" customHeight="1">
      <c r="A99" s="58"/>
      <c r="B99" s="58"/>
      <c r="C99" s="342" t="s">
        <v>88</v>
      </c>
      <c r="D99" s="342"/>
      <c r="E99" s="342"/>
      <c r="F99" s="342"/>
      <c r="G99" s="342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403"/>
      <c r="T99" s="403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</row>
    <row r="100" spans="1:59" s="58" customFormat="1" ht="18.75" customHeight="1"/>
    <row r="101" spans="1:59" s="145" customFormat="1" ht="18.75" customHeight="1">
      <c r="B101" s="59" t="s">
        <v>269</v>
      </c>
      <c r="D101" s="188"/>
      <c r="E101" s="188"/>
      <c r="F101" s="188"/>
      <c r="G101" s="192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  <c r="AA101" s="188"/>
      <c r="AB101" s="188"/>
      <c r="AC101" s="188"/>
      <c r="AD101" s="188"/>
      <c r="AE101" s="192"/>
      <c r="AF101" s="188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</row>
    <row r="102" spans="1:59" s="145" customFormat="1" ht="18.75" customHeight="1">
      <c r="B102" s="59"/>
      <c r="C102" s="188" t="s">
        <v>278</v>
      </c>
      <c r="E102" s="232"/>
      <c r="F102" s="232"/>
      <c r="G102" s="230"/>
      <c r="H102" s="232"/>
      <c r="I102" s="232"/>
      <c r="J102" s="232"/>
      <c r="K102" s="232"/>
      <c r="L102" s="232"/>
      <c r="M102" s="232"/>
      <c r="N102" s="232"/>
      <c r="O102" s="232"/>
      <c r="P102" s="232"/>
      <c r="Q102" s="232"/>
      <c r="R102" s="232"/>
      <c r="S102" s="232"/>
      <c r="T102" s="232"/>
      <c r="U102" s="232"/>
      <c r="V102" s="232"/>
      <c r="W102" s="232"/>
      <c r="X102" s="232"/>
      <c r="Y102" s="232"/>
      <c r="Z102" s="232"/>
      <c r="AA102" s="232"/>
      <c r="AB102" s="232"/>
      <c r="AC102" s="232"/>
      <c r="AD102" s="232"/>
      <c r="AE102" s="230"/>
      <c r="AF102" s="232"/>
      <c r="AG102" s="230"/>
      <c r="AH102" s="230"/>
      <c r="AI102" s="230"/>
      <c r="AJ102" s="230"/>
      <c r="AK102" s="230"/>
      <c r="AL102" s="230"/>
      <c r="AM102" s="230"/>
      <c r="AN102" s="230"/>
      <c r="AO102" s="230"/>
      <c r="AP102" s="230"/>
      <c r="AQ102" s="230"/>
      <c r="AR102" s="230"/>
      <c r="AS102" s="230"/>
      <c r="AT102" s="230"/>
      <c r="AU102" s="230"/>
      <c r="AV102" s="230"/>
      <c r="AW102" s="230"/>
      <c r="AX102" s="230"/>
      <c r="AY102" s="230"/>
      <c r="AZ102" s="230"/>
      <c r="BA102" s="230"/>
      <c r="BB102" s="230"/>
      <c r="BC102" s="230"/>
      <c r="BD102" s="230"/>
      <c r="BE102" s="230"/>
      <c r="BF102" s="230"/>
      <c r="BG102" s="230"/>
    </row>
    <row r="103" spans="1:59" s="145" customFormat="1" ht="18.75" customHeight="1">
      <c r="B103" s="59"/>
      <c r="D103" s="188" t="s">
        <v>279</v>
      </c>
      <c r="E103" s="232"/>
      <c r="F103" s="232"/>
      <c r="G103" s="230"/>
      <c r="H103" s="232"/>
      <c r="I103" s="232"/>
      <c r="J103" s="232"/>
      <c r="K103" s="232"/>
      <c r="L103" s="232"/>
      <c r="M103" s="232"/>
      <c r="N103" s="232"/>
      <c r="O103" s="232"/>
      <c r="P103" s="232"/>
      <c r="Q103" s="232"/>
      <c r="R103" s="232"/>
      <c r="S103" s="232"/>
      <c r="T103" s="232"/>
      <c r="U103" s="232"/>
      <c r="V103" s="232"/>
      <c r="W103" s="232"/>
      <c r="X103" s="232"/>
      <c r="Y103" s="232"/>
      <c r="Z103" s="232"/>
      <c r="AA103" s="232"/>
      <c r="AB103" s="232"/>
      <c r="AC103" s="232"/>
      <c r="AD103" s="232"/>
      <c r="AE103" s="230"/>
      <c r="AF103" s="232"/>
      <c r="AG103" s="230"/>
      <c r="AH103" s="230"/>
      <c r="AI103" s="230"/>
      <c r="AJ103" s="230"/>
      <c r="AK103" s="230"/>
      <c r="AL103" s="230"/>
      <c r="AM103" s="230"/>
      <c r="AN103" s="230"/>
      <c r="AO103" s="230"/>
      <c r="AP103" s="230"/>
      <c r="AQ103" s="230"/>
      <c r="AR103" s="230"/>
      <c r="AS103" s="230"/>
      <c r="AT103" s="230"/>
      <c r="AU103" s="230"/>
      <c r="AV103" s="230"/>
      <c r="AW103" s="230"/>
      <c r="AX103" s="230"/>
      <c r="AY103" s="230"/>
      <c r="AZ103" s="230"/>
      <c r="BA103" s="230"/>
      <c r="BB103" s="230"/>
      <c r="BC103" s="230"/>
      <c r="BD103" s="230"/>
      <c r="BE103" s="230"/>
      <c r="BF103" s="230"/>
      <c r="BG103" s="230"/>
    </row>
    <row r="104" spans="1:59" s="145" customFormat="1" ht="18.75" customHeight="1">
      <c r="B104" s="59"/>
      <c r="D104" s="188" t="s">
        <v>280</v>
      </c>
      <c r="E104" s="232"/>
      <c r="F104" s="232"/>
      <c r="G104" s="230"/>
      <c r="H104" s="232"/>
      <c r="I104" s="232"/>
      <c r="J104" s="232"/>
      <c r="K104" s="232"/>
      <c r="L104" s="232"/>
      <c r="M104" s="232"/>
      <c r="N104" s="232"/>
      <c r="O104" s="232"/>
      <c r="P104" s="232"/>
      <c r="Q104" s="232"/>
      <c r="R104" s="232"/>
      <c r="S104" s="232"/>
      <c r="T104" s="232"/>
      <c r="U104" s="232"/>
      <c r="V104" s="232"/>
      <c r="W104" s="232"/>
      <c r="X104" s="232"/>
      <c r="Y104" s="232"/>
      <c r="Z104" s="232"/>
      <c r="AA104" s="232"/>
      <c r="AB104" s="232"/>
      <c r="AC104" s="232"/>
      <c r="AD104" s="232"/>
      <c r="AE104" s="230"/>
      <c r="AF104" s="232"/>
      <c r="AG104" s="230"/>
      <c r="AH104" s="230"/>
      <c r="AI104" s="230"/>
      <c r="AJ104" s="230"/>
      <c r="AK104" s="230"/>
      <c r="AL104" s="230"/>
      <c r="AM104" s="230"/>
      <c r="AN104" s="230"/>
      <c r="AO104" s="230"/>
      <c r="AP104" s="230"/>
      <c r="AQ104" s="230"/>
      <c r="AR104" s="230"/>
      <c r="AS104" s="230"/>
      <c r="AT104" s="230"/>
      <c r="AU104" s="230"/>
      <c r="AV104" s="230"/>
      <c r="AW104" s="230"/>
      <c r="AX104" s="230"/>
      <c r="AY104" s="230"/>
      <c r="AZ104" s="230"/>
      <c r="BA104" s="230"/>
      <c r="BB104" s="230"/>
      <c r="BC104" s="230"/>
      <c r="BD104" s="230"/>
      <c r="BE104" s="230"/>
      <c r="BF104" s="230"/>
      <c r="BG104" s="230"/>
    </row>
    <row r="105" spans="1:59" s="145" customFormat="1" ht="18.75" customHeight="1">
      <c r="B105" s="192"/>
      <c r="C105" s="190" t="s">
        <v>209</v>
      </c>
      <c r="D105" s="192"/>
      <c r="E105" s="192"/>
      <c r="F105" s="192"/>
      <c r="G105" s="192"/>
      <c r="H105" s="404">
        <f>I68</f>
        <v>0</v>
      </c>
      <c r="I105" s="404"/>
      <c r="J105" s="404"/>
      <c r="K105" s="404"/>
      <c r="L105" s="404"/>
      <c r="M105" s="404"/>
      <c r="N105" s="404"/>
      <c r="O105" s="404"/>
      <c r="P105" s="191"/>
      <c r="Q105" s="188"/>
      <c r="R105" s="188"/>
      <c r="S105" s="188"/>
      <c r="T105" s="188"/>
      <c r="U105" s="188"/>
      <c r="V105" s="188"/>
      <c r="W105" s="188"/>
      <c r="X105" s="188"/>
      <c r="Y105" s="188"/>
      <c r="Z105" s="188"/>
      <c r="AA105" s="188"/>
      <c r="AB105" s="188"/>
      <c r="AC105" s="188"/>
      <c r="AD105" s="188"/>
      <c r="AE105" s="188"/>
      <c r="AF105" s="188"/>
      <c r="AG105" s="188"/>
      <c r="AH105" s="188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88"/>
      <c r="AT105" s="188"/>
      <c r="AU105" s="188"/>
      <c r="AV105" s="188"/>
      <c r="AW105" s="188"/>
      <c r="AX105" s="188"/>
      <c r="AY105" s="192"/>
      <c r="AZ105" s="192"/>
      <c r="BA105" s="192"/>
      <c r="BB105" s="192"/>
      <c r="BC105" s="192"/>
      <c r="BD105" s="192"/>
      <c r="BE105" s="192"/>
      <c r="BF105" s="192"/>
      <c r="BG105" s="192"/>
    </row>
    <row r="106" spans="1:59" s="145" customFormat="1" ht="18.75" customHeight="1">
      <c r="A106" s="192"/>
      <c r="B106" s="188"/>
      <c r="C106" s="188" t="s">
        <v>210</v>
      </c>
      <c r="D106" s="188"/>
      <c r="E106" s="188"/>
      <c r="F106" s="188"/>
      <c r="G106" s="188"/>
      <c r="H106" s="192"/>
      <c r="J106" s="188" t="s">
        <v>281</v>
      </c>
      <c r="K106" s="188"/>
      <c r="L106" s="188"/>
      <c r="M106" s="188"/>
      <c r="N106" s="192"/>
      <c r="P106" s="336">
        <f>Calcu!G55</f>
        <v>0</v>
      </c>
      <c r="Q106" s="336"/>
      <c r="R106" s="336"/>
      <c r="S106" s="231" t="s">
        <v>282</v>
      </c>
      <c r="T106" s="231"/>
      <c r="U106" s="231"/>
      <c r="V106" s="231"/>
      <c r="W106" s="231"/>
      <c r="X106" s="146"/>
      <c r="Y106" s="188"/>
      <c r="Z106" s="188"/>
      <c r="AA106" s="188"/>
      <c r="AB106" s="188"/>
      <c r="AC106" s="188"/>
      <c r="AD106" s="188"/>
      <c r="AE106" s="188"/>
      <c r="AF106" s="188"/>
      <c r="AG106" s="188"/>
      <c r="AH106" s="188"/>
      <c r="AI106" s="192"/>
      <c r="AJ106" s="192"/>
      <c r="AK106" s="189"/>
      <c r="AL106" s="189"/>
      <c r="AM106" s="188"/>
      <c r="AN106" s="192"/>
      <c r="AO106" s="188"/>
      <c r="AP106" s="188"/>
      <c r="AQ106" s="188"/>
      <c r="AR106" s="188"/>
      <c r="AS106" s="188"/>
      <c r="AT106" s="188"/>
    </row>
    <row r="107" spans="1:59" s="145" customFormat="1" ht="18.75" customHeight="1">
      <c r="A107" s="192"/>
      <c r="B107" s="188"/>
      <c r="C107" s="188"/>
      <c r="D107" s="188"/>
      <c r="E107" s="188"/>
      <c r="F107" s="188"/>
      <c r="G107" s="188"/>
      <c r="H107" s="405" t="s">
        <v>261</v>
      </c>
      <c r="I107" s="405"/>
      <c r="J107" s="405"/>
      <c r="K107" s="405"/>
      <c r="L107" s="405"/>
      <c r="M107" s="361">
        <f>P106</f>
        <v>0</v>
      </c>
      <c r="N107" s="361"/>
      <c r="O107" s="361"/>
      <c r="P107" s="233" t="s">
        <v>283</v>
      </c>
      <c r="Q107" s="233"/>
      <c r="R107" s="337" t="s">
        <v>204</v>
      </c>
      <c r="S107" s="344">
        <f>M107/2/SQRT(3)</f>
        <v>0</v>
      </c>
      <c r="T107" s="336"/>
      <c r="U107" s="336"/>
      <c r="V107" s="336" t="s">
        <v>260</v>
      </c>
      <c r="W107" s="336"/>
      <c r="X107" s="226"/>
      <c r="Y107" s="226"/>
      <c r="Z107" s="226"/>
      <c r="AA107" s="192"/>
      <c r="AB107" s="192"/>
      <c r="AC107" s="192"/>
      <c r="AD107" s="188"/>
      <c r="AE107" s="188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88"/>
      <c r="AP107" s="192"/>
      <c r="AQ107" s="192"/>
      <c r="AR107" s="192"/>
      <c r="AS107" s="192"/>
      <c r="AT107" s="192"/>
    </row>
    <row r="108" spans="1:59" s="145" customFormat="1" ht="18.75" customHeight="1">
      <c r="A108" s="192"/>
      <c r="B108" s="188"/>
      <c r="C108" s="188"/>
      <c r="D108" s="188"/>
      <c r="E108" s="188"/>
      <c r="F108" s="188"/>
      <c r="G108" s="188"/>
      <c r="H108" s="405"/>
      <c r="I108" s="405"/>
      <c r="J108" s="405"/>
      <c r="K108" s="405"/>
      <c r="L108" s="405"/>
      <c r="M108" s="188"/>
      <c r="N108" s="188"/>
      <c r="O108" s="188"/>
      <c r="P108" s="192"/>
      <c r="Q108" s="192"/>
      <c r="R108" s="337"/>
      <c r="S108" s="336"/>
      <c r="T108" s="336"/>
      <c r="U108" s="336"/>
      <c r="V108" s="336"/>
      <c r="W108" s="336"/>
      <c r="X108" s="226"/>
      <c r="Y108" s="226"/>
      <c r="Z108" s="226"/>
      <c r="AA108" s="192"/>
      <c r="AB108" s="192"/>
      <c r="AC108" s="192"/>
      <c r="AD108" s="188"/>
      <c r="AE108" s="188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88"/>
      <c r="AP108" s="192"/>
      <c r="AQ108" s="192"/>
      <c r="AR108" s="192"/>
      <c r="AS108" s="192"/>
      <c r="AT108" s="192"/>
    </row>
    <row r="109" spans="1:59" s="145" customFormat="1" ht="18.75" customHeight="1">
      <c r="B109" s="192"/>
      <c r="C109" s="188" t="s">
        <v>91</v>
      </c>
      <c r="D109" s="188"/>
      <c r="E109" s="188"/>
      <c r="F109" s="188"/>
      <c r="G109" s="188"/>
      <c r="H109" s="188"/>
      <c r="I109" s="343" t="str">
        <f>W68</f>
        <v>직사각형</v>
      </c>
      <c r="J109" s="343"/>
      <c r="K109" s="343"/>
      <c r="L109" s="343"/>
      <c r="M109" s="343"/>
      <c r="N109" s="343"/>
      <c r="O109" s="343"/>
      <c r="P109" s="343"/>
      <c r="Q109" s="188"/>
      <c r="R109" s="188"/>
      <c r="S109" s="188"/>
      <c r="T109" s="188"/>
      <c r="U109" s="188"/>
      <c r="V109" s="188"/>
      <c r="W109" s="188"/>
      <c r="X109" s="188"/>
      <c r="Y109" s="188"/>
      <c r="Z109" s="192"/>
      <c r="AA109" s="192"/>
      <c r="AB109" s="192"/>
      <c r="AC109" s="192"/>
      <c r="AD109" s="192"/>
      <c r="AE109" s="192"/>
      <c r="AF109" s="192"/>
      <c r="AG109" s="192"/>
      <c r="AH109" s="188"/>
      <c r="AI109" s="188"/>
      <c r="AJ109" s="188"/>
      <c r="AK109" s="188"/>
      <c r="AL109" s="188"/>
      <c r="AM109" s="188"/>
      <c r="AN109" s="188"/>
      <c r="AO109" s="188"/>
      <c r="AP109" s="188"/>
      <c r="AQ109" s="188"/>
      <c r="AR109" s="188"/>
      <c r="AS109" s="188"/>
      <c r="AT109" s="188"/>
      <c r="AU109" s="188"/>
      <c r="AV109" s="188"/>
      <c r="AW109" s="188"/>
      <c r="AX109" s="188"/>
      <c r="AY109" s="192"/>
      <c r="AZ109" s="192"/>
      <c r="BA109" s="192"/>
      <c r="BB109" s="192"/>
      <c r="BC109" s="192"/>
      <c r="BD109" s="192"/>
      <c r="BE109" s="192"/>
      <c r="BF109" s="192"/>
      <c r="BG109" s="192"/>
    </row>
    <row r="110" spans="1:59" s="145" customFormat="1" ht="18.75" customHeight="1">
      <c r="B110" s="192"/>
      <c r="C110" s="342" t="s">
        <v>93</v>
      </c>
      <c r="D110" s="342"/>
      <c r="E110" s="342"/>
      <c r="F110" s="342"/>
      <c r="G110" s="342"/>
      <c r="H110" s="342"/>
      <c r="I110" s="188"/>
      <c r="J110" s="188"/>
      <c r="K110" s="188"/>
      <c r="L110" s="188"/>
      <c r="M110" s="343">
        <f>AB68</f>
        <v>1</v>
      </c>
      <c r="N110" s="343"/>
      <c r="O110" s="192"/>
      <c r="P110" s="148"/>
      <c r="Q110" s="148"/>
      <c r="R110" s="148"/>
      <c r="S110" s="188"/>
      <c r="T110" s="188"/>
      <c r="U110" s="188"/>
      <c r="V110" s="188"/>
      <c r="W110" s="188"/>
      <c r="X110" s="188"/>
      <c r="Y110" s="188"/>
      <c r="Z110" s="149"/>
      <c r="AA110" s="149"/>
      <c r="AB110" s="188"/>
      <c r="AC110" s="188"/>
      <c r="AD110" s="188"/>
      <c r="AE110" s="188"/>
      <c r="AF110" s="188"/>
      <c r="AG110" s="188"/>
      <c r="AH110" s="188"/>
      <c r="AI110" s="188"/>
      <c r="AJ110" s="188"/>
      <c r="AK110" s="188"/>
      <c r="AL110" s="192"/>
      <c r="AM110" s="192"/>
      <c r="AN110" s="192"/>
      <c r="AO110" s="188"/>
      <c r="AP110" s="188"/>
      <c r="AQ110" s="188"/>
      <c r="AR110" s="188"/>
      <c r="AS110" s="188"/>
      <c r="AT110" s="188"/>
      <c r="AU110" s="188"/>
      <c r="AV110" s="188"/>
      <c r="AW110" s="188"/>
      <c r="AX110" s="188"/>
      <c r="AY110" s="192"/>
      <c r="AZ110" s="192"/>
      <c r="BA110" s="192"/>
      <c r="BB110" s="192"/>
      <c r="BC110" s="192"/>
      <c r="BD110" s="192"/>
      <c r="BE110" s="192"/>
      <c r="BF110" s="192"/>
      <c r="BG110" s="192"/>
    </row>
    <row r="111" spans="1:59" s="145" customFormat="1" ht="18.75" customHeight="1">
      <c r="B111" s="192"/>
      <c r="C111" s="342"/>
      <c r="D111" s="342"/>
      <c r="E111" s="342"/>
      <c r="F111" s="342"/>
      <c r="G111" s="342"/>
      <c r="H111" s="342"/>
      <c r="I111" s="188"/>
      <c r="J111" s="188"/>
      <c r="K111" s="188"/>
      <c r="L111" s="188"/>
      <c r="M111" s="343"/>
      <c r="N111" s="343"/>
      <c r="O111" s="188"/>
      <c r="P111" s="148"/>
      <c r="Q111" s="148"/>
      <c r="R111" s="148"/>
      <c r="S111" s="188"/>
      <c r="T111" s="188"/>
      <c r="U111" s="188"/>
      <c r="V111" s="188"/>
      <c r="W111" s="188"/>
      <c r="X111" s="188"/>
      <c r="Y111" s="188"/>
      <c r="Z111" s="149"/>
      <c r="AA111" s="149"/>
      <c r="AB111" s="188"/>
      <c r="AC111" s="188"/>
      <c r="AD111" s="188"/>
      <c r="AE111" s="188"/>
      <c r="AF111" s="188"/>
      <c r="AG111" s="188"/>
      <c r="AH111" s="188"/>
      <c r="AI111" s="188"/>
      <c r="AJ111" s="188"/>
      <c r="AK111" s="188"/>
      <c r="AL111" s="192"/>
      <c r="AM111" s="192"/>
      <c r="AN111" s="192"/>
      <c r="AO111" s="188"/>
      <c r="AP111" s="188"/>
      <c r="AQ111" s="188"/>
      <c r="AR111" s="188"/>
      <c r="AS111" s="188"/>
      <c r="AT111" s="188"/>
      <c r="AU111" s="188"/>
      <c r="AV111" s="188"/>
      <c r="AW111" s="188"/>
      <c r="AX111" s="188"/>
      <c r="AY111" s="192"/>
      <c r="AZ111" s="192"/>
      <c r="BA111" s="192"/>
      <c r="BB111" s="192"/>
      <c r="BC111" s="192"/>
      <c r="BD111" s="192"/>
      <c r="BE111" s="192"/>
      <c r="BF111" s="192"/>
      <c r="BG111" s="192"/>
    </row>
    <row r="112" spans="1:59" s="145" customFormat="1" ht="18.75" customHeight="1">
      <c r="B112" s="192"/>
      <c r="C112" s="188" t="s">
        <v>262</v>
      </c>
      <c r="D112" s="188"/>
      <c r="E112" s="188"/>
      <c r="F112" s="188"/>
      <c r="G112" s="188"/>
      <c r="H112" s="188"/>
      <c r="I112" s="188"/>
      <c r="J112" s="192"/>
      <c r="K112" s="192" t="s">
        <v>211</v>
      </c>
      <c r="L112" s="337">
        <f>M110</f>
        <v>1</v>
      </c>
      <c r="M112" s="337"/>
      <c r="N112" s="230" t="s">
        <v>84</v>
      </c>
      <c r="O112" s="344">
        <f>S107</f>
        <v>0</v>
      </c>
      <c r="P112" s="344"/>
      <c r="Q112" s="344"/>
      <c r="R112" s="335" t="str">
        <f>V107</f>
        <v>mm</v>
      </c>
      <c r="S112" s="336"/>
      <c r="T112" s="193" t="s">
        <v>83</v>
      </c>
      <c r="U112" s="73" t="s">
        <v>204</v>
      </c>
      <c r="V112" s="344">
        <f>O112</f>
        <v>0</v>
      </c>
      <c r="W112" s="344"/>
      <c r="X112" s="344"/>
      <c r="Y112" s="335" t="str">
        <f>R112</f>
        <v>mm</v>
      </c>
      <c r="Z112" s="336"/>
      <c r="AA112" s="191"/>
      <c r="AB112" s="188"/>
      <c r="AC112" s="188"/>
      <c r="AD112" s="58"/>
      <c r="AE112" s="58"/>
      <c r="AF112" s="192"/>
      <c r="AG112" s="192"/>
      <c r="AH112" s="192"/>
      <c r="AI112" s="192"/>
      <c r="AJ112" s="192"/>
      <c r="AK112" s="188"/>
      <c r="AL112" s="192"/>
      <c r="AM112" s="192"/>
      <c r="AN112" s="192"/>
      <c r="AO112" s="188"/>
      <c r="AP112" s="188"/>
      <c r="AQ112" s="188"/>
      <c r="AR112" s="188"/>
      <c r="AS112" s="188"/>
      <c r="AT112" s="188"/>
      <c r="AU112" s="188"/>
      <c r="AV112" s="188"/>
      <c r="AW112" s="188"/>
      <c r="AX112" s="188"/>
      <c r="AY112" s="192"/>
      <c r="AZ112" s="192"/>
      <c r="BA112" s="192"/>
      <c r="BB112" s="192"/>
      <c r="BC112" s="192"/>
      <c r="BD112" s="192"/>
      <c r="BE112" s="192"/>
      <c r="BF112" s="192"/>
      <c r="BG112" s="192"/>
    </row>
    <row r="113" spans="1:60" s="145" customFormat="1" ht="18.75" customHeight="1">
      <c r="B113" s="192"/>
      <c r="C113" s="342" t="s">
        <v>94</v>
      </c>
      <c r="D113" s="342"/>
      <c r="E113" s="342"/>
      <c r="F113" s="342"/>
      <c r="G113" s="342"/>
      <c r="H113" s="188"/>
      <c r="J113" s="188"/>
      <c r="K113" s="188"/>
      <c r="L113" s="188"/>
      <c r="M113" s="188"/>
      <c r="N113" s="188"/>
      <c r="O113" s="188"/>
      <c r="P113" s="188"/>
      <c r="Q113" s="188"/>
      <c r="R113" s="146"/>
      <c r="S113" s="188"/>
      <c r="T113" s="188"/>
      <c r="U113" s="188"/>
      <c r="V113" s="58" t="s">
        <v>90</v>
      </c>
      <c r="W113" s="188"/>
      <c r="X113" s="188"/>
      <c r="Y113" s="188"/>
      <c r="Z113" s="188"/>
      <c r="AA113" s="188"/>
      <c r="AB113" s="188"/>
      <c r="AC113" s="188"/>
      <c r="AD113" s="188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</row>
    <row r="114" spans="1:60" s="145" customFormat="1" ht="18.75" customHeight="1">
      <c r="B114" s="192"/>
      <c r="C114" s="342"/>
      <c r="D114" s="342"/>
      <c r="E114" s="342"/>
      <c r="F114" s="342"/>
      <c r="G114" s="342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46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</row>
    <row r="115" spans="1:60" s="145" customFormat="1" ht="18.75" customHeight="1">
      <c r="B115" s="192"/>
      <c r="C115" s="59"/>
      <c r="D115" s="188"/>
      <c r="E115" s="188"/>
      <c r="F115" s="188"/>
      <c r="G115" s="192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92"/>
      <c r="AF115" s="188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</row>
    <row r="116" spans="1:60" s="145" customFormat="1" ht="18.75" customHeight="1">
      <c r="A116" s="59" t="s">
        <v>212</v>
      </c>
      <c r="B116" s="192"/>
      <c r="C116" s="192"/>
      <c r="D116" s="192"/>
      <c r="E116" s="192"/>
      <c r="F116" s="192"/>
      <c r="G116" s="192"/>
      <c r="H116" s="192"/>
      <c r="I116" s="192"/>
      <c r="J116" s="192"/>
      <c r="K116" s="192"/>
      <c r="L116" s="192"/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</row>
    <row r="117" spans="1:60" s="145" customFormat="1" ht="18.75" customHeight="1">
      <c r="A117" s="192"/>
      <c r="B117" s="192"/>
      <c r="C117" s="192"/>
      <c r="D117" s="192"/>
      <c r="E117" s="192"/>
      <c r="F117" s="192"/>
      <c r="G117" s="192"/>
      <c r="H117" s="192"/>
      <c r="I117" s="192"/>
      <c r="J117" s="192"/>
      <c r="K117" s="192"/>
      <c r="L117" s="192"/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88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</row>
    <row r="118" spans="1:60" s="60" customFormat="1" ht="18.75" customHeight="1">
      <c r="C118" s="188"/>
      <c r="D118" s="188"/>
      <c r="E118" s="192" t="s">
        <v>204</v>
      </c>
      <c r="F118" s="338">
        <f>AI66</f>
        <v>0</v>
      </c>
      <c r="G118" s="338"/>
      <c r="H118" s="338"/>
      <c r="I118" s="194" t="str">
        <f>AN66</f>
        <v>mm</v>
      </c>
      <c r="J118" s="188"/>
      <c r="K118" s="337" t="s">
        <v>95</v>
      </c>
      <c r="L118" s="337"/>
      <c r="M118" s="338">
        <f>AI67</f>
        <v>0</v>
      </c>
      <c r="N118" s="338"/>
      <c r="O118" s="338"/>
      <c r="P118" s="194" t="str">
        <f>AN67</f>
        <v>mm</v>
      </c>
      <c r="Q118" s="188"/>
      <c r="R118" s="337" t="s">
        <v>95</v>
      </c>
      <c r="S118" s="337"/>
      <c r="T118" s="338">
        <f>AI68</f>
        <v>0</v>
      </c>
      <c r="U118" s="338"/>
      <c r="V118" s="338"/>
      <c r="W118" s="194" t="str">
        <f>AN68</f>
        <v>mm</v>
      </c>
      <c r="X118" s="188"/>
      <c r="Y118" s="188"/>
      <c r="Z118" s="188"/>
      <c r="AA118" s="189"/>
      <c r="AB118" s="189"/>
      <c r="AC118" s="188"/>
      <c r="AD118" s="188"/>
      <c r="AE118" s="188"/>
      <c r="AF118" s="188"/>
      <c r="AG118" s="189"/>
      <c r="AH118" s="189"/>
      <c r="AI118" s="189"/>
      <c r="AJ118" s="188"/>
      <c r="AK118" s="188"/>
      <c r="AL118" s="188"/>
      <c r="AM118" s="188"/>
      <c r="AN118" s="190"/>
      <c r="AO118" s="188"/>
      <c r="AP118" s="188"/>
      <c r="AQ118" s="188"/>
      <c r="AR118" s="188"/>
      <c r="AS118" s="188"/>
      <c r="AT118" s="188"/>
      <c r="AU118" s="188"/>
      <c r="AV118" s="188"/>
      <c r="AW118" s="188"/>
      <c r="AX118" s="188"/>
      <c r="AY118" s="188"/>
      <c r="AZ118" s="188"/>
      <c r="BA118" s="188"/>
      <c r="BB118" s="188"/>
      <c r="BC118" s="188"/>
      <c r="BD118" s="188"/>
      <c r="BE118" s="188"/>
      <c r="BF118" s="188"/>
      <c r="BG118" s="188"/>
    </row>
    <row r="119" spans="1:60" s="60" customFormat="1" ht="18.75" customHeight="1">
      <c r="C119" s="188"/>
      <c r="D119" s="188"/>
      <c r="E119" s="192" t="s">
        <v>204</v>
      </c>
      <c r="F119" s="338">
        <f>AI69</f>
        <v>0</v>
      </c>
      <c r="G119" s="338"/>
      <c r="H119" s="338"/>
      <c r="I119" s="194" t="str">
        <f>AN69</f>
        <v>mm</v>
      </c>
      <c r="J119" s="188"/>
      <c r="K119" s="188"/>
      <c r="L119" s="188"/>
      <c r="M119" s="150"/>
      <c r="N119" s="150"/>
      <c r="O119" s="150"/>
      <c r="P119" s="150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192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88"/>
      <c r="AT119" s="188"/>
      <c r="AU119" s="188"/>
      <c r="AV119" s="188"/>
      <c r="AW119" s="188"/>
      <c r="AX119" s="188"/>
      <c r="AY119" s="188"/>
      <c r="AZ119" s="188"/>
      <c r="BA119" s="188"/>
      <c r="BB119" s="188"/>
      <c r="BC119" s="188"/>
      <c r="BD119" s="188"/>
      <c r="BE119" s="188"/>
      <c r="BF119" s="188"/>
      <c r="BG119" s="188"/>
      <c r="BH119" s="188"/>
    </row>
    <row r="120" spans="1:60" s="60" customFormat="1" ht="18.75" customHeight="1">
      <c r="A120" s="188"/>
      <c r="B120" s="188"/>
      <c r="C120" s="188"/>
      <c r="D120" s="144"/>
      <c r="I120" s="192"/>
      <c r="J120" s="192"/>
      <c r="K120" s="198"/>
      <c r="L120" s="198"/>
      <c r="M120" s="198"/>
      <c r="N120" s="19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88"/>
      <c r="AT120" s="188"/>
      <c r="AU120" s="188"/>
      <c r="AV120" s="188"/>
      <c r="AW120" s="188"/>
      <c r="AX120" s="188"/>
      <c r="AY120" s="188"/>
      <c r="AZ120" s="188"/>
      <c r="BA120" s="188"/>
      <c r="BB120" s="188"/>
      <c r="BC120" s="188"/>
      <c r="BD120" s="188"/>
      <c r="BE120" s="188"/>
      <c r="BF120" s="188"/>
    </row>
    <row r="121" spans="1:60" s="145" customFormat="1" ht="18.75" customHeight="1">
      <c r="A121" s="192"/>
      <c r="B121" s="192"/>
      <c r="C121" s="192"/>
      <c r="D121" s="147" t="s">
        <v>310</v>
      </c>
      <c r="E121" s="238" t="s">
        <v>204</v>
      </c>
      <c r="F121" s="338">
        <f>F119</f>
        <v>0</v>
      </c>
      <c r="G121" s="338"/>
      <c r="H121" s="338"/>
      <c r="I121" s="194" t="str">
        <f>I119</f>
        <v>mm</v>
      </c>
      <c r="J121" s="150"/>
      <c r="K121" s="150"/>
      <c r="L121" s="150"/>
      <c r="M121" s="150"/>
      <c r="N121" s="192"/>
      <c r="O121" s="192"/>
      <c r="P121" s="188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88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</row>
    <row r="122" spans="1:60" s="188" customFormat="1" ht="18.75" customHeight="1"/>
    <row r="123" spans="1:60" ht="18.75" customHeight="1">
      <c r="A123" s="59" t="s">
        <v>213</v>
      </c>
      <c r="B123" s="58"/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  <c r="BF123" s="58"/>
    </row>
    <row r="124" spans="1:60" ht="18.75" customHeight="1">
      <c r="A124" s="58"/>
      <c r="B124" s="58"/>
      <c r="C124" s="58"/>
      <c r="D124" s="58"/>
      <c r="E124" s="58"/>
      <c r="F124" s="58"/>
      <c r="G124" s="58"/>
      <c r="H124" s="58"/>
      <c r="I124" s="58"/>
      <c r="J124" s="346">
        <f>AI69</f>
        <v>0</v>
      </c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37" t="s">
        <v>204</v>
      </c>
      <c r="Y124" s="396" t="str">
        <f>AQ69</f>
        <v>∞</v>
      </c>
      <c r="Z124" s="396"/>
      <c r="AA124" s="396"/>
      <c r="AB124" s="396"/>
      <c r="AC124" s="396"/>
      <c r="AD124" s="58"/>
      <c r="AE124" s="58"/>
      <c r="AF124" s="188"/>
      <c r="AG124" s="188"/>
      <c r="AJ124" s="151"/>
      <c r="AK124" s="151"/>
      <c r="AL124" s="151"/>
      <c r="AM124" s="151"/>
      <c r="AN124" s="151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</row>
    <row r="125" spans="1:60" ht="18.75" customHeight="1">
      <c r="A125" s="58"/>
      <c r="B125" s="58"/>
      <c r="C125" s="58"/>
      <c r="D125" s="58"/>
      <c r="E125" s="58"/>
      <c r="F125" s="58"/>
      <c r="G125" s="58"/>
      <c r="H125" s="58"/>
      <c r="I125" s="58"/>
      <c r="J125" s="345">
        <f>AI66</f>
        <v>0</v>
      </c>
      <c r="K125" s="345"/>
      <c r="L125" s="345"/>
      <c r="M125" s="345"/>
      <c r="N125" s="337" t="s">
        <v>95</v>
      </c>
      <c r="O125" s="345">
        <f>AI67</f>
        <v>0</v>
      </c>
      <c r="P125" s="345"/>
      <c r="Q125" s="345"/>
      <c r="R125" s="345"/>
      <c r="S125" s="337" t="s">
        <v>95</v>
      </c>
      <c r="T125" s="346">
        <f>AI68</f>
        <v>0</v>
      </c>
      <c r="U125" s="346"/>
      <c r="V125" s="346"/>
      <c r="W125" s="346"/>
      <c r="X125" s="337"/>
      <c r="Y125" s="396"/>
      <c r="Z125" s="396"/>
      <c r="AA125" s="396"/>
      <c r="AB125" s="396"/>
      <c r="AC125" s="396"/>
      <c r="AD125" s="58"/>
      <c r="AE125" s="58"/>
      <c r="AF125" s="58"/>
      <c r="AG125" s="58"/>
      <c r="AJ125" s="151"/>
      <c r="AK125" s="151"/>
      <c r="AL125" s="151"/>
      <c r="AM125" s="151"/>
      <c r="AN125" s="151"/>
    </row>
    <row r="126" spans="1:60" ht="18.75" customHeight="1">
      <c r="A126" s="58"/>
      <c r="B126" s="58"/>
      <c r="C126" s="58"/>
      <c r="D126" s="58"/>
      <c r="E126" s="58"/>
      <c r="F126" s="58"/>
      <c r="G126" s="58"/>
      <c r="H126" s="58"/>
      <c r="I126" s="58"/>
      <c r="J126" s="337" t="str">
        <f>AQ66</f>
        <v>∞</v>
      </c>
      <c r="K126" s="337"/>
      <c r="L126" s="337"/>
      <c r="M126" s="337"/>
      <c r="N126" s="337"/>
      <c r="O126" s="337" t="str">
        <f>AQ67</f>
        <v>∞</v>
      </c>
      <c r="P126" s="337"/>
      <c r="Q126" s="337"/>
      <c r="R126" s="337"/>
      <c r="S126" s="337"/>
      <c r="T126" s="337" t="str">
        <f>AQ68</f>
        <v>∞</v>
      </c>
      <c r="U126" s="337"/>
      <c r="V126" s="337"/>
      <c r="W126" s="337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</row>
    <row r="127" spans="1:60" ht="18.75" customHeight="1">
      <c r="A127" s="58"/>
      <c r="B127" s="58"/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  <c r="BF127" s="58"/>
    </row>
    <row r="128" spans="1:60" ht="18.75" customHeight="1">
      <c r="A128" s="59" t="s">
        <v>227</v>
      </c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</row>
    <row r="129" spans="1:56" ht="18.75" customHeight="1">
      <c r="A129" s="59"/>
      <c r="B129" s="58" t="s">
        <v>263</v>
      </c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</row>
    <row r="130" spans="1:56" ht="18.75" customHeight="1">
      <c r="A130" s="59"/>
      <c r="B130" s="58"/>
      <c r="C130" s="58"/>
      <c r="D130" s="58"/>
      <c r="E130" s="61"/>
      <c r="F130" s="58"/>
      <c r="G130" s="58"/>
      <c r="H130" s="221" t="s">
        <v>214</v>
      </c>
      <c r="I130" s="337">
        <f>Calcu!C62</f>
        <v>2</v>
      </c>
      <c r="J130" s="337"/>
      <c r="K130" s="337"/>
      <c r="L130" s="222" t="s">
        <v>215</v>
      </c>
      <c r="M130" s="338">
        <f>F121</f>
        <v>0</v>
      </c>
      <c r="N130" s="338"/>
      <c r="O130" s="338"/>
      <c r="P130" s="339" t="str">
        <f>I121</f>
        <v>mm</v>
      </c>
      <c r="Q130" s="340"/>
      <c r="R130" s="58" t="s">
        <v>216</v>
      </c>
      <c r="S130" s="341">
        <f>I130*M130</f>
        <v>0</v>
      </c>
      <c r="T130" s="341"/>
      <c r="U130" s="341"/>
      <c r="V130" s="339" t="str">
        <f>P130</f>
        <v>mm</v>
      </c>
      <c r="W130" s="340"/>
      <c r="Z130" s="220"/>
      <c r="AB130" s="143"/>
      <c r="AC130" s="143"/>
      <c r="AD130" s="143"/>
      <c r="AE130" s="143"/>
      <c r="AF130" s="143"/>
      <c r="AG130" s="152"/>
      <c r="AH130" s="219"/>
      <c r="AI130" s="219"/>
      <c r="AJ130" s="219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</row>
  </sheetData>
  <mergeCells count="551">
    <mergeCell ref="B45:F45"/>
    <mergeCell ref="G45:K45"/>
    <mergeCell ref="L45:P45"/>
    <mergeCell ref="Q45:U45"/>
    <mergeCell ref="V45:Z45"/>
    <mergeCell ref="AA45:AE45"/>
    <mergeCell ref="AF45:AJ45"/>
    <mergeCell ref="AK45:AO45"/>
    <mergeCell ref="AP45:AT45"/>
    <mergeCell ref="B44:F44"/>
    <mergeCell ref="G44:K44"/>
    <mergeCell ref="L44:P44"/>
    <mergeCell ref="Q44:U44"/>
    <mergeCell ref="V44:Z44"/>
    <mergeCell ref="AA44:AE44"/>
    <mergeCell ref="AF44:AJ44"/>
    <mergeCell ref="AK44:AO44"/>
    <mergeCell ref="AP44:AT44"/>
    <mergeCell ref="B43:F43"/>
    <mergeCell ref="G43:K43"/>
    <mergeCell ref="L43:P43"/>
    <mergeCell ref="Q43:U43"/>
    <mergeCell ref="V43:Z43"/>
    <mergeCell ref="AA43:AE43"/>
    <mergeCell ref="AF43:AJ43"/>
    <mergeCell ref="AK43:AO43"/>
    <mergeCell ref="AP43:AT43"/>
    <mergeCell ref="B42:F42"/>
    <mergeCell ref="G42:K42"/>
    <mergeCell ref="L42:P42"/>
    <mergeCell ref="Q42:U42"/>
    <mergeCell ref="V42:Z42"/>
    <mergeCell ref="AA42:AE42"/>
    <mergeCell ref="AF42:AJ42"/>
    <mergeCell ref="AK42:AO42"/>
    <mergeCell ref="AP42:AT42"/>
    <mergeCell ref="B41:F41"/>
    <mergeCell ref="G41:K41"/>
    <mergeCell ref="L41:P41"/>
    <mergeCell ref="Q41:U41"/>
    <mergeCell ref="V41:Z41"/>
    <mergeCell ref="AA41:AE41"/>
    <mergeCell ref="AF41:AJ41"/>
    <mergeCell ref="AK41:AO41"/>
    <mergeCell ref="AP41:AT41"/>
    <mergeCell ref="B40:F40"/>
    <mergeCell ref="G40:K40"/>
    <mergeCell ref="L40:P40"/>
    <mergeCell ref="Q40:U40"/>
    <mergeCell ref="V40:Z40"/>
    <mergeCell ref="AA40:AE40"/>
    <mergeCell ref="AF40:AJ40"/>
    <mergeCell ref="AK40:AO40"/>
    <mergeCell ref="AP40:AT40"/>
    <mergeCell ref="B39:F39"/>
    <mergeCell ref="G39:K39"/>
    <mergeCell ref="L39:P39"/>
    <mergeCell ref="Q39:U39"/>
    <mergeCell ref="V39:Z39"/>
    <mergeCell ref="AA39:AE39"/>
    <mergeCell ref="AF39:AJ39"/>
    <mergeCell ref="AK39:AO39"/>
    <mergeCell ref="AP39:AT39"/>
    <mergeCell ref="B38:F38"/>
    <mergeCell ref="G38:K38"/>
    <mergeCell ref="L38:P38"/>
    <mergeCell ref="Q38:U38"/>
    <mergeCell ref="V38:Z38"/>
    <mergeCell ref="AA38:AE38"/>
    <mergeCell ref="AF38:AJ38"/>
    <mergeCell ref="AK38:AO38"/>
    <mergeCell ref="AP38:AT38"/>
    <mergeCell ref="B37:F37"/>
    <mergeCell ref="G37:K37"/>
    <mergeCell ref="L37:P37"/>
    <mergeCell ref="Q37:U37"/>
    <mergeCell ref="V37:Z37"/>
    <mergeCell ref="AA37:AE37"/>
    <mergeCell ref="AF37:AJ37"/>
    <mergeCell ref="AK37:AO37"/>
    <mergeCell ref="AP37:AT37"/>
    <mergeCell ref="B36:F36"/>
    <mergeCell ref="G36:K36"/>
    <mergeCell ref="L36:P36"/>
    <mergeCell ref="Q36:U36"/>
    <mergeCell ref="V36:Z36"/>
    <mergeCell ref="AA36:AE36"/>
    <mergeCell ref="AF36:AJ36"/>
    <mergeCell ref="AK36:AO36"/>
    <mergeCell ref="AP36:AT36"/>
    <mergeCell ref="B35:F35"/>
    <mergeCell ref="G35:K35"/>
    <mergeCell ref="L35:P35"/>
    <mergeCell ref="Q35:U35"/>
    <mergeCell ref="V35:Z35"/>
    <mergeCell ref="AA35:AE35"/>
    <mergeCell ref="AF35:AJ35"/>
    <mergeCell ref="AK35:AO35"/>
    <mergeCell ref="AP35:AT35"/>
    <mergeCell ref="B34:F34"/>
    <mergeCell ref="G34:K34"/>
    <mergeCell ref="L34:P34"/>
    <mergeCell ref="Q34:U34"/>
    <mergeCell ref="V34:Z34"/>
    <mergeCell ref="AA34:AE34"/>
    <mergeCell ref="AF34:AJ34"/>
    <mergeCell ref="AK34:AO34"/>
    <mergeCell ref="AP34:AT34"/>
    <mergeCell ref="B33:F33"/>
    <mergeCell ref="G33:K33"/>
    <mergeCell ref="L33:P33"/>
    <mergeCell ref="Q33:U33"/>
    <mergeCell ref="V33:Z33"/>
    <mergeCell ref="AA33:AE33"/>
    <mergeCell ref="AF33:AJ33"/>
    <mergeCell ref="AK33:AO33"/>
    <mergeCell ref="AP33:AT33"/>
    <mergeCell ref="B32:F32"/>
    <mergeCell ref="G32:K32"/>
    <mergeCell ref="L32:P32"/>
    <mergeCell ref="Q32:U32"/>
    <mergeCell ref="V32:Z32"/>
    <mergeCell ref="AA32:AE32"/>
    <mergeCell ref="AF32:AJ32"/>
    <mergeCell ref="AK32:AO32"/>
    <mergeCell ref="AP32:AT32"/>
    <mergeCell ref="B31:F31"/>
    <mergeCell ref="G31:K31"/>
    <mergeCell ref="L31:P31"/>
    <mergeCell ref="Q31:U31"/>
    <mergeCell ref="V31:Z31"/>
    <mergeCell ref="AA31:AE31"/>
    <mergeCell ref="AF31:AJ31"/>
    <mergeCell ref="AK31:AO31"/>
    <mergeCell ref="AP31:AT31"/>
    <mergeCell ref="L29:P29"/>
    <mergeCell ref="Q29:U29"/>
    <mergeCell ref="V29:Z29"/>
    <mergeCell ref="AA29:AE29"/>
    <mergeCell ref="AF29:AJ29"/>
    <mergeCell ref="AK29:AO29"/>
    <mergeCell ref="AP29:AT29"/>
    <mergeCell ref="B30:F30"/>
    <mergeCell ref="G30:K30"/>
    <mergeCell ref="L30:P30"/>
    <mergeCell ref="Q30:U30"/>
    <mergeCell ref="V30:Z30"/>
    <mergeCell ref="AA30:AE30"/>
    <mergeCell ref="AF30:AJ30"/>
    <mergeCell ref="AK30:AO30"/>
    <mergeCell ref="AP30:AT30"/>
    <mergeCell ref="F121:H121"/>
    <mergeCell ref="J124:W124"/>
    <mergeCell ref="AK26:AO26"/>
    <mergeCell ref="AP26:AT26"/>
    <mergeCell ref="B27:F27"/>
    <mergeCell ref="G27:K27"/>
    <mergeCell ref="L27:P27"/>
    <mergeCell ref="Q27:U27"/>
    <mergeCell ref="V27:Z27"/>
    <mergeCell ref="AA27:AE27"/>
    <mergeCell ref="AF27:AJ27"/>
    <mergeCell ref="AK27:AO27"/>
    <mergeCell ref="AP27:AT27"/>
    <mergeCell ref="B28:F28"/>
    <mergeCell ref="G28:K28"/>
    <mergeCell ref="L28:P28"/>
    <mergeCell ref="Q28:U28"/>
    <mergeCell ref="V28:Z28"/>
    <mergeCell ref="AA28:AE28"/>
    <mergeCell ref="AF28:AJ28"/>
    <mergeCell ref="AK28:AO28"/>
    <mergeCell ref="AP28:AT28"/>
    <mergeCell ref="B29:F29"/>
    <mergeCell ref="G29:K29"/>
    <mergeCell ref="O112:Q112"/>
    <mergeCell ref="R112:S112"/>
    <mergeCell ref="V112:X112"/>
    <mergeCell ref="Y112:Z112"/>
    <mergeCell ref="S107:U108"/>
    <mergeCell ref="M118:O118"/>
    <mergeCell ref="R118:S118"/>
    <mergeCell ref="T118:V118"/>
    <mergeCell ref="F119:H119"/>
    <mergeCell ref="C113:G114"/>
    <mergeCell ref="W77:Y78"/>
    <mergeCell ref="Z77:AA78"/>
    <mergeCell ref="Y98:Z98"/>
    <mergeCell ref="C99:G99"/>
    <mergeCell ref="S99:T99"/>
    <mergeCell ref="V107:W108"/>
    <mergeCell ref="I109:P109"/>
    <mergeCell ref="C110:H111"/>
    <mergeCell ref="M110:N111"/>
    <mergeCell ref="V85:X85"/>
    <mergeCell ref="Y85:Z85"/>
    <mergeCell ref="I90:M90"/>
    <mergeCell ref="J93:K94"/>
    <mergeCell ref="L93:L94"/>
    <mergeCell ref="M107:O107"/>
    <mergeCell ref="I95:P95"/>
    <mergeCell ref="H105:O105"/>
    <mergeCell ref="H107:L108"/>
    <mergeCell ref="R107:R108"/>
    <mergeCell ref="I82:P82"/>
    <mergeCell ref="C83:H84"/>
    <mergeCell ref="M83:N84"/>
    <mergeCell ref="L85:M85"/>
    <mergeCell ref="O85:Q85"/>
    <mergeCell ref="AD91:AG91"/>
    <mergeCell ref="AH91:AJ91"/>
    <mergeCell ref="AM91:AN91"/>
    <mergeCell ref="M93:N93"/>
    <mergeCell ref="O93:O94"/>
    <mergeCell ref="P93:S93"/>
    <mergeCell ref="T93:V93"/>
    <mergeCell ref="X93:Z93"/>
    <mergeCell ref="AD93:AD94"/>
    <mergeCell ref="AE93:AH94"/>
    <mergeCell ref="AI93:AI94"/>
    <mergeCell ref="AJ93:AL94"/>
    <mergeCell ref="AM93:AN94"/>
    <mergeCell ref="M94:N94"/>
    <mergeCell ref="P94:AC94"/>
    <mergeCell ref="P65:V65"/>
    <mergeCell ref="AI65:AP65"/>
    <mergeCell ref="D64:H64"/>
    <mergeCell ref="D63:H63"/>
    <mergeCell ref="W63:AA63"/>
    <mergeCell ref="AB63:AH63"/>
    <mergeCell ref="N78:O78"/>
    <mergeCell ref="Q78:U78"/>
    <mergeCell ref="C52:E52"/>
    <mergeCell ref="C53:E53"/>
    <mergeCell ref="C54:E54"/>
    <mergeCell ref="C55:E55"/>
    <mergeCell ref="B63:C65"/>
    <mergeCell ref="I63:O63"/>
    <mergeCell ref="P63:V63"/>
    <mergeCell ref="Q76:S76"/>
    <mergeCell ref="T76:U76"/>
    <mergeCell ref="J77:L78"/>
    <mergeCell ref="M77:M78"/>
    <mergeCell ref="N77:O77"/>
    <mergeCell ref="P77:P78"/>
    <mergeCell ref="Q77:S77"/>
    <mergeCell ref="T77:U77"/>
    <mergeCell ref="V77:V78"/>
    <mergeCell ref="G25:K25"/>
    <mergeCell ref="L25:P25"/>
    <mergeCell ref="Q25:U25"/>
    <mergeCell ref="V25:Z25"/>
    <mergeCell ref="AA25:AE25"/>
    <mergeCell ref="AF25:AJ25"/>
    <mergeCell ref="AK25:AO25"/>
    <mergeCell ref="AP25:AT25"/>
    <mergeCell ref="B46:F46"/>
    <mergeCell ref="G46:K46"/>
    <mergeCell ref="L46:P46"/>
    <mergeCell ref="Q46:U46"/>
    <mergeCell ref="V46:Z46"/>
    <mergeCell ref="AA46:AE46"/>
    <mergeCell ref="AF46:AJ46"/>
    <mergeCell ref="AK46:AO46"/>
    <mergeCell ref="AP46:AT46"/>
    <mergeCell ref="B26:F26"/>
    <mergeCell ref="G26:K26"/>
    <mergeCell ref="L26:P26"/>
    <mergeCell ref="Q26:U26"/>
    <mergeCell ref="V26:Z26"/>
    <mergeCell ref="AA26:AE26"/>
    <mergeCell ref="AF26:AJ26"/>
    <mergeCell ref="G23:K23"/>
    <mergeCell ref="L23:P23"/>
    <mergeCell ref="Q23:U23"/>
    <mergeCell ref="V23:Z23"/>
    <mergeCell ref="AA23:AE23"/>
    <mergeCell ref="AF23:AJ23"/>
    <mergeCell ref="AK23:AO23"/>
    <mergeCell ref="AP23:AT23"/>
    <mergeCell ref="B24:F24"/>
    <mergeCell ref="G24:K24"/>
    <mergeCell ref="L24:P24"/>
    <mergeCell ref="Q24:U24"/>
    <mergeCell ref="V24:Z24"/>
    <mergeCell ref="AA24:AE24"/>
    <mergeCell ref="AF24:AJ24"/>
    <mergeCell ref="AK24:AO24"/>
    <mergeCell ref="AP24:AT24"/>
    <mergeCell ref="G21:K21"/>
    <mergeCell ref="L21:P21"/>
    <mergeCell ref="Q21:U21"/>
    <mergeCell ref="V21:Z21"/>
    <mergeCell ref="AA21:AE21"/>
    <mergeCell ref="AF21:AJ21"/>
    <mergeCell ref="AK21:AO21"/>
    <mergeCell ref="AP21:AT21"/>
    <mergeCell ref="B22:F22"/>
    <mergeCell ref="G22:K22"/>
    <mergeCell ref="L22:P22"/>
    <mergeCell ref="Q22:U22"/>
    <mergeCell ref="V22:Z22"/>
    <mergeCell ref="AA22:AE22"/>
    <mergeCell ref="AF22:AJ22"/>
    <mergeCell ref="AK22:AO22"/>
    <mergeCell ref="AP22:AT22"/>
    <mergeCell ref="B20:F20"/>
    <mergeCell ref="G20:K20"/>
    <mergeCell ref="L20:P20"/>
    <mergeCell ref="Q20:U20"/>
    <mergeCell ref="V20:Z20"/>
    <mergeCell ref="AA20:AE20"/>
    <mergeCell ref="AF20:AJ20"/>
    <mergeCell ref="AK20:AO20"/>
    <mergeCell ref="AP20:AT20"/>
    <mergeCell ref="B19:F19"/>
    <mergeCell ref="G19:K19"/>
    <mergeCell ref="L19:P19"/>
    <mergeCell ref="Q19:U19"/>
    <mergeCell ref="V19:Z19"/>
    <mergeCell ref="AA19:AE19"/>
    <mergeCell ref="AF19:AJ19"/>
    <mergeCell ref="AK19:AO19"/>
    <mergeCell ref="AP19:AT19"/>
    <mergeCell ref="B18:F18"/>
    <mergeCell ref="G18:K18"/>
    <mergeCell ref="L18:P18"/>
    <mergeCell ref="Q18:U18"/>
    <mergeCell ref="V18:Z18"/>
    <mergeCell ref="AA18:AE18"/>
    <mergeCell ref="AF18:AJ18"/>
    <mergeCell ref="AK18:AO18"/>
    <mergeCell ref="AP18:AT18"/>
    <mergeCell ref="B17:F17"/>
    <mergeCell ref="G17:K17"/>
    <mergeCell ref="L17:P17"/>
    <mergeCell ref="Q17:U17"/>
    <mergeCell ref="V17:Z17"/>
    <mergeCell ref="AA17:AE17"/>
    <mergeCell ref="AF17:AJ17"/>
    <mergeCell ref="AK17:AO17"/>
    <mergeCell ref="AP17:AT17"/>
    <mergeCell ref="Y124:AC125"/>
    <mergeCell ref="AF12:AJ12"/>
    <mergeCell ref="AK12:AO12"/>
    <mergeCell ref="AP12:AT12"/>
    <mergeCell ref="B13:F13"/>
    <mergeCell ref="G13:K13"/>
    <mergeCell ref="L13:P13"/>
    <mergeCell ref="Q13:U13"/>
    <mergeCell ref="V13:Z13"/>
    <mergeCell ref="AA13:AE13"/>
    <mergeCell ref="AF13:AJ13"/>
    <mergeCell ref="AK13:AO13"/>
    <mergeCell ref="AP13:AT13"/>
    <mergeCell ref="B12:F12"/>
    <mergeCell ref="G12:K12"/>
    <mergeCell ref="L12:P12"/>
    <mergeCell ref="Q12:U12"/>
    <mergeCell ref="V12:Z12"/>
    <mergeCell ref="AA12:AE12"/>
    <mergeCell ref="B21:F21"/>
    <mergeCell ref="B23:F23"/>
    <mergeCell ref="B25:F25"/>
    <mergeCell ref="C51:E51"/>
    <mergeCell ref="N90:O90"/>
    <mergeCell ref="B4:F5"/>
    <mergeCell ref="G4:AE4"/>
    <mergeCell ref="AF4:AJ5"/>
    <mergeCell ref="AK4:AO5"/>
    <mergeCell ref="AP4:AT5"/>
    <mergeCell ref="G5:K5"/>
    <mergeCell ref="L5:P5"/>
    <mergeCell ref="Q5:U5"/>
    <mergeCell ref="V5:Z5"/>
    <mergeCell ref="AA5:AE5"/>
    <mergeCell ref="B6:F6"/>
    <mergeCell ref="G6:K6"/>
    <mergeCell ref="L6:P6"/>
    <mergeCell ref="Q6:U6"/>
    <mergeCell ref="V6:Z6"/>
    <mergeCell ref="AA6:AE6"/>
    <mergeCell ref="AF6:AJ6"/>
    <mergeCell ref="AK6:AO6"/>
    <mergeCell ref="AP6:AT6"/>
    <mergeCell ref="B7:F7"/>
    <mergeCell ref="G7:K7"/>
    <mergeCell ref="L7:P7"/>
    <mergeCell ref="Q7:U7"/>
    <mergeCell ref="V7:Z7"/>
    <mergeCell ref="AA7:AE7"/>
    <mergeCell ref="AF7:AJ7"/>
    <mergeCell ref="AK7:AO7"/>
    <mergeCell ref="AP7:AT7"/>
    <mergeCell ref="B8:F8"/>
    <mergeCell ref="G8:K8"/>
    <mergeCell ref="L8:P8"/>
    <mergeCell ref="Q8:U8"/>
    <mergeCell ref="V8:Z8"/>
    <mergeCell ref="AA8:AE8"/>
    <mergeCell ref="AF8:AJ8"/>
    <mergeCell ref="AK8:AO8"/>
    <mergeCell ref="AP8:AT8"/>
    <mergeCell ref="B9:F9"/>
    <mergeCell ref="G9:K9"/>
    <mergeCell ref="L9:P9"/>
    <mergeCell ref="Q9:U9"/>
    <mergeCell ref="V9:Z9"/>
    <mergeCell ref="AA9:AE9"/>
    <mergeCell ref="AF9:AJ9"/>
    <mergeCell ref="AK9:AO9"/>
    <mergeCell ref="AP9:AT9"/>
    <mergeCell ref="B10:F10"/>
    <mergeCell ref="G10:K10"/>
    <mergeCell ref="L10:P10"/>
    <mergeCell ref="Q10:U10"/>
    <mergeCell ref="V10:Z10"/>
    <mergeCell ref="AA10:AE10"/>
    <mergeCell ref="AF10:AJ10"/>
    <mergeCell ref="AK10:AO10"/>
    <mergeCell ref="AP10:AT10"/>
    <mergeCell ref="B11:F11"/>
    <mergeCell ref="G11:K11"/>
    <mergeCell ref="L11:P11"/>
    <mergeCell ref="Q11:U11"/>
    <mergeCell ref="V11:Z11"/>
    <mergeCell ref="AA11:AE11"/>
    <mergeCell ref="AF11:AJ11"/>
    <mergeCell ref="AK11:AO11"/>
    <mergeCell ref="AP11:AT11"/>
    <mergeCell ref="B14:F14"/>
    <mergeCell ref="G14:K14"/>
    <mergeCell ref="L14:P14"/>
    <mergeCell ref="Q14:U14"/>
    <mergeCell ref="V14:Z14"/>
    <mergeCell ref="AA14:AE14"/>
    <mergeCell ref="AF14:AJ14"/>
    <mergeCell ref="AK14:AO14"/>
    <mergeCell ref="AP14:AT14"/>
    <mergeCell ref="AK15:AO15"/>
    <mergeCell ref="AP15:AT15"/>
    <mergeCell ref="B16:F16"/>
    <mergeCell ref="G16:K16"/>
    <mergeCell ref="L16:P16"/>
    <mergeCell ref="Q16:U16"/>
    <mergeCell ref="V16:Z16"/>
    <mergeCell ref="AA16:AE16"/>
    <mergeCell ref="AF16:AJ16"/>
    <mergeCell ref="AK16:AO16"/>
    <mergeCell ref="AP16:AT16"/>
    <mergeCell ref="AF15:AJ15"/>
    <mergeCell ref="B15:F15"/>
    <mergeCell ref="G15:K15"/>
    <mergeCell ref="L15:P15"/>
    <mergeCell ref="Q15:U15"/>
    <mergeCell ref="V15:Z15"/>
    <mergeCell ref="AA15:AE15"/>
    <mergeCell ref="AQ63:AT63"/>
    <mergeCell ref="W64:AA64"/>
    <mergeCell ref="AB64:AH64"/>
    <mergeCell ref="AQ64:AT64"/>
    <mergeCell ref="AQ65:AT65"/>
    <mergeCell ref="B66:C66"/>
    <mergeCell ref="D66:H66"/>
    <mergeCell ref="I66:M66"/>
    <mergeCell ref="N66:O66"/>
    <mergeCell ref="P66:S66"/>
    <mergeCell ref="T66:V66"/>
    <mergeCell ref="W66:AA66"/>
    <mergeCell ref="AB66:AH66"/>
    <mergeCell ref="AI66:AM66"/>
    <mergeCell ref="AN66:AP66"/>
    <mergeCell ref="AQ66:AT66"/>
    <mergeCell ref="D65:H65"/>
    <mergeCell ref="I65:O65"/>
    <mergeCell ref="W65:AA65"/>
    <mergeCell ref="AB65:AH65"/>
    <mergeCell ref="AI63:AP63"/>
    <mergeCell ref="I64:O64"/>
    <mergeCell ref="P64:V64"/>
    <mergeCell ref="AI64:AP64"/>
    <mergeCell ref="AI67:AM67"/>
    <mergeCell ref="AN67:AP67"/>
    <mergeCell ref="AQ67:AT67"/>
    <mergeCell ref="B68:C68"/>
    <mergeCell ref="D68:H68"/>
    <mergeCell ref="I68:M68"/>
    <mergeCell ref="N68:O68"/>
    <mergeCell ref="P68:S68"/>
    <mergeCell ref="T68:V68"/>
    <mergeCell ref="W68:AA68"/>
    <mergeCell ref="AI68:AM68"/>
    <mergeCell ref="AN68:AP68"/>
    <mergeCell ref="AQ68:AT68"/>
    <mergeCell ref="B67:C67"/>
    <mergeCell ref="D67:H67"/>
    <mergeCell ref="I67:M67"/>
    <mergeCell ref="N67:O67"/>
    <mergeCell ref="P67:S67"/>
    <mergeCell ref="T67:V67"/>
    <mergeCell ref="W67:AA67"/>
    <mergeCell ref="AB67:AH67"/>
    <mergeCell ref="AB68:AH68"/>
    <mergeCell ref="P106:R106"/>
    <mergeCell ref="AI69:AM69"/>
    <mergeCell ref="AN69:AP69"/>
    <mergeCell ref="AQ69:AT69"/>
    <mergeCell ref="B69:C69"/>
    <mergeCell ref="D69:H69"/>
    <mergeCell ref="I69:M69"/>
    <mergeCell ref="N69:O69"/>
    <mergeCell ref="W69:AA69"/>
    <mergeCell ref="N80:O80"/>
    <mergeCell ref="P80:P81"/>
    <mergeCell ref="Q80:S80"/>
    <mergeCell ref="T80:U80"/>
    <mergeCell ref="V80:V81"/>
    <mergeCell ref="W80:Y81"/>
    <mergeCell ref="Z80:AA81"/>
    <mergeCell ref="N81:O81"/>
    <mergeCell ref="Q81:U81"/>
    <mergeCell ref="P69:V69"/>
    <mergeCell ref="AB69:AH69"/>
    <mergeCell ref="I75:M75"/>
    <mergeCell ref="N75:O75"/>
    <mergeCell ref="J80:L81"/>
    <mergeCell ref="M80:M81"/>
    <mergeCell ref="R85:S85"/>
    <mergeCell ref="I130:K130"/>
    <mergeCell ref="M130:O130"/>
    <mergeCell ref="P130:Q130"/>
    <mergeCell ref="S130:U130"/>
    <mergeCell ref="V130:W130"/>
    <mergeCell ref="C96:H97"/>
    <mergeCell ref="M96:N97"/>
    <mergeCell ref="L98:M98"/>
    <mergeCell ref="O98:Q98"/>
    <mergeCell ref="R98:S98"/>
    <mergeCell ref="V98:X98"/>
    <mergeCell ref="X124:X125"/>
    <mergeCell ref="J125:M125"/>
    <mergeCell ref="N125:N126"/>
    <mergeCell ref="O125:R125"/>
    <mergeCell ref="S125:S126"/>
    <mergeCell ref="T125:W125"/>
    <mergeCell ref="J126:M126"/>
    <mergeCell ref="O126:R126"/>
    <mergeCell ref="T126:W126"/>
    <mergeCell ref="F118:H118"/>
    <mergeCell ref="K118:L118"/>
    <mergeCell ref="L112:M112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518" r:id="rId4">
          <objectPr defaultSize="0" autoPict="0" r:id="rId5">
            <anchor moveWithCells="1">
              <from>
                <xdr:col>1</xdr:col>
                <xdr:colOff>9525</xdr:colOff>
                <xdr:row>48</xdr:row>
                <xdr:rowOff>0</xdr:rowOff>
              </from>
              <to>
                <xdr:col>12</xdr:col>
                <xdr:colOff>38100</xdr:colOff>
                <xdr:row>49</xdr:row>
                <xdr:rowOff>142875</xdr:rowOff>
              </to>
            </anchor>
          </objectPr>
        </oleObject>
      </mc:Choice>
      <mc:Fallback>
        <oleObject progId="Equation.3" shapeId="2518" r:id="rId4"/>
      </mc:Fallback>
    </mc:AlternateContent>
    <mc:AlternateContent xmlns:mc="http://schemas.openxmlformats.org/markup-compatibility/2006">
      <mc:Choice Requires="x14">
        <oleObject progId="Equation.3" shapeId="2519" r:id="rId6">
          <objectPr defaultSize="0" r:id="rId7">
            <anchor moveWithCells="1">
              <from>
                <xdr:col>2</xdr:col>
                <xdr:colOff>47625</xdr:colOff>
                <xdr:row>56</xdr:row>
                <xdr:rowOff>19050</xdr:rowOff>
              </from>
              <to>
                <xdr:col>13</xdr:col>
                <xdr:colOff>19050</xdr:colOff>
                <xdr:row>57</xdr:row>
                <xdr:rowOff>0</xdr:rowOff>
              </to>
            </anchor>
          </objectPr>
        </oleObject>
      </mc:Choice>
      <mc:Fallback>
        <oleObject progId="Equation.3" shapeId="2519" r:id="rId6"/>
      </mc:Fallback>
    </mc:AlternateContent>
    <mc:AlternateContent xmlns:mc="http://schemas.openxmlformats.org/markup-compatibility/2006">
      <mc:Choice Requires="x14">
        <oleObject progId="Equation.DSMT4" shapeId="2520" r:id="rId8">
          <objectPr defaultSize="0" autoPict="0" r:id="rId9">
            <anchor moveWithCells="1">
              <from>
                <xdr:col>13</xdr:col>
                <xdr:colOff>28575</xdr:colOff>
                <xdr:row>77</xdr:row>
                <xdr:rowOff>9525</xdr:rowOff>
              </from>
              <to>
                <xdr:col>14</xdr:col>
                <xdr:colOff>85725</xdr:colOff>
                <xdr:row>77</xdr:row>
                <xdr:rowOff>209550</xdr:rowOff>
              </to>
            </anchor>
          </objectPr>
        </oleObject>
      </mc:Choice>
      <mc:Fallback>
        <oleObject progId="Equation.DSMT4" shapeId="2520" r:id="rId8"/>
      </mc:Fallback>
    </mc:AlternateContent>
    <mc:AlternateContent xmlns:mc="http://schemas.openxmlformats.org/markup-compatibility/2006">
      <mc:Choice Requires="x14">
        <oleObject progId="Equation.DSMT4" shapeId="2521" r:id="rId10">
          <objectPr defaultSize="0" r:id="rId11">
            <anchor moveWithCells="1">
              <from>
                <xdr:col>17</xdr:col>
                <xdr:colOff>123825</xdr:colOff>
                <xdr:row>77</xdr:row>
                <xdr:rowOff>0</xdr:rowOff>
              </from>
              <to>
                <xdr:col>19</xdr:col>
                <xdr:colOff>19050</xdr:colOff>
                <xdr:row>77</xdr:row>
                <xdr:rowOff>200025</xdr:rowOff>
              </to>
            </anchor>
          </objectPr>
        </oleObject>
      </mc:Choice>
      <mc:Fallback>
        <oleObject progId="Equation.DSMT4" shapeId="2521" r:id="rId10"/>
      </mc:Fallback>
    </mc:AlternateContent>
    <mc:AlternateContent xmlns:mc="http://schemas.openxmlformats.org/markup-compatibility/2006">
      <mc:Choice Requires="x14">
        <oleObject progId="Equation.3" shapeId="2522" r:id="rId12">
          <objectPr defaultSize="0" r:id="rId13">
            <anchor moveWithCells="1">
              <from>
                <xdr:col>8</xdr:col>
                <xdr:colOff>9525</xdr:colOff>
                <xdr:row>98</xdr:row>
                <xdr:rowOff>19050</xdr:rowOff>
              </from>
              <to>
                <xdr:col>11</xdr:col>
                <xdr:colOff>38100</xdr:colOff>
                <xdr:row>98</xdr:row>
                <xdr:rowOff>209550</xdr:rowOff>
              </to>
            </anchor>
          </objectPr>
        </oleObject>
      </mc:Choice>
      <mc:Fallback>
        <oleObject progId="Equation.3" shapeId="2522" r:id="rId12"/>
      </mc:Fallback>
    </mc:AlternateContent>
    <mc:AlternateContent xmlns:mc="http://schemas.openxmlformats.org/markup-compatibility/2006">
      <mc:Choice Requires="x14">
        <oleObject progId="Equation.3" shapeId="2523" r:id="rId14">
          <objectPr defaultSize="0" r:id="rId15">
            <anchor moveWithCells="1">
              <from>
                <xdr:col>3</xdr:col>
                <xdr:colOff>9525</xdr:colOff>
                <xdr:row>58</xdr:row>
                <xdr:rowOff>9525</xdr:rowOff>
              </from>
              <to>
                <xdr:col>18</xdr:col>
                <xdr:colOff>38100</xdr:colOff>
                <xdr:row>59</xdr:row>
                <xdr:rowOff>152400</xdr:rowOff>
              </to>
            </anchor>
          </objectPr>
        </oleObject>
      </mc:Choice>
      <mc:Fallback>
        <oleObject progId="Equation.3" shapeId="2523" r:id="rId14"/>
      </mc:Fallback>
    </mc:AlternateContent>
    <mc:AlternateContent xmlns:mc="http://schemas.openxmlformats.org/markup-compatibility/2006">
      <mc:Choice Requires="x14">
        <oleObject progId="Equation.3" shapeId="2524" r:id="rId16">
          <objectPr defaultSize="0" r:id="rId17">
            <anchor moveWithCells="1">
              <from>
                <xdr:col>7</xdr:col>
                <xdr:colOff>133350</xdr:colOff>
                <xdr:row>95</xdr:row>
                <xdr:rowOff>57150</xdr:rowOff>
              </from>
              <to>
                <xdr:col>11</xdr:col>
                <xdr:colOff>133350</xdr:colOff>
                <xdr:row>96</xdr:row>
                <xdr:rowOff>171450</xdr:rowOff>
              </to>
            </anchor>
          </objectPr>
        </oleObject>
      </mc:Choice>
      <mc:Fallback>
        <oleObject progId="Equation.3" shapeId="2524" r:id="rId16"/>
      </mc:Fallback>
    </mc:AlternateContent>
    <mc:AlternateContent xmlns:mc="http://schemas.openxmlformats.org/markup-compatibility/2006">
      <mc:Choice Requires="x14">
        <oleObject progId="Equation.3" shapeId="2525" r:id="rId18">
          <objectPr defaultSize="0" r:id="rId19">
            <anchor moveWithCells="1">
              <from>
                <xdr:col>7</xdr:col>
                <xdr:colOff>123825</xdr:colOff>
                <xdr:row>82</xdr:row>
                <xdr:rowOff>57150</xdr:rowOff>
              </from>
              <to>
                <xdr:col>12</xdr:col>
                <xdr:colOff>0</xdr:colOff>
                <xdr:row>83</xdr:row>
                <xdr:rowOff>200025</xdr:rowOff>
              </to>
            </anchor>
          </objectPr>
        </oleObject>
      </mc:Choice>
      <mc:Fallback>
        <oleObject progId="Equation.3" shapeId="2525" r:id="rId18"/>
      </mc:Fallback>
    </mc:AlternateContent>
    <mc:AlternateContent xmlns:mc="http://schemas.openxmlformats.org/markup-compatibility/2006">
      <mc:Choice Requires="x14">
        <oleObject progId="Equation.3" shapeId="2526" r:id="rId20">
          <objectPr defaultSize="0" r:id="rId21">
            <anchor moveWithCells="1">
              <from>
                <xdr:col>1</xdr:col>
                <xdr:colOff>9525</xdr:colOff>
                <xdr:row>123</xdr:row>
                <xdr:rowOff>9525</xdr:rowOff>
              </from>
              <to>
                <xdr:col>8</xdr:col>
                <xdr:colOff>142875</xdr:colOff>
                <xdr:row>125</xdr:row>
                <xdr:rowOff>180975</xdr:rowOff>
              </to>
            </anchor>
          </objectPr>
        </oleObject>
      </mc:Choice>
      <mc:Fallback>
        <oleObject progId="Equation.3" shapeId="2526" r:id="rId20"/>
      </mc:Fallback>
    </mc:AlternateContent>
    <mc:AlternateContent xmlns:mc="http://schemas.openxmlformats.org/markup-compatibility/2006">
      <mc:Choice Requires="x14">
        <oleObject progId="Equation.3" shapeId="2527" r:id="rId22">
          <objectPr defaultSize="0" r:id="rId23">
            <anchor moveWithCells="1">
              <from>
                <xdr:col>14</xdr:col>
                <xdr:colOff>9525</xdr:colOff>
                <xdr:row>123</xdr:row>
                <xdr:rowOff>0</xdr:rowOff>
              </from>
              <to>
                <xdr:col>18</xdr:col>
                <xdr:colOff>0</xdr:colOff>
                <xdr:row>123</xdr:row>
                <xdr:rowOff>219075</xdr:rowOff>
              </to>
            </anchor>
          </objectPr>
        </oleObject>
      </mc:Choice>
      <mc:Fallback>
        <oleObject progId="Equation.3" shapeId="2527" r:id="rId22"/>
      </mc:Fallback>
    </mc:AlternateContent>
    <mc:AlternateContent xmlns:mc="http://schemas.openxmlformats.org/markup-compatibility/2006">
      <mc:Choice Requires="x14">
        <oleObject progId="Equation.3" shapeId="2528" r:id="rId24">
          <objectPr defaultSize="0" r:id="rId25">
            <anchor moveWithCells="1">
              <from>
                <xdr:col>4</xdr:col>
                <xdr:colOff>123825</xdr:colOff>
                <xdr:row>117</xdr:row>
                <xdr:rowOff>0</xdr:rowOff>
              </from>
              <to>
                <xdr:col>10</xdr:col>
                <xdr:colOff>95250</xdr:colOff>
                <xdr:row>117</xdr:row>
                <xdr:rowOff>219075</xdr:rowOff>
              </to>
            </anchor>
          </objectPr>
        </oleObject>
      </mc:Choice>
      <mc:Fallback>
        <oleObject progId="Equation.3" shapeId="2528" r:id="rId24"/>
      </mc:Fallback>
    </mc:AlternateContent>
    <mc:AlternateContent xmlns:mc="http://schemas.openxmlformats.org/markup-compatibility/2006">
      <mc:Choice Requires="x14">
        <oleObject progId="Equation.DSMT4" shapeId="2529" r:id="rId26">
          <objectPr defaultSize="0" r:id="rId27">
            <anchor moveWithCells="1">
              <from>
                <xdr:col>8</xdr:col>
                <xdr:colOff>9525</xdr:colOff>
                <xdr:row>109</xdr:row>
                <xdr:rowOff>66675</xdr:rowOff>
              </from>
              <to>
                <xdr:col>12</xdr:col>
                <xdr:colOff>9525</xdr:colOff>
                <xdr:row>110</xdr:row>
                <xdr:rowOff>209550</xdr:rowOff>
              </to>
            </anchor>
          </objectPr>
        </oleObject>
      </mc:Choice>
      <mc:Fallback>
        <oleObject progId="Equation.DSMT4" shapeId="2529" r:id="rId26"/>
      </mc:Fallback>
    </mc:AlternateContent>
    <mc:AlternateContent xmlns:mc="http://schemas.openxmlformats.org/markup-compatibility/2006">
      <mc:Choice Requires="x14">
        <oleObject progId="Equation.DSMT4" shapeId="2530" r:id="rId28">
          <objectPr defaultSize="0" r:id="rId29">
            <anchor moveWithCells="1">
              <from>
                <xdr:col>8</xdr:col>
                <xdr:colOff>9525</xdr:colOff>
                <xdr:row>112</xdr:row>
                <xdr:rowOff>28575</xdr:rowOff>
              </from>
              <to>
                <xdr:col>19</xdr:col>
                <xdr:colOff>57150</xdr:colOff>
                <xdr:row>113</xdr:row>
                <xdr:rowOff>180975</xdr:rowOff>
              </to>
            </anchor>
          </objectPr>
        </oleObject>
      </mc:Choice>
      <mc:Fallback>
        <oleObject progId="Equation.DSMT4" shapeId="2530" r:id="rId28"/>
      </mc:Fallback>
    </mc:AlternateContent>
    <mc:AlternateContent xmlns:mc="http://schemas.openxmlformats.org/markup-compatibility/2006">
      <mc:Choice Requires="x14">
        <oleObject progId="Equation.3" shapeId="2531" r:id="rId30">
          <objectPr defaultSize="0" r:id="rId31">
            <anchor moveWithCells="1">
              <from>
                <xdr:col>1</xdr:col>
                <xdr:colOff>85725</xdr:colOff>
                <xdr:row>116</xdr:row>
                <xdr:rowOff>9525</xdr:rowOff>
              </from>
              <to>
                <xdr:col>12</xdr:col>
                <xdr:colOff>57150</xdr:colOff>
                <xdr:row>116</xdr:row>
                <xdr:rowOff>228600</xdr:rowOff>
              </to>
            </anchor>
          </objectPr>
        </oleObject>
      </mc:Choice>
      <mc:Fallback>
        <oleObject progId="Equation.3" shapeId="2531" r:id="rId30"/>
      </mc:Fallback>
    </mc:AlternateContent>
    <mc:AlternateContent xmlns:mc="http://schemas.openxmlformats.org/markup-compatibility/2006">
      <mc:Choice Requires="x14">
        <oleObject progId="Equation.DSMT4" shapeId="2532" r:id="rId32">
          <objectPr defaultSize="0" autoPict="0" r:id="rId33">
            <anchor moveWithCells="1">
              <from>
                <xdr:col>13</xdr:col>
                <xdr:colOff>28575</xdr:colOff>
                <xdr:row>80</xdr:row>
                <xdr:rowOff>9525</xdr:rowOff>
              </from>
              <to>
                <xdr:col>14</xdr:col>
                <xdr:colOff>85725</xdr:colOff>
                <xdr:row>80</xdr:row>
                <xdr:rowOff>209550</xdr:rowOff>
              </to>
            </anchor>
          </objectPr>
        </oleObject>
      </mc:Choice>
      <mc:Fallback>
        <oleObject progId="Equation.DSMT4" shapeId="2532" r:id="rId32"/>
      </mc:Fallback>
    </mc:AlternateContent>
    <mc:AlternateContent xmlns:mc="http://schemas.openxmlformats.org/markup-compatibility/2006">
      <mc:Choice Requires="x14">
        <oleObject progId="Equation.DSMT4" shapeId="2533" r:id="rId34">
          <objectPr defaultSize="0" r:id="rId35">
            <anchor moveWithCells="1">
              <from>
                <xdr:col>17</xdr:col>
                <xdr:colOff>123825</xdr:colOff>
                <xdr:row>80</xdr:row>
                <xdr:rowOff>0</xdr:rowOff>
              </from>
              <to>
                <xdr:col>19</xdr:col>
                <xdr:colOff>85725</xdr:colOff>
                <xdr:row>80</xdr:row>
                <xdr:rowOff>200025</xdr:rowOff>
              </to>
            </anchor>
          </objectPr>
        </oleObject>
      </mc:Choice>
      <mc:Fallback>
        <oleObject progId="Equation.DSMT4" shapeId="2533" r:id="rId34"/>
      </mc:Fallback>
    </mc:AlternateContent>
    <mc:AlternateContent xmlns:mc="http://schemas.openxmlformats.org/markup-compatibility/2006">
      <mc:Choice Requires="x14">
        <oleObject progId="Equation.3" shapeId="2534" r:id="rId36">
          <objectPr defaultSize="0" r:id="rId37">
            <anchor moveWithCells="1">
              <from>
                <xdr:col>29</xdr:col>
                <xdr:colOff>28575</xdr:colOff>
                <xdr:row>89</xdr:row>
                <xdr:rowOff>209550</xdr:rowOff>
              </from>
              <to>
                <xdr:col>38</xdr:col>
                <xdr:colOff>28575</xdr:colOff>
                <xdr:row>91</xdr:row>
                <xdr:rowOff>0</xdr:rowOff>
              </to>
            </anchor>
          </objectPr>
        </oleObject>
      </mc:Choice>
      <mc:Fallback>
        <oleObject progId="Equation.3" shapeId="2534" r:id="rId36"/>
      </mc:Fallback>
    </mc:AlternateContent>
    <mc:AlternateContent xmlns:mc="http://schemas.openxmlformats.org/markup-compatibility/2006">
      <mc:Choice Requires="x14">
        <oleObject progId="Equation.3" shapeId="2535" r:id="rId38">
          <objectPr defaultSize="0" r:id="rId39">
            <anchor moveWithCells="1">
              <from>
                <xdr:col>15</xdr:col>
                <xdr:colOff>47625</xdr:colOff>
                <xdr:row>91</xdr:row>
                <xdr:rowOff>209550</xdr:rowOff>
              </from>
              <to>
                <xdr:col>26</xdr:col>
                <xdr:colOff>133350</xdr:colOff>
                <xdr:row>93</xdr:row>
                <xdr:rowOff>0</xdr:rowOff>
              </to>
            </anchor>
          </objectPr>
        </oleObject>
      </mc:Choice>
      <mc:Fallback>
        <oleObject progId="Equation.3" shapeId="2535" r:id="rId38"/>
      </mc:Fallback>
    </mc:AlternateContent>
    <mc:AlternateContent xmlns:mc="http://schemas.openxmlformats.org/markup-compatibility/2006">
      <mc:Choice Requires="x14">
        <oleObject progId="Equation.DSMT4" shapeId="2536" r:id="rId40">
          <objectPr defaultSize="0" r:id="rId41">
            <anchor moveWithCells="1">
              <from>
                <xdr:col>14</xdr:col>
                <xdr:colOff>28575</xdr:colOff>
                <xdr:row>107</xdr:row>
                <xdr:rowOff>19050</xdr:rowOff>
              </from>
              <to>
                <xdr:col>16</xdr:col>
                <xdr:colOff>0</xdr:colOff>
                <xdr:row>107</xdr:row>
                <xdr:rowOff>209550</xdr:rowOff>
              </to>
            </anchor>
          </objectPr>
        </oleObject>
      </mc:Choice>
      <mc:Fallback>
        <oleObject progId="Equation.DSMT4" shapeId="2536" r:id="rId40"/>
      </mc:Fallback>
    </mc:AlternateContent>
    <mc:AlternateContent xmlns:mc="http://schemas.openxmlformats.org/markup-compatibility/2006">
      <mc:Choice Requires="x14">
        <oleObject progId="Equation.3" shapeId="2537" r:id="rId42">
          <objectPr defaultSize="0" r:id="rId25">
            <anchor moveWithCells="1">
              <from>
                <xdr:col>11</xdr:col>
                <xdr:colOff>123825</xdr:colOff>
                <xdr:row>117</xdr:row>
                <xdr:rowOff>0</xdr:rowOff>
              </from>
              <to>
                <xdr:col>17</xdr:col>
                <xdr:colOff>95250</xdr:colOff>
                <xdr:row>117</xdr:row>
                <xdr:rowOff>219075</xdr:rowOff>
              </to>
            </anchor>
          </objectPr>
        </oleObject>
      </mc:Choice>
      <mc:Fallback>
        <oleObject progId="Equation.3" shapeId="2537" r:id="rId42"/>
      </mc:Fallback>
    </mc:AlternateContent>
    <mc:AlternateContent xmlns:mc="http://schemas.openxmlformats.org/markup-compatibility/2006">
      <mc:Choice Requires="x14">
        <oleObject progId="Equation.3" shapeId="2538" r:id="rId43">
          <objectPr defaultSize="0" r:id="rId25">
            <anchor moveWithCells="1">
              <from>
                <xdr:col>18</xdr:col>
                <xdr:colOff>104775</xdr:colOff>
                <xdr:row>117</xdr:row>
                <xdr:rowOff>0</xdr:rowOff>
              </from>
              <to>
                <xdr:col>24</xdr:col>
                <xdr:colOff>76200</xdr:colOff>
                <xdr:row>117</xdr:row>
                <xdr:rowOff>219075</xdr:rowOff>
              </to>
            </anchor>
          </objectPr>
        </oleObject>
      </mc:Choice>
      <mc:Fallback>
        <oleObject progId="Equation.3" shapeId="2538" r:id="rId43"/>
      </mc:Fallback>
    </mc:AlternateContent>
    <mc:AlternateContent xmlns:mc="http://schemas.openxmlformats.org/markup-compatibility/2006">
      <mc:Choice Requires="x14">
        <oleObject progId="Equation.3" shapeId="2539" r:id="rId44">
          <objectPr defaultSize="0" r:id="rId25">
            <anchor moveWithCells="1">
              <from>
                <xdr:col>4</xdr:col>
                <xdr:colOff>123825</xdr:colOff>
                <xdr:row>118</xdr:row>
                <xdr:rowOff>0</xdr:rowOff>
              </from>
              <to>
                <xdr:col>10</xdr:col>
                <xdr:colOff>95250</xdr:colOff>
                <xdr:row>118</xdr:row>
                <xdr:rowOff>219075</xdr:rowOff>
              </to>
            </anchor>
          </objectPr>
        </oleObject>
      </mc:Choice>
      <mc:Fallback>
        <oleObject progId="Equation.3" shapeId="2539" r:id="rId44"/>
      </mc:Fallback>
    </mc:AlternateContent>
    <mc:AlternateContent xmlns:mc="http://schemas.openxmlformats.org/markup-compatibility/2006">
      <mc:Choice Requires="x14">
        <oleObject progId="Equation.3" shapeId="2540" r:id="rId45">
          <objectPr defaultSize="0" r:id="rId23">
            <anchor moveWithCells="1">
              <from>
                <xdr:col>9</xdr:col>
                <xdr:colOff>19050</xdr:colOff>
                <xdr:row>124</xdr:row>
                <xdr:rowOff>0</xdr:rowOff>
              </from>
              <to>
                <xdr:col>13</xdr:col>
                <xdr:colOff>9525</xdr:colOff>
                <xdr:row>124</xdr:row>
                <xdr:rowOff>219075</xdr:rowOff>
              </to>
            </anchor>
          </objectPr>
        </oleObject>
      </mc:Choice>
      <mc:Fallback>
        <oleObject progId="Equation.3" shapeId="2540" r:id="rId45"/>
      </mc:Fallback>
    </mc:AlternateContent>
    <mc:AlternateContent xmlns:mc="http://schemas.openxmlformats.org/markup-compatibility/2006">
      <mc:Choice Requires="x14">
        <oleObject progId="Equation.3" shapeId="2541" r:id="rId46">
          <objectPr defaultSize="0" r:id="rId23">
            <anchor moveWithCells="1">
              <from>
                <xdr:col>14</xdr:col>
                <xdr:colOff>9525</xdr:colOff>
                <xdr:row>124</xdr:row>
                <xdr:rowOff>0</xdr:rowOff>
              </from>
              <to>
                <xdr:col>18</xdr:col>
                <xdr:colOff>0</xdr:colOff>
                <xdr:row>124</xdr:row>
                <xdr:rowOff>219075</xdr:rowOff>
              </to>
            </anchor>
          </objectPr>
        </oleObject>
      </mc:Choice>
      <mc:Fallback>
        <oleObject progId="Equation.3" shapeId="2541" r:id="rId46"/>
      </mc:Fallback>
    </mc:AlternateContent>
    <mc:AlternateContent xmlns:mc="http://schemas.openxmlformats.org/markup-compatibility/2006">
      <mc:Choice Requires="x14">
        <oleObject progId="Equation.3" shapeId="2542" r:id="rId47">
          <objectPr defaultSize="0" r:id="rId23">
            <anchor moveWithCells="1">
              <from>
                <xdr:col>19</xdr:col>
                <xdr:colOff>9525</xdr:colOff>
                <xdr:row>124</xdr:row>
                <xdr:rowOff>0</xdr:rowOff>
              </from>
              <to>
                <xdr:col>23</xdr:col>
                <xdr:colOff>0</xdr:colOff>
                <xdr:row>124</xdr:row>
                <xdr:rowOff>219075</xdr:rowOff>
              </to>
            </anchor>
          </objectPr>
        </oleObject>
      </mc:Choice>
      <mc:Fallback>
        <oleObject progId="Equation.3" shapeId="2542" r:id="rId47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97"/>
  <sheetViews>
    <sheetView showGridLines="0" zoomScaleNormal="100" workbookViewId="0"/>
  </sheetViews>
  <sheetFormatPr defaultColWidth="8.77734375" defaultRowHeight="18" customHeight="1"/>
  <cols>
    <col min="1" max="1" width="2.77734375" style="125" customWidth="1"/>
    <col min="2" max="2" width="8.77734375" style="127"/>
    <col min="3" max="3" width="10.77734375" style="127" bestFit="1" customWidth="1"/>
    <col min="4" max="4" width="8.77734375" style="127"/>
    <col min="5" max="21" width="8.77734375" style="126"/>
    <col min="22" max="16384" width="8.77734375" style="125"/>
  </cols>
  <sheetData>
    <row r="1" spans="1:26" ht="15" customHeight="1">
      <c r="A1" s="122" t="s">
        <v>130</v>
      </c>
      <c r="B1" s="123"/>
      <c r="C1" s="123"/>
      <c r="D1" s="123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</row>
    <row r="2" spans="1:26" ht="24">
      <c r="B2" s="186" t="s">
        <v>118</v>
      </c>
      <c r="C2" s="186" t="s">
        <v>244</v>
      </c>
      <c r="D2" s="186" t="s">
        <v>75</v>
      </c>
      <c r="E2" s="186" t="s">
        <v>60</v>
      </c>
      <c r="F2" s="186" t="s">
        <v>79</v>
      </c>
      <c r="G2" s="186" t="s">
        <v>174</v>
      </c>
      <c r="H2" s="186" t="s">
        <v>175</v>
      </c>
      <c r="I2" s="186" t="s">
        <v>123</v>
      </c>
      <c r="J2" s="255" t="s">
        <v>347</v>
      </c>
      <c r="K2" s="186" t="s">
        <v>131</v>
      </c>
      <c r="L2" s="186" t="s">
        <v>119</v>
      </c>
      <c r="M2" s="186" t="s">
        <v>125</v>
      </c>
      <c r="N2" s="161" t="s">
        <v>132</v>
      </c>
      <c r="O2" s="161" t="s">
        <v>133</v>
      </c>
      <c r="P2" s="125"/>
      <c r="Q2" s="125"/>
      <c r="R2" s="125"/>
      <c r="S2" s="125"/>
      <c r="T2" s="125"/>
      <c r="U2" s="125"/>
    </row>
    <row r="3" spans="1:26" ht="15" customHeight="1">
      <c r="B3" s="156">
        <f>MAX(C9:C48)</f>
        <v>0</v>
      </c>
      <c r="C3" s="156">
        <f>Length_5!H4</f>
        <v>0</v>
      </c>
      <c r="D3" s="156">
        <f>Length_5!J4</f>
        <v>0</v>
      </c>
      <c r="E3" s="156">
        <f>Length_5!I4</f>
        <v>0</v>
      </c>
      <c r="F3" s="156">
        <f>IF(E3="inch",25.4,1)</f>
        <v>1</v>
      </c>
      <c r="G3" s="156">
        <f>MIN(N9:N48)</f>
        <v>0</v>
      </c>
      <c r="H3" s="156">
        <f>MAX(N9:N48)</f>
        <v>0</v>
      </c>
      <c r="I3" s="156">
        <f>D3*F3</f>
        <v>0</v>
      </c>
      <c r="J3" s="156" t="str">
        <f ca="1">TEXT(I3,OFFSET(P64,MATCH(IFERROR(LEN(I3)-FIND(".",I3),0),O65:O74,0),0))</f>
        <v>0</v>
      </c>
      <c r="K3" s="156" t="e">
        <f ca="1">OFFSET(Length_5!C3,MATCH($H3,$N9:$N48,0),0)</f>
        <v>#N/A</v>
      </c>
      <c r="L3" s="156" t="e">
        <f ca="1">OFFSET(Length_5!D3,MATCH($H3,$N9:$N48,0),0)</f>
        <v>#N/A</v>
      </c>
      <c r="M3" s="156" t="e">
        <f ca="1">OFFSET(Length_5!E3,MATCH($H3,$N9:$N48,0),0)</f>
        <v>#N/A</v>
      </c>
      <c r="N3" s="133" t="e">
        <f ca="1">IF(SUM(R60)=0,"","초과")</f>
        <v>#N/A</v>
      </c>
      <c r="O3" s="200" t="str">
        <f>IF(SUM(Y8)=0,"PASS","FAIL")</f>
        <v>PASS</v>
      </c>
      <c r="P3" s="125"/>
      <c r="Q3" s="125"/>
      <c r="R3" s="125"/>
      <c r="S3" s="125"/>
      <c r="T3" s="125"/>
      <c r="U3" s="125"/>
    </row>
    <row r="4" spans="1:26" ht="15" customHeight="1">
      <c r="B4" s="123"/>
      <c r="C4" s="123"/>
      <c r="D4" s="123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</row>
    <row r="5" spans="1:26" ht="15" customHeight="1">
      <c r="A5" s="122" t="s">
        <v>126</v>
      </c>
      <c r="C5" s="123"/>
      <c r="D5" s="123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34" t="s">
        <v>136</v>
      </c>
      <c r="T5" s="125"/>
      <c r="U5" s="125"/>
    </row>
    <row r="6" spans="1:26" ht="15" customHeight="1">
      <c r="B6" s="426" t="s">
        <v>127</v>
      </c>
      <c r="C6" s="408" t="s">
        <v>284</v>
      </c>
      <c r="D6" s="413" t="s">
        <v>285</v>
      </c>
      <c r="E6" s="425" t="s">
        <v>286</v>
      </c>
      <c r="F6" s="425"/>
      <c r="G6" s="425"/>
      <c r="H6" s="425"/>
      <c r="I6" s="425"/>
      <c r="J6" s="425"/>
      <c r="K6" s="419" t="s">
        <v>287</v>
      </c>
      <c r="L6" s="236" t="s">
        <v>245</v>
      </c>
      <c r="M6" s="236" t="s">
        <v>288</v>
      </c>
      <c r="N6" s="236" t="s">
        <v>289</v>
      </c>
      <c r="O6" s="236" t="s">
        <v>290</v>
      </c>
      <c r="P6" s="410" t="s">
        <v>291</v>
      </c>
      <c r="Q6" s="412"/>
      <c r="R6" s="128"/>
      <c r="S6" s="422" t="s">
        <v>293</v>
      </c>
      <c r="T6" s="423"/>
      <c r="U6" s="410" t="s">
        <v>292</v>
      </c>
      <c r="V6" s="411"/>
      <c r="W6" s="411"/>
      <c r="X6" s="411"/>
      <c r="Y6" s="411"/>
      <c r="Z6" s="412"/>
    </row>
    <row r="7" spans="1:26" ht="15" customHeight="1">
      <c r="B7" s="426"/>
      <c r="C7" s="409"/>
      <c r="D7" s="414"/>
      <c r="E7" s="162" t="s">
        <v>295</v>
      </c>
      <c r="F7" s="234" t="s">
        <v>296</v>
      </c>
      <c r="G7" s="162" t="s">
        <v>120</v>
      </c>
      <c r="H7" s="234" t="s">
        <v>121</v>
      </c>
      <c r="I7" s="162" t="s">
        <v>122</v>
      </c>
      <c r="J7" s="234" t="s">
        <v>297</v>
      </c>
      <c r="K7" s="420"/>
      <c r="L7" s="236" t="s">
        <v>298</v>
      </c>
      <c r="M7" s="236" t="s">
        <v>299</v>
      </c>
      <c r="N7" s="236" t="s">
        <v>300</v>
      </c>
      <c r="O7" s="236" t="s">
        <v>301</v>
      </c>
      <c r="P7" s="236" t="s">
        <v>303</v>
      </c>
      <c r="Q7" s="236" t="s">
        <v>302</v>
      </c>
      <c r="R7" s="128"/>
      <c r="S7" s="235" t="s">
        <v>305</v>
      </c>
      <c r="T7" s="235" t="s">
        <v>306</v>
      </c>
      <c r="U7" s="236" t="s">
        <v>179</v>
      </c>
      <c r="V7" s="236" t="s">
        <v>304</v>
      </c>
      <c r="W7" s="236" t="s">
        <v>180</v>
      </c>
      <c r="X7" s="237" t="s">
        <v>105</v>
      </c>
      <c r="Y7" s="237" t="s">
        <v>294</v>
      </c>
      <c r="Z7" s="237" t="s">
        <v>315</v>
      </c>
    </row>
    <row r="8" spans="1:26" ht="15" customHeight="1">
      <c r="B8" s="426"/>
      <c r="C8" s="421"/>
      <c r="D8" s="427"/>
      <c r="E8" s="234" t="s">
        <v>307</v>
      </c>
      <c r="F8" s="234" t="str">
        <f t="shared" ref="F8:O8" si="0">E8</f>
        <v>mm</v>
      </c>
      <c r="G8" s="234" t="str">
        <f t="shared" si="0"/>
        <v>mm</v>
      </c>
      <c r="H8" s="234" t="str">
        <f t="shared" si="0"/>
        <v>mm</v>
      </c>
      <c r="I8" s="234" t="str">
        <f t="shared" si="0"/>
        <v>mm</v>
      </c>
      <c r="J8" s="234" t="str">
        <f t="shared" si="0"/>
        <v>mm</v>
      </c>
      <c r="K8" s="234" t="s">
        <v>309</v>
      </c>
      <c r="L8" s="234" t="str">
        <f t="shared" si="0"/>
        <v>mm</v>
      </c>
      <c r="M8" s="234" t="str">
        <f t="shared" si="0"/>
        <v>mm</v>
      </c>
      <c r="N8" s="234" t="str">
        <f t="shared" si="0"/>
        <v>mm</v>
      </c>
      <c r="O8" s="234" t="str">
        <f t="shared" si="0"/>
        <v>mm</v>
      </c>
      <c r="P8" s="234" t="str">
        <f>Q8</f>
        <v>mm</v>
      </c>
      <c r="Q8" s="234" t="str">
        <f>O8</f>
        <v>mm</v>
      </c>
      <c r="R8" s="128"/>
      <c r="S8" s="234" t="str">
        <f>V8</f>
        <v>mm</v>
      </c>
      <c r="T8" s="234" t="str">
        <f>S8</f>
        <v>mm</v>
      </c>
      <c r="U8" s="234" t="str">
        <f>P8</f>
        <v>mm</v>
      </c>
      <c r="V8" s="234" t="str">
        <f>U8</f>
        <v>mm</v>
      </c>
      <c r="W8" s="236" t="s">
        <v>308</v>
      </c>
      <c r="X8" s="234" t="str">
        <f>T8</f>
        <v>mm</v>
      </c>
      <c r="Y8" s="254">
        <f>IF(TYPE(MATCH("FAIL",Y9:Y48,0))=16,0,1)</f>
        <v>0</v>
      </c>
      <c r="Z8" s="237" t="s">
        <v>150</v>
      </c>
    </row>
    <row r="9" spans="1:26" ht="15" customHeight="1">
      <c r="B9" s="163" t="b">
        <f>IF(TRIM(Length_5!B4)="",FALSE,TRUE)</f>
        <v>0</v>
      </c>
      <c r="C9" s="156" t="str">
        <f>IF($B9=FALSE,"",VALUE(Length_5!A4))</f>
        <v/>
      </c>
      <c r="D9" s="156" t="str">
        <f>IF($B9=FALSE,"",Length_5!B4)</f>
        <v/>
      </c>
      <c r="E9" s="201" t="str">
        <f>IF(B9=FALSE,"",Length_5!N4)</f>
        <v/>
      </c>
      <c r="F9" s="201" t="str">
        <f>IF(B9=FALSE,"",Length_5!O4)</f>
        <v/>
      </c>
      <c r="G9" s="201" t="str">
        <f>IF(B9=FALSE,"",Length_5!P4)</f>
        <v/>
      </c>
      <c r="H9" s="201" t="str">
        <f>IF(B9=FALSE,"",Length_5!Q4)</f>
        <v/>
      </c>
      <c r="I9" s="201" t="str">
        <f>IF(B9=FALSE,"",Length_5!R4)</f>
        <v/>
      </c>
      <c r="J9" s="185" t="str">
        <f t="shared" ref="J9:J10" si="1">IF(B9=FALSE,"",AVERAGE(E9:I9))</f>
        <v/>
      </c>
      <c r="K9" s="164" t="str">
        <f>IF(B9=FALSE,"",STDEV(E9:I9)*F$3)</f>
        <v/>
      </c>
      <c r="L9" s="166" t="str">
        <f>IF(B9=FALSE,"",Calcu!J9*F$3)</f>
        <v/>
      </c>
      <c r="M9" s="165" t="str">
        <f>IF(B9=FALSE,"",Length_5!D47/1000)</f>
        <v/>
      </c>
      <c r="N9" s="159" t="str">
        <f>IF(B9=FALSE,"",C9*F$3)</f>
        <v/>
      </c>
      <c r="O9" s="167" t="str">
        <f>IF(B9=FALSE,"",L9+M9-N9)</f>
        <v/>
      </c>
      <c r="P9" s="156" t="str">
        <f>IF($B9=FALSE,"",ROUND(N9+Q9,$M$60))</f>
        <v/>
      </c>
      <c r="Q9" s="156" t="str">
        <f>IF($B9=FALSE,"",ROUND(O9,$M$60))</f>
        <v/>
      </c>
      <c r="R9" s="128"/>
      <c r="S9" s="156">
        <f>Length_5!K4*$F$3</f>
        <v>0</v>
      </c>
      <c r="T9" s="156">
        <f>Length_5!L4*$F$3</f>
        <v>0</v>
      </c>
      <c r="U9" s="156" t="e">
        <f t="shared" ref="U9:U48" ca="1" si="2">TEXT(N9,IF(N9&gt;=1000,"# ##","")&amp;$P$60)</f>
        <v>#N/A</v>
      </c>
      <c r="V9" s="156" t="e">
        <f t="shared" ref="V9:V48" ca="1" si="3">TEXT(P9,IF(P9&gt;=1000,"# ##","")&amp;$P$60)</f>
        <v>#N/A</v>
      </c>
      <c r="W9" s="156" t="e">
        <f t="shared" ref="W9:W48" ca="1" si="4">TEXT(Q9,$P$60)</f>
        <v>#N/A</v>
      </c>
      <c r="X9" s="156" t="e">
        <f t="shared" ref="X9:X48" ca="1" si="5">"± "&amp;TEXT(T9-N9,P$60)</f>
        <v>#VALUE!</v>
      </c>
      <c r="Y9" s="156" t="str">
        <f>IF($B9=FALSE,"",IF(AND(S9&lt;=P9,P9&lt;=T9),"PASS","FAIL"))</f>
        <v/>
      </c>
      <c r="Z9" s="156" t="e">
        <f t="shared" ref="Z9:Z47" ca="1" si="6">S$60</f>
        <v>#N/A</v>
      </c>
    </row>
    <row r="10" spans="1:26" ht="15" customHeight="1">
      <c r="B10" s="163" t="b">
        <f>IF(TRIM(Length_5!B5)="",FALSE,TRUE)</f>
        <v>0</v>
      </c>
      <c r="C10" s="156" t="str">
        <f>IF($B10=FALSE,"",VALUE(Length_5!A5))</f>
        <v/>
      </c>
      <c r="D10" s="156" t="str">
        <f>IF($B10=FALSE,"",Length_5!B5)</f>
        <v/>
      </c>
      <c r="E10" s="201" t="str">
        <f>IF(B10=FALSE,"",Length_5!N5)</f>
        <v/>
      </c>
      <c r="F10" s="201" t="str">
        <f>IF(B10=FALSE,"",Length_5!O5)</f>
        <v/>
      </c>
      <c r="G10" s="201" t="str">
        <f>IF(B10=FALSE,"",Length_5!P5)</f>
        <v/>
      </c>
      <c r="H10" s="201" t="str">
        <f>IF(B10=FALSE,"",Length_5!Q5)</f>
        <v/>
      </c>
      <c r="I10" s="201" t="str">
        <f>IF(B10=FALSE,"",Length_5!R5)</f>
        <v/>
      </c>
      <c r="J10" s="185" t="str">
        <f t="shared" si="1"/>
        <v/>
      </c>
      <c r="K10" s="164" t="str">
        <f>IF(B10=FALSE,"",STDEV(E10:I10)*F$3)</f>
        <v/>
      </c>
      <c r="L10" s="166" t="str">
        <f>IF(B10=FALSE,"",Calcu!J10*F$3)</f>
        <v/>
      </c>
      <c r="M10" s="165" t="str">
        <f>IF(B10=FALSE,"",Length_5!D48/1000)</f>
        <v/>
      </c>
      <c r="N10" s="159" t="str">
        <f>IF(B10=FALSE,"",C10*F$3)</f>
        <v/>
      </c>
      <c r="O10" s="167" t="str">
        <f t="shared" ref="O10" si="7">IF(B10=FALSE,"",L10+M10-N10)</f>
        <v/>
      </c>
      <c r="P10" s="156" t="str">
        <f t="shared" ref="P10:P48" si="8">IF($B10=FALSE,"",ROUND(N10+Q10,$M$60))</f>
        <v/>
      </c>
      <c r="Q10" s="156" t="str">
        <f t="shared" ref="Q10:Q48" si="9">IF($B10=FALSE,"",ROUND(O10,$M$60))</f>
        <v/>
      </c>
      <c r="R10" s="128"/>
      <c r="S10" s="156">
        <f>Length_5!K5*$F$3</f>
        <v>0</v>
      </c>
      <c r="T10" s="156">
        <f>Length_5!L5*$F$3</f>
        <v>0</v>
      </c>
      <c r="U10" s="156" t="e">
        <f t="shared" ca="1" si="2"/>
        <v>#N/A</v>
      </c>
      <c r="V10" s="156" t="e">
        <f t="shared" ca="1" si="3"/>
        <v>#N/A</v>
      </c>
      <c r="W10" s="156" t="e">
        <f t="shared" ca="1" si="4"/>
        <v>#N/A</v>
      </c>
      <c r="X10" s="156" t="e">
        <f t="shared" ca="1" si="5"/>
        <v>#VALUE!</v>
      </c>
      <c r="Y10" s="156" t="str">
        <f t="shared" ref="Y10:Y48" si="10">IF($B10=FALSE,"",IF(AND(S10&lt;=P10,P10&lt;=T10),"PASS","FAIL"))</f>
        <v/>
      </c>
      <c r="Z10" s="156" t="e">
        <f t="shared" ca="1" si="6"/>
        <v>#N/A</v>
      </c>
    </row>
    <row r="11" spans="1:26" ht="15" customHeight="1">
      <c r="B11" s="163" t="b">
        <f>IF(TRIM(Length_5!B6)="",FALSE,TRUE)</f>
        <v>0</v>
      </c>
      <c r="C11" s="156" t="str">
        <f>IF($B11=FALSE,"",VALUE(Length_5!A6))</f>
        <v/>
      </c>
      <c r="D11" s="156" t="str">
        <f>IF($B11=FALSE,"",Length_5!B6)</f>
        <v/>
      </c>
      <c r="E11" s="201" t="str">
        <f>IF(B11=FALSE,"",Length_5!N6)</f>
        <v/>
      </c>
      <c r="F11" s="201" t="str">
        <f>IF(B11=FALSE,"",Length_5!O6)</f>
        <v/>
      </c>
      <c r="G11" s="201" t="str">
        <f>IF(B11=FALSE,"",Length_5!P6)</f>
        <v/>
      </c>
      <c r="H11" s="201" t="str">
        <f>IF(B11=FALSE,"",Length_5!Q6)</f>
        <v/>
      </c>
      <c r="I11" s="201" t="str">
        <f>IF(B11=FALSE,"",Length_5!R6)</f>
        <v/>
      </c>
      <c r="J11" s="185" t="str">
        <f t="shared" ref="J11:J48" si="11">IF(B11=FALSE,"",AVERAGE(E11:I11))</f>
        <v/>
      </c>
      <c r="K11" s="164" t="str">
        <f t="shared" ref="K11:K48" si="12">IF(B11=FALSE,"",STDEV(E11:I11)*F$3)</f>
        <v/>
      </c>
      <c r="L11" s="166" t="str">
        <f>IF(B11=FALSE,"",Calcu!J11*F$3)</f>
        <v/>
      </c>
      <c r="M11" s="165" t="str">
        <f>IF(B11=FALSE,"",Length_5!D49/1000)</f>
        <v/>
      </c>
      <c r="N11" s="159" t="str">
        <f t="shared" ref="N11:N48" si="13">IF(B11=FALSE,"",C11*F$3)</f>
        <v/>
      </c>
      <c r="O11" s="167" t="str">
        <f t="shared" ref="O11:O48" si="14">IF(B11=FALSE,"",L11+M11-N11)</f>
        <v/>
      </c>
      <c r="P11" s="156" t="str">
        <f t="shared" si="8"/>
        <v/>
      </c>
      <c r="Q11" s="156" t="str">
        <f t="shared" si="9"/>
        <v/>
      </c>
      <c r="R11" s="128"/>
      <c r="S11" s="156">
        <f>Length_5!K6*$F$3</f>
        <v>0</v>
      </c>
      <c r="T11" s="156">
        <f>Length_5!L6*$F$3</f>
        <v>0</v>
      </c>
      <c r="U11" s="156" t="e">
        <f t="shared" ca="1" si="2"/>
        <v>#N/A</v>
      </c>
      <c r="V11" s="156" t="e">
        <f t="shared" ca="1" si="3"/>
        <v>#N/A</v>
      </c>
      <c r="W11" s="156" t="e">
        <f t="shared" ca="1" si="4"/>
        <v>#N/A</v>
      </c>
      <c r="X11" s="156" t="e">
        <f t="shared" ca="1" si="5"/>
        <v>#VALUE!</v>
      </c>
      <c r="Y11" s="156" t="str">
        <f t="shared" si="10"/>
        <v/>
      </c>
      <c r="Z11" s="156" t="e">
        <f t="shared" ca="1" si="6"/>
        <v>#N/A</v>
      </c>
    </row>
    <row r="12" spans="1:26" ht="15" customHeight="1">
      <c r="B12" s="163" t="b">
        <f>IF(TRIM(Length_5!B7)="",FALSE,TRUE)</f>
        <v>0</v>
      </c>
      <c r="C12" s="156" t="str">
        <f>IF($B12=FALSE,"",VALUE(Length_5!A7))</f>
        <v/>
      </c>
      <c r="D12" s="156" t="str">
        <f>IF($B12=FALSE,"",Length_5!B7)</f>
        <v/>
      </c>
      <c r="E12" s="201" t="str">
        <f>IF(B12=FALSE,"",Length_5!N7)</f>
        <v/>
      </c>
      <c r="F12" s="201" t="str">
        <f>IF(B12=FALSE,"",Length_5!O7)</f>
        <v/>
      </c>
      <c r="G12" s="201" t="str">
        <f>IF(B12=FALSE,"",Length_5!P7)</f>
        <v/>
      </c>
      <c r="H12" s="201" t="str">
        <f>IF(B12=FALSE,"",Length_5!Q7)</f>
        <v/>
      </c>
      <c r="I12" s="201" t="str">
        <f>IF(B12=FALSE,"",Length_5!R7)</f>
        <v/>
      </c>
      <c r="J12" s="185" t="str">
        <f t="shared" si="11"/>
        <v/>
      </c>
      <c r="K12" s="164" t="str">
        <f t="shared" si="12"/>
        <v/>
      </c>
      <c r="L12" s="166" t="str">
        <f>IF(B12=FALSE,"",Calcu!J12*F$3)</f>
        <v/>
      </c>
      <c r="M12" s="165" t="str">
        <f>IF(B12=FALSE,"",Length_5!D50/1000)</f>
        <v/>
      </c>
      <c r="N12" s="159" t="str">
        <f t="shared" si="13"/>
        <v/>
      </c>
      <c r="O12" s="167" t="str">
        <f t="shared" si="14"/>
        <v/>
      </c>
      <c r="P12" s="156" t="str">
        <f t="shared" si="8"/>
        <v/>
      </c>
      <c r="Q12" s="156" t="str">
        <f t="shared" si="9"/>
        <v/>
      </c>
      <c r="R12" s="128"/>
      <c r="S12" s="156">
        <f>Length_5!K7*$F$3</f>
        <v>0</v>
      </c>
      <c r="T12" s="156">
        <f>Length_5!L7*$F$3</f>
        <v>0</v>
      </c>
      <c r="U12" s="156" t="e">
        <f t="shared" ca="1" si="2"/>
        <v>#N/A</v>
      </c>
      <c r="V12" s="156" t="e">
        <f t="shared" ca="1" si="3"/>
        <v>#N/A</v>
      </c>
      <c r="W12" s="156" t="e">
        <f t="shared" ca="1" si="4"/>
        <v>#N/A</v>
      </c>
      <c r="X12" s="156" t="e">
        <f t="shared" ca="1" si="5"/>
        <v>#VALUE!</v>
      </c>
      <c r="Y12" s="156" t="str">
        <f t="shared" si="10"/>
        <v/>
      </c>
      <c r="Z12" s="156" t="e">
        <f t="shared" ca="1" si="6"/>
        <v>#N/A</v>
      </c>
    </row>
    <row r="13" spans="1:26" ht="15" customHeight="1">
      <c r="B13" s="163" t="b">
        <f>IF(TRIM(Length_5!B8)="",FALSE,TRUE)</f>
        <v>0</v>
      </c>
      <c r="C13" s="156" t="str">
        <f>IF($B13=FALSE,"",VALUE(Length_5!A8))</f>
        <v/>
      </c>
      <c r="D13" s="156" t="str">
        <f>IF($B13=FALSE,"",Length_5!B8)</f>
        <v/>
      </c>
      <c r="E13" s="201" t="str">
        <f>IF(B13=FALSE,"",Length_5!N8)</f>
        <v/>
      </c>
      <c r="F13" s="201" t="str">
        <f>IF(B13=FALSE,"",Length_5!O8)</f>
        <v/>
      </c>
      <c r="G13" s="201" t="str">
        <f>IF(B13=FALSE,"",Length_5!P8)</f>
        <v/>
      </c>
      <c r="H13" s="201" t="str">
        <f>IF(B13=FALSE,"",Length_5!Q8)</f>
        <v/>
      </c>
      <c r="I13" s="201" t="str">
        <f>IF(B13=FALSE,"",Length_5!R8)</f>
        <v/>
      </c>
      <c r="J13" s="185" t="str">
        <f t="shared" si="11"/>
        <v/>
      </c>
      <c r="K13" s="164" t="str">
        <f t="shared" si="12"/>
        <v/>
      </c>
      <c r="L13" s="166" t="str">
        <f>IF(B13=FALSE,"",Calcu!J13*F$3)</f>
        <v/>
      </c>
      <c r="M13" s="165" t="str">
        <f>IF(B13=FALSE,"",Length_5!D51/1000)</f>
        <v/>
      </c>
      <c r="N13" s="159" t="str">
        <f t="shared" si="13"/>
        <v/>
      </c>
      <c r="O13" s="167" t="str">
        <f t="shared" si="14"/>
        <v/>
      </c>
      <c r="P13" s="156" t="str">
        <f t="shared" si="8"/>
        <v/>
      </c>
      <c r="Q13" s="156" t="str">
        <f t="shared" si="9"/>
        <v/>
      </c>
      <c r="R13" s="128"/>
      <c r="S13" s="156">
        <f>Length_5!K8*$F$3</f>
        <v>0</v>
      </c>
      <c r="T13" s="156">
        <f>Length_5!L8*$F$3</f>
        <v>0</v>
      </c>
      <c r="U13" s="156" t="e">
        <f t="shared" ca="1" si="2"/>
        <v>#N/A</v>
      </c>
      <c r="V13" s="156" t="e">
        <f t="shared" ca="1" si="3"/>
        <v>#N/A</v>
      </c>
      <c r="W13" s="156" t="e">
        <f t="shared" ca="1" si="4"/>
        <v>#N/A</v>
      </c>
      <c r="X13" s="156" t="e">
        <f t="shared" ca="1" si="5"/>
        <v>#VALUE!</v>
      </c>
      <c r="Y13" s="156" t="str">
        <f t="shared" si="10"/>
        <v/>
      </c>
      <c r="Z13" s="156" t="e">
        <f t="shared" ca="1" si="6"/>
        <v>#N/A</v>
      </c>
    </row>
    <row r="14" spans="1:26" ht="15" customHeight="1">
      <c r="B14" s="163" t="b">
        <f>IF(TRIM(Length_5!B9)="",FALSE,TRUE)</f>
        <v>0</v>
      </c>
      <c r="C14" s="156" t="str">
        <f>IF($B14=FALSE,"",VALUE(Length_5!A9))</f>
        <v/>
      </c>
      <c r="D14" s="156" t="str">
        <f>IF($B14=FALSE,"",Length_5!B9)</f>
        <v/>
      </c>
      <c r="E14" s="201" t="str">
        <f>IF(B14=FALSE,"",Length_5!N9)</f>
        <v/>
      </c>
      <c r="F14" s="201" t="str">
        <f>IF(B14=FALSE,"",Length_5!O9)</f>
        <v/>
      </c>
      <c r="G14" s="201" t="str">
        <f>IF(B14=FALSE,"",Length_5!P9)</f>
        <v/>
      </c>
      <c r="H14" s="201" t="str">
        <f>IF(B14=FALSE,"",Length_5!Q9)</f>
        <v/>
      </c>
      <c r="I14" s="201" t="str">
        <f>IF(B14=FALSE,"",Length_5!R9)</f>
        <v/>
      </c>
      <c r="J14" s="185" t="str">
        <f t="shared" si="11"/>
        <v/>
      </c>
      <c r="K14" s="164" t="str">
        <f t="shared" si="12"/>
        <v/>
      </c>
      <c r="L14" s="166" t="str">
        <f>IF(B14=FALSE,"",Calcu!J14*F$3)</f>
        <v/>
      </c>
      <c r="M14" s="165" t="str">
        <f>IF(B14=FALSE,"",Length_5!D52/1000)</f>
        <v/>
      </c>
      <c r="N14" s="159" t="str">
        <f t="shared" si="13"/>
        <v/>
      </c>
      <c r="O14" s="167" t="str">
        <f t="shared" si="14"/>
        <v/>
      </c>
      <c r="P14" s="156" t="str">
        <f t="shared" si="8"/>
        <v/>
      </c>
      <c r="Q14" s="156" t="str">
        <f t="shared" si="9"/>
        <v/>
      </c>
      <c r="R14" s="128"/>
      <c r="S14" s="156">
        <f>Length_5!K9*$F$3</f>
        <v>0</v>
      </c>
      <c r="T14" s="156">
        <f>Length_5!L9*$F$3</f>
        <v>0</v>
      </c>
      <c r="U14" s="156" t="e">
        <f t="shared" ca="1" si="2"/>
        <v>#N/A</v>
      </c>
      <c r="V14" s="156" t="e">
        <f t="shared" ca="1" si="3"/>
        <v>#N/A</v>
      </c>
      <c r="W14" s="156" t="e">
        <f t="shared" ca="1" si="4"/>
        <v>#N/A</v>
      </c>
      <c r="X14" s="156" t="e">
        <f t="shared" ca="1" si="5"/>
        <v>#VALUE!</v>
      </c>
      <c r="Y14" s="156" t="str">
        <f t="shared" si="10"/>
        <v/>
      </c>
      <c r="Z14" s="156" t="e">
        <f t="shared" ca="1" si="6"/>
        <v>#N/A</v>
      </c>
    </row>
    <row r="15" spans="1:26" ht="15" customHeight="1">
      <c r="B15" s="163" t="b">
        <f>IF(TRIM(Length_5!B10)="",FALSE,TRUE)</f>
        <v>0</v>
      </c>
      <c r="C15" s="156" t="str">
        <f>IF($B15=FALSE,"",VALUE(Length_5!A10))</f>
        <v/>
      </c>
      <c r="D15" s="156" t="str">
        <f>IF($B15=FALSE,"",Length_5!B10)</f>
        <v/>
      </c>
      <c r="E15" s="201" t="str">
        <f>IF(B15=FALSE,"",Length_5!N10)</f>
        <v/>
      </c>
      <c r="F15" s="201" t="str">
        <f>IF(B15=FALSE,"",Length_5!O10)</f>
        <v/>
      </c>
      <c r="G15" s="201" t="str">
        <f>IF(B15=FALSE,"",Length_5!P10)</f>
        <v/>
      </c>
      <c r="H15" s="201" t="str">
        <f>IF(B15=FALSE,"",Length_5!Q10)</f>
        <v/>
      </c>
      <c r="I15" s="201" t="str">
        <f>IF(B15=FALSE,"",Length_5!R10)</f>
        <v/>
      </c>
      <c r="J15" s="185" t="str">
        <f t="shared" si="11"/>
        <v/>
      </c>
      <c r="K15" s="164" t="str">
        <f t="shared" si="12"/>
        <v/>
      </c>
      <c r="L15" s="166" t="str">
        <f>IF(B15=FALSE,"",Calcu!J15*F$3)</f>
        <v/>
      </c>
      <c r="M15" s="165" t="str">
        <f>IF(B15=FALSE,"",Length_5!D53/1000)</f>
        <v/>
      </c>
      <c r="N15" s="159" t="str">
        <f t="shared" si="13"/>
        <v/>
      </c>
      <c r="O15" s="167" t="str">
        <f t="shared" si="14"/>
        <v/>
      </c>
      <c r="P15" s="156" t="str">
        <f t="shared" si="8"/>
        <v/>
      </c>
      <c r="Q15" s="156" t="str">
        <f t="shared" si="9"/>
        <v/>
      </c>
      <c r="R15" s="128"/>
      <c r="S15" s="156">
        <f>Length_5!K10*$F$3</f>
        <v>0</v>
      </c>
      <c r="T15" s="156">
        <f>Length_5!L10*$F$3</f>
        <v>0</v>
      </c>
      <c r="U15" s="156" t="e">
        <f t="shared" ca="1" si="2"/>
        <v>#N/A</v>
      </c>
      <c r="V15" s="156" t="e">
        <f t="shared" ca="1" si="3"/>
        <v>#N/A</v>
      </c>
      <c r="W15" s="156" t="e">
        <f t="shared" ca="1" si="4"/>
        <v>#N/A</v>
      </c>
      <c r="X15" s="156" t="e">
        <f t="shared" ca="1" si="5"/>
        <v>#VALUE!</v>
      </c>
      <c r="Y15" s="156" t="str">
        <f t="shared" si="10"/>
        <v/>
      </c>
      <c r="Z15" s="156" t="e">
        <f t="shared" ca="1" si="6"/>
        <v>#N/A</v>
      </c>
    </row>
    <row r="16" spans="1:26" ht="15" customHeight="1">
      <c r="B16" s="163" t="b">
        <f>IF(TRIM(Length_5!B11)="",FALSE,TRUE)</f>
        <v>0</v>
      </c>
      <c r="C16" s="156" t="str">
        <f>IF($B16=FALSE,"",VALUE(Length_5!A11))</f>
        <v/>
      </c>
      <c r="D16" s="156" t="str">
        <f>IF($B16=FALSE,"",Length_5!B11)</f>
        <v/>
      </c>
      <c r="E16" s="201" t="str">
        <f>IF(B16=FALSE,"",Length_5!N11)</f>
        <v/>
      </c>
      <c r="F16" s="201" t="str">
        <f>IF(B16=FALSE,"",Length_5!O11)</f>
        <v/>
      </c>
      <c r="G16" s="201" t="str">
        <f>IF(B16=FALSE,"",Length_5!P11)</f>
        <v/>
      </c>
      <c r="H16" s="201" t="str">
        <f>IF(B16=FALSE,"",Length_5!Q11)</f>
        <v/>
      </c>
      <c r="I16" s="201" t="str">
        <f>IF(B16=FALSE,"",Length_5!R11)</f>
        <v/>
      </c>
      <c r="J16" s="185" t="str">
        <f t="shared" si="11"/>
        <v/>
      </c>
      <c r="K16" s="164" t="str">
        <f t="shared" si="12"/>
        <v/>
      </c>
      <c r="L16" s="166" t="str">
        <f>IF(B16=FALSE,"",Calcu!J16*F$3)</f>
        <v/>
      </c>
      <c r="M16" s="165" t="str">
        <f>IF(B16=FALSE,"",Length_5!D54/1000)</f>
        <v/>
      </c>
      <c r="N16" s="159" t="str">
        <f t="shared" si="13"/>
        <v/>
      </c>
      <c r="O16" s="167" t="str">
        <f t="shared" si="14"/>
        <v/>
      </c>
      <c r="P16" s="156" t="str">
        <f t="shared" si="8"/>
        <v/>
      </c>
      <c r="Q16" s="156" t="str">
        <f t="shared" si="9"/>
        <v/>
      </c>
      <c r="R16" s="128"/>
      <c r="S16" s="156">
        <f>Length_5!K11*$F$3</f>
        <v>0</v>
      </c>
      <c r="T16" s="156">
        <f>Length_5!L11*$F$3</f>
        <v>0</v>
      </c>
      <c r="U16" s="156" t="e">
        <f t="shared" ca="1" si="2"/>
        <v>#N/A</v>
      </c>
      <c r="V16" s="156" t="e">
        <f t="shared" ca="1" si="3"/>
        <v>#N/A</v>
      </c>
      <c r="W16" s="156" t="e">
        <f t="shared" ca="1" si="4"/>
        <v>#N/A</v>
      </c>
      <c r="X16" s="156" t="e">
        <f t="shared" ca="1" si="5"/>
        <v>#VALUE!</v>
      </c>
      <c r="Y16" s="156" t="str">
        <f t="shared" si="10"/>
        <v/>
      </c>
      <c r="Z16" s="156" t="e">
        <f t="shared" ca="1" si="6"/>
        <v>#N/A</v>
      </c>
    </row>
    <row r="17" spans="2:26" ht="15" customHeight="1">
      <c r="B17" s="163" t="b">
        <f>IF(TRIM(Length_5!B12)="",FALSE,TRUE)</f>
        <v>0</v>
      </c>
      <c r="C17" s="156" t="str">
        <f>IF($B17=FALSE,"",VALUE(Length_5!A12))</f>
        <v/>
      </c>
      <c r="D17" s="156" t="str">
        <f>IF($B17=FALSE,"",Length_5!B12)</f>
        <v/>
      </c>
      <c r="E17" s="201" t="str">
        <f>IF(B17=FALSE,"",Length_5!N12)</f>
        <v/>
      </c>
      <c r="F17" s="201" t="str">
        <f>IF(B17=FALSE,"",Length_5!O12)</f>
        <v/>
      </c>
      <c r="G17" s="201" t="str">
        <f>IF(B17=FALSE,"",Length_5!P12)</f>
        <v/>
      </c>
      <c r="H17" s="201" t="str">
        <f>IF(B17=FALSE,"",Length_5!Q12)</f>
        <v/>
      </c>
      <c r="I17" s="201" t="str">
        <f>IF(B17=FALSE,"",Length_5!R12)</f>
        <v/>
      </c>
      <c r="J17" s="185" t="str">
        <f t="shared" si="11"/>
        <v/>
      </c>
      <c r="K17" s="164" t="str">
        <f t="shared" si="12"/>
        <v/>
      </c>
      <c r="L17" s="166" t="str">
        <f>IF(B17=FALSE,"",Calcu!J17*F$3)</f>
        <v/>
      </c>
      <c r="M17" s="165" t="str">
        <f>IF(B17=FALSE,"",Length_5!D55/1000)</f>
        <v/>
      </c>
      <c r="N17" s="159" t="str">
        <f t="shared" si="13"/>
        <v/>
      </c>
      <c r="O17" s="167" t="str">
        <f t="shared" si="14"/>
        <v/>
      </c>
      <c r="P17" s="156" t="str">
        <f t="shared" si="8"/>
        <v/>
      </c>
      <c r="Q17" s="156" t="str">
        <f t="shared" si="9"/>
        <v/>
      </c>
      <c r="R17" s="128"/>
      <c r="S17" s="156">
        <f>Length_5!K12*$F$3</f>
        <v>0</v>
      </c>
      <c r="T17" s="156">
        <f>Length_5!L12*$F$3</f>
        <v>0</v>
      </c>
      <c r="U17" s="156" t="e">
        <f t="shared" ca="1" si="2"/>
        <v>#N/A</v>
      </c>
      <c r="V17" s="156" t="e">
        <f t="shared" ca="1" si="3"/>
        <v>#N/A</v>
      </c>
      <c r="W17" s="156" t="e">
        <f t="shared" ca="1" si="4"/>
        <v>#N/A</v>
      </c>
      <c r="X17" s="156" t="e">
        <f t="shared" ca="1" si="5"/>
        <v>#VALUE!</v>
      </c>
      <c r="Y17" s="156" t="str">
        <f t="shared" si="10"/>
        <v/>
      </c>
      <c r="Z17" s="156" t="e">
        <f t="shared" ca="1" si="6"/>
        <v>#N/A</v>
      </c>
    </row>
    <row r="18" spans="2:26" ht="15" customHeight="1">
      <c r="B18" s="163" t="b">
        <f>IF(TRIM(Length_5!B13)="",FALSE,TRUE)</f>
        <v>0</v>
      </c>
      <c r="C18" s="156" t="str">
        <f>IF($B18=FALSE,"",VALUE(Length_5!A13))</f>
        <v/>
      </c>
      <c r="D18" s="156" t="str">
        <f>IF($B18=FALSE,"",Length_5!B13)</f>
        <v/>
      </c>
      <c r="E18" s="201" t="str">
        <f>IF(B18=FALSE,"",Length_5!N13)</f>
        <v/>
      </c>
      <c r="F18" s="201" t="str">
        <f>IF(B18=FALSE,"",Length_5!O13)</f>
        <v/>
      </c>
      <c r="G18" s="201" t="str">
        <f>IF(B18=FALSE,"",Length_5!P13)</f>
        <v/>
      </c>
      <c r="H18" s="201" t="str">
        <f>IF(B18=FALSE,"",Length_5!Q13)</f>
        <v/>
      </c>
      <c r="I18" s="201" t="str">
        <f>IF(B18=FALSE,"",Length_5!R13)</f>
        <v/>
      </c>
      <c r="J18" s="185" t="str">
        <f t="shared" si="11"/>
        <v/>
      </c>
      <c r="K18" s="164" t="str">
        <f t="shared" si="12"/>
        <v/>
      </c>
      <c r="L18" s="166" t="str">
        <f>IF(B18=FALSE,"",Calcu!J18*F$3)</f>
        <v/>
      </c>
      <c r="M18" s="165" t="str">
        <f>IF(B18=FALSE,"",Length_5!D56/1000)</f>
        <v/>
      </c>
      <c r="N18" s="159" t="str">
        <f t="shared" si="13"/>
        <v/>
      </c>
      <c r="O18" s="167" t="str">
        <f t="shared" si="14"/>
        <v/>
      </c>
      <c r="P18" s="156" t="str">
        <f t="shared" si="8"/>
        <v/>
      </c>
      <c r="Q18" s="156" t="str">
        <f t="shared" si="9"/>
        <v/>
      </c>
      <c r="R18" s="128"/>
      <c r="S18" s="156">
        <f>Length_5!K13*$F$3</f>
        <v>0</v>
      </c>
      <c r="T18" s="156">
        <f>Length_5!L13*$F$3</f>
        <v>0</v>
      </c>
      <c r="U18" s="156" t="e">
        <f t="shared" ca="1" si="2"/>
        <v>#N/A</v>
      </c>
      <c r="V18" s="156" t="e">
        <f t="shared" ca="1" si="3"/>
        <v>#N/A</v>
      </c>
      <c r="W18" s="156" t="e">
        <f t="shared" ca="1" si="4"/>
        <v>#N/A</v>
      </c>
      <c r="X18" s="156" t="e">
        <f t="shared" ca="1" si="5"/>
        <v>#VALUE!</v>
      </c>
      <c r="Y18" s="156" t="str">
        <f t="shared" si="10"/>
        <v/>
      </c>
      <c r="Z18" s="156" t="e">
        <f t="shared" ca="1" si="6"/>
        <v>#N/A</v>
      </c>
    </row>
    <row r="19" spans="2:26" ht="15" customHeight="1">
      <c r="B19" s="163" t="b">
        <f>IF(TRIM(Length_5!B14)="",FALSE,TRUE)</f>
        <v>0</v>
      </c>
      <c r="C19" s="156" t="str">
        <f>IF($B19=FALSE,"",VALUE(Length_5!A14))</f>
        <v/>
      </c>
      <c r="D19" s="156" t="str">
        <f>IF($B19=FALSE,"",Length_5!B14)</f>
        <v/>
      </c>
      <c r="E19" s="201" t="str">
        <f>IF(B19=FALSE,"",Length_5!N14)</f>
        <v/>
      </c>
      <c r="F19" s="201" t="str">
        <f>IF(B19=FALSE,"",Length_5!O14)</f>
        <v/>
      </c>
      <c r="G19" s="201" t="str">
        <f>IF(B19=FALSE,"",Length_5!P14)</f>
        <v/>
      </c>
      <c r="H19" s="201" t="str">
        <f>IF(B19=FALSE,"",Length_5!Q14)</f>
        <v/>
      </c>
      <c r="I19" s="201" t="str">
        <f>IF(B19=FALSE,"",Length_5!R14)</f>
        <v/>
      </c>
      <c r="J19" s="185" t="str">
        <f t="shared" si="11"/>
        <v/>
      </c>
      <c r="K19" s="164" t="str">
        <f t="shared" si="12"/>
        <v/>
      </c>
      <c r="L19" s="166" t="str">
        <f>IF(B19=FALSE,"",Calcu!J19*F$3)</f>
        <v/>
      </c>
      <c r="M19" s="165" t="str">
        <f>IF(B19=FALSE,"",Length_5!D57/1000)</f>
        <v/>
      </c>
      <c r="N19" s="159" t="str">
        <f t="shared" si="13"/>
        <v/>
      </c>
      <c r="O19" s="167" t="str">
        <f t="shared" si="14"/>
        <v/>
      </c>
      <c r="P19" s="156" t="str">
        <f t="shared" si="8"/>
        <v/>
      </c>
      <c r="Q19" s="156" t="str">
        <f t="shared" si="9"/>
        <v/>
      </c>
      <c r="R19" s="128"/>
      <c r="S19" s="156">
        <f>Length_5!K14*$F$3</f>
        <v>0</v>
      </c>
      <c r="T19" s="156">
        <f>Length_5!L14*$F$3</f>
        <v>0</v>
      </c>
      <c r="U19" s="156" t="e">
        <f t="shared" ca="1" si="2"/>
        <v>#N/A</v>
      </c>
      <c r="V19" s="156" t="e">
        <f t="shared" ca="1" si="3"/>
        <v>#N/A</v>
      </c>
      <c r="W19" s="156" t="e">
        <f t="shared" ca="1" si="4"/>
        <v>#N/A</v>
      </c>
      <c r="X19" s="156" t="e">
        <f t="shared" ca="1" si="5"/>
        <v>#VALUE!</v>
      </c>
      <c r="Y19" s="156" t="str">
        <f t="shared" si="10"/>
        <v/>
      </c>
      <c r="Z19" s="156" t="e">
        <f t="shared" ca="1" si="6"/>
        <v>#N/A</v>
      </c>
    </row>
    <row r="20" spans="2:26" ht="15" customHeight="1">
      <c r="B20" s="163" t="b">
        <f>IF(TRIM(Length_5!B15)="",FALSE,TRUE)</f>
        <v>0</v>
      </c>
      <c r="C20" s="156" t="str">
        <f>IF($B20=FALSE,"",VALUE(Length_5!A15))</f>
        <v/>
      </c>
      <c r="D20" s="156" t="str">
        <f>IF($B20=FALSE,"",Length_5!B15)</f>
        <v/>
      </c>
      <c r="E20" s="201" t="str">
        <f>IF(B20=FALSE,"",Length_5!N15)</f>
        <v/>
      </c>
      <c r="F20" s="201" t="str">
        <f>IF(B20=FALSE,"",Length_5!O15)</f>
        <v/>
      </c>
      <c r="G20" s="201" t="str">
        <f>IF(B20=FALSE,"",Length_5!P15)</f>
        <v/>
      </c>
      <c r="H20" s="201" t="str">
        <f>IF(B20=FALSE,"",Length_5!Q15)</f>
        <v/>
      </c>
      <c r="I20" s="201" t="str">
        <f>IF(B20=FALSE,"",Length_5!R15)</f>
        <v/>
      </c>
      <c r="J20" s="185" t="str">
        <f t="shared" si="11"/>
        <v/>
      </c>
      <c r="K20" s="164" t="str">
        <f t="shared" si="12"/>
        <v/>
      </c>
      <c r="L20" s="166" t="str">
        <f>IF(B20=FALSE,"",Calcu!J20*F$3)</f>
        <v/>
      </c>
      <c r="M20" s="165" t="str">
        <f>IF(B20=FALSE,"",Length_5!D58/1000)</f>
        <v/>
      </c>
      <c r="N20" s="159" t="str">
        <f t="shared" si="13"/>
        <v/>
      </c>
      <c r="O20" s="167" t="str">
        <f t="shared" si="14"/>
        <v/>
      </c>
      <c r="P20" s="156" t="str">
        <f t="shared" si="8"/>
        <v/>
      </c>
      <c r="Q20" s="156" t="str">
        <f t="shared" si="9"/>
        <v/>
      </c>
      <c r="R20" s="128"/>
      <c r="S20" s="156">
        <f>Length_5!K15*$F$3</f>
        <v>0</v>
      </c>
      <c r="T20" s="156">
        <f>Length_5!L15*$F$3</f>
        <v>0</v>
      </c>
      <c r="U20" s="156" t="e">
        <f t="shared" ca="1" si="2"/>
        <v>#N/A</v>
      </c>
      <c r="V20" s="156" t="e">
        <f t="shared" ca="1" si="3"/>
        <v>#N/A</v>
      </c>
      <c r="W20" s="156" t="e">
        <f t="shared" ca="1" si="4"/>
        <v>#N/A</v>
      </c>
      <c r="X20" s="156" t="e">
        <f t="shared" ca="1" si="5"/>
        <v>#VALUE!</v>
      </c>
      <c r="Y20" s="156" t="str">
        <f t="shared" si="10"/>
        <v/>
      </c>
      <c r="Z20" s="156" t="e">
        <f t="shared" ca="1" si="6"/>
        <v>#N/A</v>
      </c>
    </row>
    <row r="21" spans="2:26" ht="15" customHeight="1">
      <c r="B21" s="163" t="b">
        <f>IF(TRIM(Length_5!B16)="",FALSE,TRUE)</f>
        <v>0</v>
      </c>
      <c r="C21" s="156" t="str">
        <f>IF($B21=FALSE,"",VALUE(Length_5!A16))</f>
        <v/>
      </c>
      <c r="D21" s="156" t="str">
        <f>IF($B21=FALSE,"",Length_5!B16)</f>
        <v/>
      </c>
      <c r="E21" s="201" t="str">
        <f>IF(B21=FALSE,"",Length_5!N16)</f>
        <v/>
      </c>
      <c r="F21" s="201" t="str">
        <f>IF(B21=FALSE,"",Length_5!O16)</f>
        <v/>
      </c>
      <c r="G21" s="201" t="str">
        <f>IF(B21=FALSE,"",Length_5!P16)</f>
        <v/>
      </c>
      <c r="H21" s="201" t="str">
        <f>IF(B21=FALSE,"",Length_5!Q16)</f>
        <v/>
      </c>
      <c r="I21" s="201" t="str">
        <f>IF(B21=FALSE,"",Length_5!R16)</f>
        <v/>
      </c>
      <c r="J21" s="185" t="str">
        <f t="shared" si="11"/>
        <v/>
      </c>
      <c r="K21" s="164" t="str">
        <f t="shared" si="12"/>
        <v/>
      </c>
      <c r="L21" s="166" t="str">
        <f>IF(B21=FALSE,"",Calcu!J21*F$3)</f>
        <v/>
      </c>
      <c r="M21" s="165" t="str">
        <f>IF(B21=FALSE,"",Length_5!D59/1000)</f>
        <v/>
      </c>
      <c r="N21" s="159" t="str">
        <f t="shared" si="13"/>
        <v/>
      </c>
      <c r="O21" s="167" t="str">
        <f t="shared" si="14"/>
        <v/>
      </c>
      <c r="P21" s="156" t="str">
        <f t="shared" si="8"/>
        <v/>
      </c>
      <c r="Q21" s="156" t="str">
        <f t="shared" si="9"/>
        <v/>
      </c>
      <c r="R21" s="128"/>
      <c r="S21" s="156">
        <f>Length_5!K16*$F$3</f>
        <v>0</v>
      </c>
      <c r="T21" s="156">
        <f>Length_5!L16*$F$3</f>
        <v>0</v>
      </c>
      <c r="U21" s="156" t="e">
        <f t="shared" ca="1" si="2"/>
        <v>#N/A</v>
      </c>
      <c r="V21" s="156" t="e">
        <f t="shared" ca="1" si="3"/>
        <v>#N/A</v>
      </c>
      <c r="W21" s="156" t="e">
        <f t="shared" ca="1" si="4"/>
        <v>#N/A</v>
      </c>
      <c r="X21" s="156" t="e">
        <f t="shared" ca="1" si="5"/>
        <v>#VALUE!</v>
      </c>
      <c r="Y21" s="156" t="str">
        <f t="shared" si="10"/>
        <v/>
      </c>
      <c r="Z21" s="156" t="e">
        <f t="shared" ca="1" si="6"/>
        <v>#N/A</v>
      </c>
    </row>
    <row r="22" spans="2:26" ht="15" customHeight="1">
      <c r="B22" s="163" t="b">
        <f>IF(TRIM(Length_5!B17)="",FALSE,TRUE)</f>
        <v>0</v>
      </c>
      <c r="C22" s="156" t="str">
        <f>IF($B22=FALSE,"",VALUE(Length_5!A17))</f>
        <v/>
      </c>
      <c r="D22" s="156" t="str">
        <f>IF($B22=FALSE,"",Length_5!B17)</f>
        <v/>
      </c>
      <c r="E22" s="201" t="str">
        <f>IF(B22=FALSE,"",Length_5!N17)</f>
        <v/>
      </c>
      <c r="F22" s="201" t="str">
        <f>IF(B22=FALSE,"",Length_5!O17)</f>
        <v/>
      </c>
      <c r="G22" s="201" t="str">
        <f>IF(B22=FALSE,"",Length_5!P17)</f>
        <v/>
      </c>
      <c r="H22" s="201" t="str">
        <f>IF(B22=FALSE,"",Length_5!Q17)</f>
        <v/>
      </c>
      <c r="I22" s="201" t="str">
        <f>IF(B22=FALSE,"",Length_5!R17)</f>
        <v/>
      </c>
      <c r="J22" s="185" t="str">
        <f t="shared" si="11"/>
        <v/>
      </c>
      <c r="K22" s="164" t="str">
        <f t="shared" si="12"/>
        <v/>
      </c>
      <c r="L22" s="166" t="str">
        <f>IF(B22=FALSE,"",Calcu!J22*F$3)</f>
        <v/>
      </c>
      <c r="M22" s="165" t="str">
        <f>IF(B22=FALSE,"",Length_5!D60/1000)</f>
        <v/>
      </c>
      <c r="N22" s="159" t="str">
        <f t="shared" si="13"/>
        <v/>
      </c>
      <c r="O22" s="167" t="str">
        <f t="shared" si="14"/>
        <v/>
      </c>
      <c r="P22" s="156" t="str">
        <f t="shared" si="8"/>
        <v/>
      </c>
      <c r="Q22" s="156" t="str">
        <f t="shared" si="9"/>
        <v/>
      </c>
      <c r="R22" s="128"/>
      <c r="S22" s="156">
        <f>Length_5!K17*$F$3</f>
        <v>0</v>
      </c>
      <c r="T22" s="156">
        <f>Length_5!L17*$F$3</f>
        <v>0</v>
      </c>
      <c r="U22" s="156" t="e">
        <f t="shared" ca="1" si="2"/>
        <v>#N/A</v>
      </c>
      <c r="V22" s="156" t="e">
        <f t="shared" ca="1" si="3"/>
        <v>#N/A</v>
      </c>
      <c r="W22" s="156" t="e">
        <f t="shared" ca="1" si="4"/>
        <v>#N/A</v>
      </c>
      <c r="X22" s="156" t="e">
        <f t="shared" ca="1" si="5"/>
        <v>#VALUE!</v>
      </c>
      <c r="Y22" s="156" t="str">
        <f t="shared" si="10"/>
        <v/>
      </c>
      <c r="Z22" s="156" t="e">
        <f t="shared" ca="1" si="6"/>
        <v>#N/A</v>
      </c>
    </row>
    <row r="23" spans="2:26" ht="15" customHeight="1">
      <c r="B23" s="163" t="b">
        <f>IF(TRIM(Length_5!B18)="",FALSE,TRUE)</f>
        <v>0</v>
      </c>
      <c r="C23" s="156" t="str">
        <f>IF($B23=FALSE,"",VALUE(Length_5!A18))</f>
        <v/>
      </c>
      <c r="D23" s="156" t="str">
        <f>IF($B23=FALSE,"",Length_5!B18)</f>
        <v/>
      </c>
      <c r="E23" s="201" t="str">
        <f>IF(B23=FALSE,"",Length_5!N18)</f>
        <v/>
      </c>
      <c r="F23" s="201" t="str">
        <f>IF(B23=FALSE,"",Length_5!O18)</f>
        <v/>
      </c>
      <c r="G23" s="201" t="str">
        <f>IF(B23=FALSE,"",Length_5!P18)</f>
        <v/>
      </c>
      <c r="H23" s="201" t="str">
        <f>IF(B23=FALSE,"",Length_5!Q18)</f>
        <v/>
      </c>
      <c r="I23" s="201" t="str">
        <f>IF(B23=FALSE,"",Length_5!R18)</f>
        <v/>
      </c>
      <c r="J23" s="185" t="str">
        <f t="shared" si="11"/>
        <v/>
      </c>
      <c r="K23" s="164" t="str">
        <f t="shared" si="12"/>
        <v/>
      </c>
      <c r="L23" s="166" t="str">
        <f>IF(B23=FALSE,"",Calcu!J23*F$3)</f>
        <v/>
      </c>
      <c r="M23" s="165" t="str">
        <f>IF(B23=FALSE,"",Length_5!D61/1000)</f>
        <v/>
      </c>
      <c r="N23" s="159" t="str">
        <f t="shared" si="13"/>
        <v/>
      </c>
      <c r="O23" s="167" t="str">
        <f t="shared" si="14"/>
        <v/>
      </c>
      <c r="P23" s="156" t="str">
        <f t="shared" si="8"/>
        <v/>
      </c>
      <c r="Q23" s="156" t="str">
        <f t="shared" si="9"/>
        <v/>
      </c>
      <c r="R23" s="128"/>
      <c r="S23" s="156">
        <f>Length_5!K18*$F$3</f>
        <v>0</v>
      </c>
      <c r="T23" s="156">
        <f>Length_5!L18*$F$3</f>
        <v>0</v>
      </c>
      <c r="U23" s="156" t="e">
        <f t="shared" ca="1" si="2"/>
        <v>#N/A</v>
      </c>
      <c r="V23" s="156" t="e">
        <f t="shared" ca="1" si="3"/>
        <v>#N/A</v>
      </c>
      <c r="W23" s="156" t="e">
        <f t="shared" ca="1" si="4"/>
        <v>#N/A</v>
      </c>
      <c r="X23" s="156" t="e">
        <f t="shared" ca="1" si="5"/>
        <v>#VALUE!</v>
      </c>
      <c r="Y23" s="156" t="str">
        <f t="shared" si="10"/>
        <v/>
      </c>
      <c r="Z23" s="156" t="e">
        <f t="shared" ca="1" si="6"/>
        <v>#N/A</v>
      </c>
    </row>
    <row r="24" spans="2:26" ht="15" customHeight="1">
      <c r="B24" s="163" t="b">
        <f>IF(TRIM(Length_5!B19)="",FALSE,TRUE)</f>
        <v>0</v>
      </c>
      <c r="C24" s="156" t="str">
        <f>IF($B24=FALSE,"",VALUE(Length_5!A19))</f>
        <v/>
      </c>
      <c r="D24" s="156" t="str">
        <f>IF($B24=FALSE,"",Length_5!B19)</f>
        <v/>
      </c>
      <c r="E24" s="201" t="str">
        <f>IF(B24=FALSE,"",Length_5!N19)</f>
        <v/>
      </c>
      <c r="F24" s="201" t="str">
        <f>IF(B24=FALSE,"",Length_5!O19)</f>
        <v/>
      </c>
      <c r="G24" s="201" t="str">
        <f>IF(B24=FALSE,"",Length_5!P19)</f>
        <v/>
      </c>
      <c r="H24" s="201" t="str">
        <f>IF(B24=FALSE,"",Length_5!Q19)</f>
        <v/>
      </c>
      <c r="I24" s="201" t="str">
        <f>IF(B24=FALSE,"",Length_5!R19)</f>
        <v/>
      </c>
      <c r="J24" s="185" t="str">
        <f t="shared" si="11"/>
        <v/>
      </c>
      <c r="K24" s="164" t="str">
        <f t="shared" si="12"/>
        <v/>
      </c>
      <c r="L24" s="166" t="str">
        <f>IF(B24=FALSE,"",Calcu!J24*F$3)</f>
        <v/>
      </c>
      <c r="M24" s="165" t="str">
        <f>IF(B24=FALSE,"",Length_5!D62/1000)</f>
        <v/>
      </c>
      <c r="N24" s="159" t="str">
        <f t="shared" si="13"/>
        <v/>
      </c>
      <c r="O24" s="167" t="str">
        <f t="shared" si="14"/>
        <v/>
      </c>
      <c r="P24" s="156" t="str">
        <f t="shared" si="8"/>
        <v/>
      </c>
      <c r="Q24" s="156" t="str">
        <f t="shared" si="9"/>
        <v/>
      </c>
      <c r="R24" s="128"/>
      <c r="S24" s="156">
        <f>Length_5!K19*$F$3</f>
        <v>0</v>
      </c>
      <c r="T24" s="156">
        <f>Length_5!L19*$F$3</f>
        <v>0</v>
      </c>
      <c r="U24" s="156" t="e">
        <f t="shared" ca="1" si="2"/>
        <v>#N/A</v>
      </c>
      <c r="V24" s="156" t="e">
        <f t="shared" ca="1" si="3"/>
        <v>#N/A</v>
      </c>
      <c r="W24" s="156" t="e">
        <f t="shared" ca="1" si="4"/>
        <v>#N/A</v>
      </c>
      <c r="X24" s="156" t="e">
        <f t="shared" ca="1" si="5"/>
        <v>#VALUE!</v>
      </c>
      <c r="Y24" s="156" t="str">
        <f t="shared" si="10"/>
        <v/>
      </c>
      <c r="Z24" s="156" t="e">
        <f t="shared" ca="1" si="6"/>
        <v>#N/A</v>
      </c>
    </row>
    <row r="25" spans="2:26" ht="15" customHeight="1">
      <c r="B25" s="163" t="b">
        <f>IF(TRIM(Length_5!B20)="",FALSE,TRUE)</f>
        <v>0</v>
      </c>
      <c r="C25" s="156" t="str">
        <f>IF($B25=FALSE,"",VALUE(Length_5!A20))</f>
        <v/>
      </c>
      <c r="D25" s="156" t="str">
        <f>IF($B25=FALSE,"",Length_5!B20)</f>
        <v/>
      </c>
      <c r="E25" s="201" t="str">
        <f>IF(B25=FALSE,"",Length_5!N20)</f>
        <v/>
      </c>
      <c r="F25" s="201" t="str">
        <f>IF(B25=FALSE,"",Length_5!O20)</f>
        <v/>
      </c>
      <c r="G25" s="201" t="str">
        <f>IF(B25=FALSE,"",Length_5!P20)</f>
        <v/>
      </c>
      <c r="H25" s="201" t="str">
        <f>IF(B25=FALSE,"",Length_5!Q20)</f>
        <v/>
      </c>
      <c r="I25" s="201" t="str">
        <f>IF(B25=FALSE,"",Length_5!R20)</f>
        <v/>
      </c>
      <c r="J25" s="185" t="str">
        <f t="shared" si="11"/>
        <v/>
      </c>
      <c r="K25" s="164" t="str">
        <f t="shared" si="12"/>
        <v/>
      </c>
      <c r="L25" s="166" t="str">
        <f>IF(B25=FALSE,"",Calcu!J25*F$3)</f>
        <v/>
      </c>
      <c r="M25" s="165" t="str">
        <f>IF(B25=FALSE,"",Length_5!D63/1000)</f>
        <v/>
      </c>
      <c r="N25" s="159" t="str">
        <f t="shared" si="13"/>
        <v/>
      </c>
      <c r="O25" s="167" t="str">
        <f t="shared" si="14"/>
        <v/>
      </c>
      <c r="P25" s="156" t="str">
        <f t="shared" si="8"/>
        <v/>
      </c>
      <c r="Q25" s="156" t="str">
        <f t="shared" si="9"/>
        <v/>
      </c>
      <c r="R25" s="128"/>
      <c r="S25" s="156">
        <f>Length_5!K20*$F$3</f>
        <v>0</v>
      </c>
      <c r="T25" s="156">
        <f>Length_5!L20*$F$3</f>
        <v>0</v>
      </c>
      <c r="U25" s="156" t="e">
        <f t="shared" ca="1" si="2"/>
        <v>#N/A</v>
      </c>
      <c r="V25" s="156" t="e">
        <f t="shared" ca="1" si="3"/>
        <v>#N/A</v>
      </c>
      <c r="W25" s="156" t="e">
        <f t="shared" ca="1" si="4"/>
        <v>#N/A</v>
      </c>
      <c r="X25" s="156" t="e">
        <f t="shared" ca="1" si="5"/>
        <v>#VALUE!</v>
      </c>
      <c r="Y25" s="156" t="str">
        <f t="shared" si="10"/>
        <v/>
      </c>
      <c r="Z25" s="156" t="e">
        <f t="shared" ca="1" si="6"/>
        <v>#N/A</v>
      </c>
    </row>
    <row r="26" spans="2:26" ht="15" customHeight="1">
      <c r="B26" s="163" t="b">
        <f>IF(TRIM(Length_5!B21)="",FALSE,TRUE)</f>
        <v>0</v>
      </c>
      <c r="C26" s="156" t="str">
        <f>IF($B26=FALSE,"",VALUE(Length_5!A21))</f>
        <v/>
      </c>
      <c r="D26" s="156" t="str">
        <f>IF($B26=FALSE,"",Length_5!B21)</f>
        <v/>
      </c>
      <c r="E26" s="201" t="str">
        <f>IF(B26=FALSE,"",Length_5!N21)</f>
        <v/>
      </c>
      <c r="F26" s="201" t="str">
        <f>IF(B26=FALSE,"",Length_5!O21)</f>
        <v/>
      </c>
      <c r="G26" s="201" t="str">
        <f>IF(B26=FALSE,"",Length_5!P21)</f>
        <v/>
      </c>
      <c r="H26" s="201" t="str">
        <f>IF(B26=FALSE,"",Length_5!Q21)</f>
        <v/>
      </c>
      <c r="I26" s="201" t="str">
        <f>IF(B26=FALSE,"",Length_5!R21)</f>
        <v/>
      </c>
      <c r="J26" s="185" t="str">
        <f t="shared" si="11"/>
        <v/>
      </c>
      <c r="K26" s="164" t="str">
        <f t="shared" si="12"/>
        <v/>
      </c>
      <c r="L26" s="166" t="str">
        <f>IF(B26=FALSE,"",Calcu!J26*F$3)</f>
        <v/>
      </c>
      <c r="M26" s="165" t="str">
        <f>IF(B26=FALSE,"",Length_5!D64/1000)</f>
        <v/>
      </c>
      <c r="N26" s="159" t="str">
        <f t="shared" si="13"/>
        <v/>
      </c>
      <c r="O26" s="167" t="str">
        <f t="shared" si="14"/>
        <v/>
      </c>
      <c r="P26" s="156" t="str">
        <f t="shared" si="8"/>
        <v/>
      </c>
      <c r="Q26" s="156" t="str">
        <f t="shared" si="9"/>
        <v/>
      </c>
      <c r="R26" s="128"/>
      <c r="S26" s="156">
        <f>Length_5!K21*$F$3</f>
        <v>0</v>
      </c>
      <c r="T26" s="156">
        <f>Length_5!L21*$F$3</f>
        <v>0</v>
      </c>
      <c r="U26" s="156" t="e">
        <f t="shared" ca="1" si="2"/>
        <v>#N/A</v>
      </c>
      <c r="V26" s="156" t="e">
        <f t="shared" ca="1" si="3"/>
        <v>#N/A</v>
      </c>
      <c r="W26" s="156" t="e">
        <f t="shared" ca="1" si="4"/>
        <v>#N/A</v>
      </c>
      <c r="X26" s="156" t="e">
        <f t="shared" ca="1" si="5"/>
        <v>#VALUE!</v>
      </c>
      <c r="Y26" s="156" t="str">
        <f t="shared" si="10"/>
        <v/>
      </c>
      <c r="Z26" s="156" t="e">
        <f t="shared" ca="1" si="6"/>
        <v>#N/A</v>
      </c>
    </row>
    <row r="27" spans="2:26" ht="15" customHeight="1">
      <c r="B27" s="163" t="b">
        <f>IF(TRIM(Length_5!B22)="",FALSE,TRUE)</f>
        <v>0</v>
      </c>
      <c r="C27" s="156" t="str">
        <f>IF($B27=FALSE,"",VALUE(Length_5!A22))</f>
        <v/>
      </c>
      <c r="D27" s="156" t="str">
        <f>IF($B27=FALSE,"",Length_5!B22)</f>
        <v/>
      </c>
      <c r="E27" s="201" t="str">
        <f>IF(B27=FALSE,"",Length_5!N22)</f>
        <v/>
      </c>
      <c r="F27" s="201" t="str">
        <f>IF(B27=FALSE,"",Length_5!O22)</f>
        <v/>
      </c>
      <c r="G27" s="201" t="str">
        <f>IF(B27=FALSE,"",Length_5!P22)</f>
        <v/>
      </c>
      <c r="H27" s="201" t="str">
        <f>IF(B27=FALSE,"",Length_5!Q22)</f>
        <v/>
      </c>
      <c r="I27" s="201" t="str">
        <f>IF(B27=FALSE,"",Length_5!R22)</f>
        <v/>
      </c>
      <c r="J27" s="185" t="str">
        <f t="shared" si="11"/>
        <v/>
      </c>
      <c r="K27" s="164" t="str">
        <f t="shared" si="12"/>
        <v/>
      </c>
      <c r="L27" s="166" t="str">
        <f>IF(B27=FALSE,"",Calcu!J27*F$3)</f>
        <v/>
      </c>
      <c r="M27" s="165" t="str">
        <f>IF(B27=FALSE,"",Length_5!D65/1000)</f>
        <v/>
      </c>
      <c r="N27" s="159" t="str">
        <f t="shared" si="13"/>
        <v/>
      </c>
      <c r="O27" s="167" t="str">
        <f t="shared" si="14"/>
        <v/>
      </c>
      <c r="P27" s="156" t="str">
        <f t="shared" si="8"/>
        <v/>
      </c>
      <c r="Q27" s="156" t="str">
        <f t="shared" si="9"/>
        <v/>
      </c>
      <c r="R27" s="128"/>
      <c r="S27" s="156">
        <f>Length_5!K22*$F$3</f>
        <v>0</v>
      </c>
      <c r="T27" s="156">
        <f>Length_5!L22*$F$3</f>
        <v>0</v>
      </c>
      <c r="U27" s="156" t="e">
        <f t="shared" ca="1" si="2"/>
        <v>#N/A</v>
      </c>
      <c r="V27" s="156" t="e">
        <f t="shared" ca="1" si="3"/>
        <v>#N/A</v>
      </c>
      <c r="W27" s="156" t="e">
        <f t="shared" ca="1" si="4"/>
        <v>#N/A</v>
      </c>
      <c r="X27" s="156" t="e">
        <f t="shared" ca="1" si="5"/>
        <v>#VALUE!</v>
      </c>
      <c r="Y27" s="156" t="str">
        <f t="shared" si="10"/>
        <v/>
      </c>
      <c r="Z27" s="156" t="e">
        <f t="shared" ca="1" si="6"/>
        <v>#N/A</v>
      </c>
    </row>
    <row r="28" spans="2:26" ht="15" customHeight="1">
      <c r="B28" s="163" t="b">
        <f>IF(TRIM(Length_5!B23)="",FALSE,TRUE)</f>
        <v>0</v>
      </c>
      <c r="C28" s="156" t="str">
        <f>IF($B28=FALSE,"",VALUE(Length_5!A23))</f>
        <v/>
      </c>
      <c r="D28" s="156" t="str">
        <f>IF($B28=FALSE,"",Length_5!B23)</f>
        <v/>
      </c>
      <c r="E28" s="201" t="str">
        <f>IF(B28=FALSE,"",Length_5!N23)</f>
        <v/>
      </c>
      <c r="F28" s="201" t="str">
        <f>IF(B28=FALSE,"",Length_5!O23)</f>
        <v/>
      </c>
      <c r="G28" s="201" t="str">
        <f>IF(B28=FALSE,"",Length_5!P23)</f>
        <v/>
      </c>
      <c r="H28" s="201" t="str">
        <f>IF(B28=FALSE,"",Length_5!Q23)</f>
        <v/>
      </c>
      <c r="I28" s="201" t="str">
        <f>IF(B28=FALSE,"",Length_5!R23)</f>
        <v/>
      </c>
      <c r="J28" s="185" t="str">
        <f t="shared" ref="J28:J47" si="15">IF(B28=FALSE,"",AVERAGE(E28:I28))</f>
        <v/>
      </c>
      <c r="K28" s="164" t="str">
        <f t="shared" ref="K28:K47" si="16">IF(B28=FALSE,"",STDEV(E28:I28)*F$3)</f>
        <v/>
      </c>
      <c r="L28" s="166" t="str">
        <f>IF(B28=FALSE,"",Calcu!J28*F$3)</f>
        <v/>
      </c>
      <c r="M28" s="165" t="str">
        <f>IF(B28=FALSE,"",Length_5!D66/1000)</f>
        <v/>
      </c>
      <c r="N28" s="159" t="str">
        <f t="shared" ref="N28:N47" si="17">IF(B28=FALSE,"",C28*F$3)</f>
        <v/>
      </c>
      <c r="O28" s="167" t="str">
        <f t="shared" ref="O28:O47" si="18">IF(B28=FALSE,"",L28+M28-N28)</f>
        <v/>
      </c>
      <c r="P28" s="156" t="str">
        <f t="shared" si="8"/>
        <v/>
      </c>
      <c r="Q28" s="156" t="str">
        <f t="shared" si="9"/>
        <v/>
      </c>
      <c r="R28" s="128"/>
      <c r="S28" s="156">
        <f>Length_5!K23*$F$3</f>
        <v>0</v>
      </c>
      <c r="T28" s="156">
        <f>Length_5!L23*$F$3</f>
        <v>0</v>
      </c>
      <c r="U28" s="156" t="e">
        <f t="shared" ca="1" si="2"/>
        <v>#N/A</v>
      </c>
      <c r="V28" s="156" t="e">
        <f t="shared" ca="1" si="3"/>
        <v>#N/A</v>
      </c>
      <c r="W28" s="156" t="e">
        <f t="shared" ca="1" si="4"/>
        <v>#N/A</v>
      </c>
      <c r="X28" s="156" t="e">
        <f t="shared" ca="1" si="5"/>
        <v>#VALUE!</v>
      </c>
      <c r="Y28" s="156" t="str">
        <f t="shared" si="10"/>
        <v/>
      </c>
      <c r="Z28" s="156" t="e">
        <f t="shared" ca="1" si="6"/>
        <v>#N/A</v>
      </c>
    </row>
    <row r="29" spans="2:26" ht="15" customHeight="1">
      <c r="B29" s="163" t="b">
        <f>IF(TRIM(Length_5!B24)="",FALSE,TRUE)</f>
        <v>0</v>
      </c>
      <c r="C29" s="156" t="str">
        <f>IF($B29=FALSE,"",VALUE(Length_5!A24))</f>
        <v/>
      </c>
      <c r="D29" s="156" t="str">
        <f>IF($B29=FALSE,"",Length_5!B24)</f>
        <v/>
      </c>
      <c r="E29" s="201" t="str">
        <f>IF(B29=FALSE,"",Length_5!N24)</f>
        <v/>
      </c>
      <c r="F29" s="201" t="str">
        <f>IF(B29=FALSE,"",Length_5!O24)</f>
        <v/>
      </c>
      <c r="G29" s="201" t="str">
        <f>IF(B29=FALSE,"",Length_5!P24)</f>
        <v/>
      </c>
      <c r="H29" s="201" t="str">
        <f>IF(B29=FALSE,"",Length_5!Q24)</f>
        <v/>
      </c>
      <c r="I29" s="201" t="str">
        <f>IF(B29=FALSE,"",Length_5!R24)</f>
        <v/>
      </c>
      <c r="J29" s="185" t="str">
        <f t="shared" si="15"/>
        <v/>
      </c>
      <c r="K29" s="164" t="str">
        <f t="shared" si="16"/>
        <v/>
      </c>
      <c r="L29" s="166" t="str">
        <f>IF(B29=FALSE,"",Calcu!J29*F$3)</f>
        <v/>
      </c>
      <c r="M29" s="165" t="str">
        <f>IF(B29=FALSE,"",Length_5!D67/1000)</f>
        <v/>
      </c>
      <c r="N29" s="159" t="str">
        <f t="shared" si="17"/>
        <v/>
      </c>
      <c r="O29" s="167" t="str">
        <f t="shared" si="18"/>
        <v/>
      </c>
      <c r="P29" s="156" t="str">
        <f t="shared" si="8"/>
        <v/>
      </c>
      <c r="Q29" s="156" t="str">
        <f t="shared" si="9"/>
        <v/>
      </c>
      <c r="R29" s="128"/>
      <c r="S29" s="156">
        <f>Length_5!K24*$F$3</f>
        <v>0</v>
      </c>
      <c r="T29" s="156">
        <f>Length_5!L24*$F$3</f>
        <v>0</v>
      </c>
      <c r="U29" s="156" t="e">
        <f t="shared" ca="1" si="2"/>
        <v>#N/A</v>
      </c>
      <c r="V29" s="156" t="e">
        <f t="shared" ca="1" si="3"/>
        <v>#N/A</v>
      </c>
      <c r="W29" s="156" t="e">
        <f t="shared" ca="1" si="4"/>
        <v>#N/A</v>
      </c>
      <c r="X29" s="156" t="e">
        <f t="shared" ca="1" si="5"/>
        <v>#VALUE!</v>
      </c>
      <c r="Y29" s="156" t="str">
        <f t="shared" si="10"/>
        <v/>
      </c>
      <c r="Z29" s="156" t="e">
        <f t="shared" ca="1" si="6"/>
        <v>#N/A</v>
      </c>
    </row>
    <row r="30" spans="2:26" ht="15" customHeight="1">
      <c r="B30" s="163" t="b">
        <f>IF(TRIM(Length_5!B25)="",FALSE,TRUE)</f>
        <v>0</v>
      </c>
      <c r="C30" s="156" t="str">
        <f>IF($B30=FALSE,"",VALUE(Length_5!A25))</f>
        <v/>
      </c>
      <c r="D30" s="156" t="str">
        <f>IF($B30=FALSE,"",Length_5!B25)</f>
        <v/>
      </c>
      <c r="E30" s="201" t="str">
        <f>IF(B30=FALSE,"",Length_5!N25)</f>
        <v/>
      </c>
      <c r="F30" s="201" t="str">
        <f>IF(B30=FALSE,"",Length_5!O25)</f>
        <v/>
      </c>
      <c r="G30" s="201" t="str">
        <f>IF(B30=FALSE,"",Length_5!P25)</f>
        <v/>
      </c>
      <c r="H30" s="201" t="str">
        <f>IF(B30=FALSE,"",Length_5!Q25)</f>
        <v/>
      </c>
      <c r="I30" s="201" t="str">
        <f>IF(B30=FALSE,"",Length_5!R25)</f>
        <v/>
      </c>
      <c r="J30" s="185" t="str">
        <f t="shared" si="15"/>
        <v/>
      </c>
      <c r="K30" s="164" t="str">
        <f t="shared" si="16"/>
        <v/>
      </c>
      <c r="L30" s="166" t="str">
        <f>IF(B30=FALSE,"",Calcu!J30*F$3)</f>
        <v/>
      </c>
      <c r="M30" s="165" t="str">
        <f>IF(B30=FALSE,"",Length_5!D68/1000)</f>
        <v/>
      </c>
      <c r="N30" s="159" t="str">
        <f t="shared" si="17"/>
        <v/>
      </c>
      <c r="O30" s="167" t="str">
        <f t="shared" si="18"/>
        <v/>
      </c>
      <c r="P30" s="156" t="str">
        <f t="shared" si="8"/>
        <v/>
      </c>
      <c r="Q30" s="156" t="str">
        <f t="shared" si="9"/>
        <v/>
      </c>
      <c r="R30" s="128"/>
      <c r="S30" s="156">
        <f>Length_5!K25*$F$3</f>
        <v>0</v>
      </c>
      <c r="T30" s="156">
        <f>Length_5!L25*$F$3</f>
        <v>0</v>
      </c>
      <c r="U30" s="156" t="e">
        <f t="shared" ca="1" si="2"/>
        <v>#N/A</v>
      </c>
      <c r="V30" s="156" t="e">
        <f t="shared" ca="1" si="3"/>
        <v>#N/A</v>
      </c>
      <c r="W30" s="156" t="e">
        <f t="shared" ca="1" si="4"/>
        <v>#N/A</v>
      </c>
      <c r="X30" s="156" t="e">
        <f t="shared" ca="1" si="5"/>
        <v>#VALUE!</v>
      </c>
      <c r="Y30" s="156" t="str">
        <f t="shared" si="10"/>
        <v/>
      </c>
      <c r="Z30" s="156" t="e">
        <f t="shared" ca="1" si="6"/>
        <v>#N/A</v>
      </c>
    </row>
    <row r="31" spans="2:26" ht="15" customHeight="1">
      <c r="B31" s="163" t="b">
        <f>IF(TRIM(Length_5!B26)="",FALSE,TRUE)</f>
        <v>0</v>
      </c>
      <c r="C31" s="156" t="str">
        <f>IF($B31=FALSE,"",VALUE(Length_5!A26))</f>
        <v/>
      </c>
      <c r="D31" s="156" t="str">
        <f>IF($B31=FALSE,"",Length_5!B26)</f>
        <v/>
      </c>
      <c r="E31" s="201" t="str">
        <f>IF(B31=FALSE,"",Length_5!N26)</f>
        <v/>
      </c>
      <c r="F31" s="201" t="str">
        <f>IF(B31=FALSE,"",Length_5!O26)</f>
        <v/>
      </c>
      <c r="G31" s="201" t="str">
        <f>IF(B31=FALSE,"",Length_5!P26)</f>
        <v/>
      </c>
      <c r="H31" s="201" t="str">
        <f>IF(B31=FALSE,"",Length_5!Q26)</f>
        <v/>
      </c>
      <c r="I31" s="201" t="str">
        <f>IF(B31=FALSE,"",Length_5!R26)</f>
        <v/>
      </c>
      <c r="J31" s="185" t="str">
        <f t="shared" si="15"/>
        <v/>
      </c>
      <c r="K31" s="164" t="str">
        <f t="shared" si="16"/>
        <v/>
      </c>
      <c r="L31" s="166" t="str">
        <f>IF(B31=FALSE,"",Calcu!J31*F$3)</f>
        <v/>
      </c>
      <c r="M31" s="165" t="str">
        <f>IF(B31=FALSE,"",Length_5!D69/1000)</f>
        <v/>
      </c>
      <c r="N31" s="159" t="str">
        <f t="shared" si="17"/>
        <v/>
      </c>
      <c r="O31" s="167" t="str">
        <f t="shared" si="18"/>
        <v/>
      </c>
      <c r="P31" s="156" t="str">
        <f t="shared" si="8"/>
        <v/>
      </c>
      <c r="Q31" s="156" t="str">
        <f t="shared" si="9"/>
        <v/>
      </c>
      <c r="R31" s="128"/>
      <c r="S31" s="156">
        <f>Length_5!K26*$F$3</f>
        <v>0</v>
      </c>
      <c r="T31" s="156">
        <f>Length_5!L26*$F$3</f>
        <v>0</v>
      </c>
      <c r="U31" s="156" t="e">
        <f t="shared" ca="1" si="2"/>
        <v>#N/A</v>
      </c>
      <c r="V31" s="156" t="e">
        <f t="shared" ca="1" si="3"/>
        <v>#N/A</v>
      </c>
      <c r="W31" s="156" t="e">
        <f t="shared" ca="1" si="4"/>
        <v>#N/A</v>
      </c>
      <c r="X31" s="156" t="e">
        <f t="shared" ca="1" si="5"/>
        <v>#VALUE!</v>
      </c>
      <c r="Y31" s="156" t="str">
        <f t="shared" si="10"/>
        <v/>
      </c>
      <c r="Z31" s="156" t="e">
        <f t="shared" ca="1" si="6"/>
        <v>#N/A</v>
      </c>
    </row>
    <row r="32" spans="2:26" ht="15" customHeight="1">
      <c r="B32" s="163" t="b">
        <f>IF(TRIM(Length_5!B27)="",FALSE,TRUE)</f>
        <v>0</v>
      </c>
      <c r="C32" s="156" t="str">
        <f>IF($B32=FALSE,"",VALUE(Length_5!A27))</f>
        <v/>
      </c>
      <c r="D32" s="156" t="str">
        <f>IF($B32=FALSE,"",Length_5!B27)</f>
        <v/>
      </c>
      <c r="E32" s="201" t="str">
        <f>IF(B32=FALSE,"",Length_5!N27)</f>
        <v/>
      </c>
      <c r="F32" s="201" t="str">
        <f>IF(B32=FALSE,"",Length_5!O27)</f>
        <v/>
      </c>
      <c r="G32" s="201" t="str">
        <f>IF(B32=FALSE,"",Length_5!P27)</f>
        <v/>
      </c>
      <c r="H32" s="201" t="str">
        <f>IF(B32=FALSE,"",Length_5!Q27)</f>
        <v/>
      </c>
      <c r="I32" s="201" t="str">
        <f>IF(B32=FALSE,"",Length_5!R27)</f>
        <v/>
      </c>
      <c r="J32" s="185" t="str">
        <f t="shared" si="15"/>
        <v/>
      </c>
      <c r="K32" s="164" t="str">
        <f t="shared" si="16"/>
        <v/>
      </c>
      <c r="L32" s="166" t="str">
        <f>IF(B32=FALSE,"",Calcu!J32*F$3)</f>
        <v/>
      </c>
      <c r="M32" s="165" t="str">
        <f>IF(B32=FALSE,"",Length_5!D70/1000)</f>
        <v/>
      </c>
      <c r="N32" s="159" t="str">
        <f t="shared" si="17"/>
        <v/>
      </c>
      <c r="O32" s="167" t="str">
        <f t="shared" si="18"/>
        <v/>
      </c>
      <c r="P32" s="156" t="str">
        <f t="shared" si="8"/>
        <v/>
      </c>
      <c r="Q32" s="156" t="str">
        <f t="shared" si="9"/>
        <v/>
      </c>
      <c r="R32" s="128"/>
      <c r="S32" s="156">
        <f>Length_5!K27*$F$3</f>
        <v>0</v>
      </c>
      <c r="T32" s="156">
        <f>Length_5!L27*$F$3</f>
        <v>0</v>
      </c>
      <c r="U32" s="156" t="e">
        <f t="shared" ca="1" si="2"/>
        <v>#N/A</v>
      </c>
      <c r="V32" s="156" t="e">
        <f t="shared" ca="1" si="3"/>
        <v>#N/A</v>
      </c>
      <c r="W32" s="156" t="e">
        <f t="shared" ca="1" si="4"/>
        <v>#N/A</v>
      </c>
      <c r="X32" s="156" t="e">
        <f t="shared" ca="1" si="5"/>
        <v>#VALUE!</v>
      </c>
      <c r="Y32" s="156" t="str">
        <f t="shared" si="10"/>
        <v/>
      </c>
      <c r="Z32" s="156" t="e">
        <f t="shared" ca="1" si="6"/>
        <v>#N/A</v>
      </c>
    </row>
    <row r="33" spans="2:26" ht="15" customHeight="1">
      <c r="B33" s="163" t="b">
        <f>IF(TRIM(Length_5!B28)="",FALSE,TRUE)</f>
        <v>0</v>
      </c>
      <c r="C33" s="156" t="str">
        <f>IF($B33=FALSE,"",VALUE(Length_5!A28))</f>
        <v/>
      </c>
      <c r="D33" s="156" t="str">
        <f>IF($B33=FALSE,"",Length_5!B28)</f>
        <v/>
      </c>
      <c r="E33" s="201" t="str">
        <f>IF(B33=FALSE,"",Length_5!N28)</f>
        <v/>
      </c>
      <c r="F33" s="201" t="str">
        <f>IF(B33=FALSE,"",Length_5!O28)</f>
        <v/>
      </c>
      <c r="G33" s="201" t="str">
        <f>IF(B33=FALSE,"",Length_5!P28)</f>
        <v/>
      </c>
      <c r="H33" s="201" t="str">
        <f>IF(B33=FALSE,"",Length_5!Q28)</f>
        <v/>
      </c>
      <c r="I33" s="201" t="str">
        <f>IF(B33=FALSE,"",Length_5!R28)</f>
        <v/>
      </c>
      <c r="J33" s="185" t="str">
        <f t="shared" si="15"/>
        <v/>
      </c>
      <c r="K33" s="164" t="str">
        <f t="shared" si="16"/>
        <v/>
      </c>
      <c r="L33" s="166" t="str">
        <f>IF(B33=FALSE,"",Calcu!J33*F$3)</f>
        <v/>
      </c>
      <c r="M33" s="165" t="str">
        <f>IF(B33=FALSE,"",Length_5!D71/1000)</f>
        <v/>
      </c>
      <c r="N33" s="159" t="str">
        <f t="shared" si="17"/>
        <v/>
      </c>
      <c r="O33" s="167" t="str">
        <f t="shared" si="18"/>
        <v/>
      </c>
      <c r="P33" s="156" t="str">
        <f t="shared" si="8"/>
        <v/>
      </c>
      <c r="Q33" s="156" t="str">
        <f t="shared" si="9"/>
        <v/>
      </c>
      <c r="R33" s="128"/>
      <c r="S33" s="156">
        <f>Length_5!K28*$F$3</f>
        <v>0</v>
      </c>
      <c r="T33" s="156">
        <f>Length_5!L28*$F$3</f>
        <v>0</v>
      </c>
      <c r="U33" s="156" t="e">
        <f t="shared" ca="1" si="2"/>
        <v>#N/A</v>
      </c>
      <c r="V33" s="156" t="e">
        <f t="shared" ca="1" si="3"/>
        <v>#N/A</v>
      </c>
      <c r="W33" s="156" t="e">
        <f t="shared" ca="1" si="4"/>
        <v>#N/A</v>
      </c>
      <c r="X33" s="156" t="e">
        <f t="shared" ca="1" si="5"/>
        <v>#VALUE!</v>
      </c>
      <c r="Y33" s="156" t="str">
        <f t="shared" si="10"/>
        <v/>
      </c>
      <c r="Z33" s="156" t="e">
        <f t="shared" ca="1" si="6"/>
        <v>#N/A</v>
      </c>
    </row>
    <row r="34" spans="2:26" ht="15" customHeight="1">
      <c r="B34" s="163" t="b">
        <f>IF(TRIM(Length_5!B29)="",FALSE,TRUE)</f>
        <v>0</v>
      </c>
      <c r="C34" s="156" t="str">
        <f>IF($B34=FALSE,"",VALUE(Length_5!A29))</f>
        <v/>
      </c>
      <c r="D34" s="156" t="str">
        <f>IF($B34=FALSE,"",Length_5!B29)</f>
        <v/>
      </c>
      <c r="E34" s="201" t="str">
        <f>IF(B34=FALSE,"",Length_5!N29)</f>
        <v/>
      </c>
      <c r="F34" s="201" t="str">
        <f>IF(B34=FALSE,"",Length_5!O29)</f>
        <v/>
      </c>
      <c r="G34" s="201" t="str">
        <f>IF(B34=FALSE,"",Length_5!P29)</f>
        <v/>
      </c>
      <c r="H34" s="201" t="str">
        <f>IF(B34=FALSE,"",Length_5!Q29)</f>
        <v/>
      </c>
      <c r="I34" s="201" t="str">
        <f>IF(B34=FALSE,"",Length_5!R29)</f>
        <v/>
      </c>
      <c r="J34" s="185" t="str">
        <f t="shared" si="15"/>
        <v/>
      </c>
      <c r="K34" s="164" t="str">
        <f t="shared" si="16"/>
        <v/>
      </c>
      <c r="L34" s="166" t="str">
        <f>IF(B34=FALSE,"",Calcu!J34*F$3)</f>
        <v/>
      </c>
      <c r="M34" s="165" t="str">
        <f>IF(B34=FALSE,"",Length_5!D72/1000)</f>
        <v/>
      </c>
      <c r="N34" s="159" t="str">
        <f t="shared" si="17"/>
        <v/>
      </c>
      <c r="O34" s="167" t="str">
        <f t="shared" si="18"/>
        <v/>
      </c>
      <c r="P34" s="156" t="str">
        <f t="shared" si="8"/>
        <v/>
      </c>
      <c r="Q34" s="156" t="str">
        <f t="shared" si="9"/>
        <v/>
      </c>
      <c r="R34" s="128"/>
      <c r="S34" s="156">
        <f>Length_5!K29*$F$3</f>
        <v>0</v>
      </c>
      <c r="T34" s="156">
        <f>Length_5!L29*$F$3</f>
        <v>0</v>
      </c>
      <c r="U34" s="156" t="e">
        <f t="shared" ca="1" si="2"/>
        <v>#N/A</v>
      </c>
      <c r="V34" s="156" t="e">
        <f t="shared" ca="1" si="3"/>
        <v>#N/A</v>
      </c>
      <c r="W34" s="156" t="e">
        <f t="shared" ca="1" si="4"/>
        <v>#N/A</v>
      </c>
      <c r="X34" s="156" t="e">
        <f t="shared" ca="1" si="5"/>
        <v>#VALUE!</v>
      </c>
      <c r="Y34" s="156" t="str">
        <f t="shared" si="10"/>
        <v/>
      </c>
      <c r="Z34" s="156" t="e">
        <f t="shared" ca="1" si="6"/>
        <v>#N/A</v>
      </c>
    </row>
    <row r="35" spans="2:26" ht="15" customHeight="1">
      <c r="B35" s="163" t="b">
        <f>IF(TRIM(Length_5!B30)="",FALSE,TRUE)</f>
        <v>0</v>
      </c>
      <c r="C35" s="156" t="str">
        <f>IF($B35=FALSE,"",VALUE(Length_5!A30))</f>
        <v/>
      </c>
      <c r="D35" s="156" t="str">
        <f>IF($B35=FALSE,"",Length_5!B30)</f>
        <v/>
      </c>
      <c r="E35" s="201" t="str">
        <f>IF(B35=FALSE,"",Length_5!N30)</f>
        <v/>
      </c>
      <c r="F35" s="201" t="str">
        <f>IF(B35=FALSE,"",Length_5!O30)</f>
        <v/>
      </c>
      <c r="G35" s="201" t="str">
        <f>IF(B35=FALSE,"",Length_5!P30)</f>
        <v/>
      </c>
      <c r="H35" s="201" t="str">
        <f>IF(B35=FALSE,"",Length_5!Q30)</f>
        <v/>
      </c>
      <c r="I35" s="201" t="str">
        <f>IF(B35=FALSE,"",Length_5!R30)</f>
        <v/>
      </c>
      <c r="J35" s="185" t="str">
        <f t="shared" si="15"/>
        <v/>
      </c>
      <c r="K35" s="164" t="str">
        <f t="shared" si="16"/>
        <v/>
      </c>
      <c r="L35" s="166" t="str">
        <f>IF(B35=FALSE,"",Calcu!J35*F$3)</f>
        <v/>
      </c>
      <c r="M35" s="165" t="str">
        <f>IF(B35=FALSE,"",Length_5!D73/1000)</f>
        <v/>
      </c>
      <c r="N35" s="159" t="str">
        <f t="shared" si="17"/>
        <v/>
      </c>
      <c r="O35" s="167" t="str">
        <f t="shared" si="18"/>
        <v/>
      </c>
      <c r="P35" s="156" t="str">
        <f t="shared" si="8"/>
        <v/>
      </c>
      <c r="Q35" s="156" t="str">
        <f t="shared" si="9"/>
        <v/>
      </c>
      <c r="R35" s="128"/>
      <c r="S35" s="156">
        <f>Length_5!K30*$F$3</f>
        <v>0</v>
      </c>
      <c r="T35" s="156">
        <f>Length_5!L30*$F$3</f>
        <v>0</v>
      </c>
      <c r="U35" s="156" t="e">
        <f t="shared" ca="1" si="2"/>
        <v>#N/A</v>
      </c>
      <c r="V35" s="156" t="e">
        <f t="shared" ca="1" si="3"/>
        <v>#N/A</v>
      </c>
      <c r="W35" s="156" t="e">
        <f t="shared" ca="1" si="4"/>
        <v>#N/A</v>
      </c>
      <c r="X35" s="156" t="e">
        <f t="shared" ca="1" si="5"/>
        <v>#VALUE!</v>
      </c>
      <c r="Y35" s="156" t="str">
        <f t="shared" si="10"/>
        <v/>
      </c>
      <c r="Z35" s="156" t="e">
        <f t="shared" ca="1" si="6"/>
        <v>#N/A</v>
      </c>
    </row>
    <row r="36" spans="2:26" ht="15" customHeight="1">
      <c r="B36" s="163" t="b">
        <f>IF(TRIM(Length_5!B31)="",FALSE,TRUE)</f>
        <v>0</v>
      </c>
      <c r="C36" s="156" t="str">
        <f>IF($B36=FALSE,"",VALUE(Length_5!A31))</f>
        <v/>
      </c>
      <c r="D36" s="156" t="str">
        <f>IF($B36=FALSE,"",Length_5!B31)</f>
        <v/>
      </c>
      <c r="E36" s="201" t="str">
        <f>IF(B36=FALSE,"",Length_5!N31)</f>
        <v/>
      </c>
      <c r="F36" s="201" t="str">
        <f>IF(B36=FALSE,"",Length_5!O31)</f>
        <v/>
      </c>
      <c r="G36" s="201" t="str">
        <f>IF(B36=FALSE,"",Length_5!P31)</f>
        <v/>
      </c>
      <c r="H36" s="201" t="str">
        <f>IF(B36=FALSE,"",Length_5!Q31)</f>
        <v/>
      </c>
      <c r="I36" s="201" t="str">
        <f>IF(B36=FALSE,"",Length_5!R31)</f>
        <v/>
      </c>
      <c r="J36" s="185" t="str">
        <f t="shared" si="15"/>
        <v/>
      </c>
      <c r="K36" s="164" t="str">
        <f t="shared" si="16"/>
        <v/>
      </c>
      <c r="L36" s="166" t="str">
        <f>IF(B36=FALSE,"",Calcu!J36*F$3)</f>
        <v/>
      </c>
      <c r="M36" s="165" t="str">
        <f>IF(B36=FALSE,"",Length_5!D74/1000)</f>
        <v/>
      </c>
      <c r="N36" s="159" t="str">
        <f t="shared" si="17"/>
        <v/>
      </c>
      <c r="O36" s="167" t="str">
        <f t="shared" si="18"/>
        <v/>
      </c>
      <c r="P36" s="156" t="str">
        <f t="shared" si="8"/>
        <v/>
      </c>
      <c r="Q36" s="156" t="str">
        <f t="shared" si="9"/>
        <v/>
      </c>
      <c r="R36" s="128"/>
      <c r="S36" s="156">
        <f>Length_5!K31*$F$3</f>
        <v>0</v>
      </c>
      <c r="T36" s="156">
        <f>Length_5!L31*$F$3</f>
        <v>0</v>
      </c>
      <c r="U36" s="156" t="e">
        <f t="shared" ca="1" si="2"/>
        <v>#N/A</v>
      </c>
      <c r="V36" s="156" t="e">
        <f t="shared" ca="1" si="3"/>
        <v>#N/A</v>
      </c>
      <c r="W36" s="156" t="e">
        <f t="shared" ca="1" si="4"/>
        <v>#N/A</v>
      </c>
      <c r="X36" s="156" t="e">
        <f t="shared" ca="1" si="5"/>
        <v>#VALUE!</v>
      </c>
      <c r="Y36" s="156" t="str">
        <f t="shared" si="10"/>
        <v/>
      </c>
      <c r="Z36" s="156" t="e">
        <f t="shared" ca="1" si="6"/>
        <v>#N/A</v>
      </c>
    </row>
    <row r="37" spans="2:26" ht="15" customHeight="1">
      <c r="B37" s="163" t="b">
        <f>IF(TRIM(Length_5!B32)="",FALSE,TRUE)</f>
        <v>0</v>
      </c>
      <c r="C37" s="156" t="str">
        <f>IF($B37=FALSE,"",VALUE(Length_5!A32))</f>
        <v/>
      </c>
      <c r="D37" s="156" t="str">
        <f>IF($B37=FALSE,"",Length_5!B32)</f>
        <v/>
      </c>
      <c r="E37" s="201" t="str">
        <f>IF(B37=FALSE,"",Length_5!N32)</f>
        <v/>
      </c>
      <c r="F37" s="201" t="str">
        <f>IF(B37=FALSE,"",Length_5!O32)</f>
        <v/>
      </c>
      <c r="G37" s="201" t="str">
        <f>IF(B37=FALSE,"",Length_5!P32)</f>
        <v/>
      </c>
      <c r="H37" s="201" t="str">
        <f>IF(B37=FALSE,"",Length_5!Q32)</f>
        <v/>
      </c>
      <c r="I37" s="201" t="str">
        <f>IF(B37=FALSE,"",Length_5!R32)</f>
        <v/>
      </c>
      <c r="J37" s="185" t="str">
        <f t="shared" si="15"/>
        <v/>
      </c>
      <c r="K37" s="164" t="str">
        <f t="shared" si="16"/>
        <v/>
      </c>
      <c r="L37" s="166" t="str">
        <f>IF(B37=FALSE,"",Calcu!J37*F$3)</f>
        <v/>
      </c>
      <c r="M37" s="165" t="str">
        <f>IF(B37=FALSE,"",Length_5!D75/1000)</f>
        <v/>
      </c>
      <c r="N37" s="159" t="str">
        <f t="shared" si="17"/>
        <v/>
      </c>
      <c r="O37" s="167" t="str">
        <f t="shared" si="18"/>
        <v/>
      </c>
      <c r="P37" s="156" t="str">
        <f t="shared" si="8"/>
        <v/>
      </c>
      <c r="Q37" s="156" t="str">
        <f t="shared" si="9"/>
        <v/>
      </c>
      <c r="R37" s="128"/>
      <c r="S37" s="156">
        <f>Length_5!K32*$F$3</f>
        <v>0</v>
      </c>
      <c r="T37" s="156">
        <f>Length_5!L32*$F$3</f>
        <v>0</v>
      </c>
      <c r="U37" s="156" t="e">
        <f t="shared" ca="1" si="2"/>
        <v>#N/A</v>
      </c>
      <c r="V37" s="156" t="e">
        <f t="shared" ca="1" si="3"/>
        <v>#N/A</v>
      </c>
      <c r="W37" s="156" t="e">
        <f t="shared" ca="1" si="4"/>
        <v>#N/A</v>
      </c>
      <c r="X37" s="156" t="e">
        <f t="shared" ca="1" si="5"/>
        <v>#VALUE!</v>
      </c>
      <c r="Y37" s="156" t="str">
        <f t="shared" si="10"/>
        <v/>
      </c>
      <c r="Z37" s="156" t="e">
        <f t="shared" ca="1" si="6"/>
        <v>#N/A</v>
      </c>
    </row>
    <row r="38" spans="2:26" ht="15" customHeight="1">
      <c r="B38" s="163" t="b">
        <f>IF(TRIM(Length_5!B33)="",FALSE,TRUE)</f>
        <v>0</v>
      </c>
      <c r="C38" s="156" t="str">
        <f>IF($B38=FALSE,"",VALUE(Length_5!A33))</f>
        <v/>
      </c>
      <c r="D38" s="156" t="str">
        <f>IF($B38=FALSE,"",Length_5!B33)</f>
        <v/>
      </c>
      <c r="E38" s="201" t="str">
        <f>IF(B38=FALSE,"",Length_5!N33)</f>
        <v/>
      </c>
      <c r="F38" s="201" t="str">
        <f>IF(B38=FALSE,"",Length_5!O33)</f>
        <v/>
      </c>
      <c r="G38" s="201" t="str">
        <f>IF(B38=FALSE,"",Length_5!P33)</f>
        <v/>
      </c>
      <c r="H38" s="201" t="str">
        <f>IF(B38=FALSE,"",Length_5!Q33)</f>
        <v/>
      </c>
      <c r="I38" s="201" t="str">
        <f>IF(B38=FALSE,"",Length_5!R33)</f>
        <v/>
      </c>
      <c r="J38" s="185" t="str">
        <f t="shared" si="15"/>
        <v/>
      </c>
      <c r="K38" s="164" t="str">
        <f t="shared" si="16"/>
        <v/>
      </c>
      <c r="L38" s="166" t="str">
        <f>IF(B38=FALSE,"",Calcu!J38*F$3)</f>
        <v/>
      </c>
      <c r="M38" s="165" t="str">
        <f>IF(B38=FALSE,"",Length_5!D76/1000)</f>
        <v/>
      </c>
      <c r="N38" s="159" t="str">
        <f t="shared" si="17"/>
        <v/>
      </c>
      <c r="O38" s="167" t="str">
        <f t="shared" si="18"/>
        <v/>
      </c>
      <c r="P38" s="156" t="str">
        <f t="shared" si="8"/>
        <v/>
      </c>
      <c r="Q38" s="156" t="str">
        <f t="shared" si="9"/>
        <v/>
      </c>
      <c r="R38" s="128"/>
      <c r="S38" s="156">
        <f>Length_5!K33*$F$3</f>
        <v>0</v>
      </c>
      <c r="T38" s="156">
        <f>Length_5!L33*$F$3</f>
        <v>0</v>
      </c>
      <c r="U38" s="156" t="e">
        <f t="shared" ca="1" si="2"/>
        <v>#N/A</v>
      </c>
      <c r="V38" s="156" t="e">
        <f t="shared" ca="1" si="3"/>
        <v>#N/A</v>
      </c>
      <c r="W38" s="156" t="e">
        <f t="shared" ca="1" si="4"/>
        <v>#N/A</v>
      </c>
      <c r="X38" s="156" t="e">
        <f t="shared" ca="1" si="5"/>
        <v>#VALUE!</v>
      </c>
      <c r="Y38" s="156" t="str">
        <f t="shared" si="10"/>
        <v/>
      </c>
      <c r="Z38" s="156" t="e">
        <f t="shared" ca="1" si="6"/>
        <v>#N/A</v>
      </c>
    </row>
    <row r="39" spans="2:26" ht="15" customHeight="1">
      <c r="B39" s="163" t="b">
        <f>IF(TRIM(Length_5!B34)="",FALSE,TRUE)</f>
        <v>0</v>
      </c>
      <c r="C39" s="156" t="str">
        <f>IF($B39=FALSE,"",VALUE(Length_5!A34))</f>
        <v/>
      </c>
      <c r="D39" s="156" t="str">
        <f>IF($B39=FALSE,"",Length_5!B34)</f>
        <v/>
      </c>
      <c r="E39" s="201" t="str">
        <f>IF(B39=FALSE,"",Length_5!N34)</f>
        <v/>
      </c>
      <c r="F39" s="201" t="str">
        <f>IF(B39=FALSE,"",Length_5!O34)</f>
        <v/>
      </c>
      <c r="G39" s="201" t="str">
        <f>IF(B39=FALSE,"",Length_5!P34)</f>
        <v/>
      </c>
      <c r="H39" s="201" t="str">
        <f>IF(B39=FALSE,"",Length_5!Q34)</f>
        <v/>
      </c>
      <c r="I39" s="201" t="str">
        <f>IF(B39=FALSE,"",Length_5!R34)</f>
        <v/>
      </c>
      <c r="J39" s="185" t="str">
        <f t="shared" si="15"/>
        <v/>
      </c>
      <c r="K39" s="164" t="str">
        <f t="shared" si="16"/>
        <v/>
      </c>
      <c r="L39" s="166" t="str">
        <f>IF(B39=FALSE,"",Calcu!J39*F$3)</f>
        <v/>
      </c>
      <c r="M39" s="165" t="str">
        <f>IF(B39=FALSE,"",Length_5!D77/1000)</f>
        <v/>
      </c>
      <c r="N39" s="159" t="str">
        <f t="shared" si="17"/>
        <v/>
      </c>
      <c r="O39" s="167" t="str">
        <f t="shared" si="18"/>
        <v/>
      </c>
      <c r="P39" s="156" t="str">
        <f t="shared" si="8"/>
        <v/>
      </c>
      <c r="Q39" s="156" t="str">
        <f t="shared" si="9"/>
        <v/>
      </c>
      <c r="R39" s="128"/>
      <c r="S39" s="156">
        <f>Length_5!K34*$F$3</f>
        <v>0</v>
      </c>
      <c r="T39" s="156">
        <f>Length_5!L34*$F$3</f>
        <v>0</v>
      </c>
      <c r="U39" s="156" t="e">
        <f t="shared" ca="1" si="2"/>
        <v>#N/A</v>
      </c>
      <c r="V39" s="156" t="e">
        <f t="shared" ca="1" si="3"/>
        <v>#N/A</v>
      </c>
      <c r="W39" s="156" t="e">
        <f t="shared" ca="1" si="4"/>
        <v>#N/A</v>
      </c>
      <c r="X39" s="156" t="e">
        <f t="shared" ca="1" si="5"/>
        <v>#VALUE!</v>
      </c>
      <c r="Y39" s="156" t="str">
        <f t="shared" si="10"/>
        <v/>
      </c>
      <c r="Z39" s="156" t="e">
        <f t="shared" ca="1" si="6"/>
        <v>#N/A</v>
      </c>
    </row>
    <row r="40" spans="2:26" ht="15" customHeight="1">
      <c r="B40" s="163" t="b">
        <f>IF(TRIM(Length_5!B35)="",FALSE,TRUE)</f>
        <v>0</v>
      </c>
      <c r="C40" s="156" t="str">
        <f>IF($B40=FALSE,"",VALUE(Length_5!A35))</f>
        <v/>
      </c>
      <c r="D40" s="156" t="str">
        <f>IF($B40=FALSE,"",Length_5!B35)</f>
        <v/>
      </c>
      <c r="E40" s="201" t="str">
        <f>IF(B40=FALSE,"",Length_5!N35)</f>
        <v/>
      </c>
      <c r="F40" s="201" t="str">
        <f>IF(B40=FALSE,"",Length_5!O35)</f>
        <v/>
      </c>
      <c r="G40" s="201" t="str">
        <f>IF(B40=FALSE,"",Length_5!P35)</f>
        <v/>
      </c>
      <c r="H40" s="201" t="str">
        <f>IF(B40=FALSE,"",Length_5!Q35)</f>
        <v/>
      </c>
      <c r="I40" s="201" t="str">
        <f>IF(B40=FALSE,"",Length_5!R35)</f>
        <v/>
      </c>
      <c r="J40" s="185" t="str">
        <f t="shared" si="15"/>
        <v/>
      </c>
      <c r="K40" s="164" t="str">
        <f t="shared" si="16"/>
        <v/>
      </c>
      <c r="L40" s="166" t="str">
        <f>IF(B40=FALSE,"",Calcu!J40*F$3)</f>
        <v/>
      </c>
      <c r="M40" s="165" t="str">
        <f>IF(B40=FALSE,"",Length_5!D78/1000)</f>
        <v/>
      </c>
      <c r="N40" s="159" t="str">
        <f t="shared" si="17"/>
        <v/>
      </c>
      <c r="O40" s="167" t="str">
        <f t="shared" si="18"/>
        <v/>
      </c>
      <c r="P40" s="156" t="str">
        <f t="shared" si="8"/>
        <v/>
      </c>
      <c r="Q40" s="156" t="str">
        <f t="shared" si="9"/>
        <v/>
      </c>
      <c r="R40" s="128"/>
      <c r="S40" s="156">
        <f>Length_5!K35*$F$3</f>
        <v>0</v>
      </c>
      <c r="T40" s="156">
        <f>Length_5!L35*$F$3</f>
        <v>0</v>
      </c>
      <c r="U40" s="156" t="e">
        <f t="shared" ca="1" si="2"/>
        <v>#N/A</v>
      </c>
      <c r="V40" s="156" t="e">
        <f t="shared" ca="1" si="3"/>
        <v>#N/A</v>
      </c>
      <c r="W40" s="156" t="e">
        <f t="shared" ca="1" si="4"/>
        <v>#N/A</v>
      </c>
      <c r="X40" s="156" t="e">
        <f t="shared" ca="1" si="5"/>
        <v>#VALUE!</v>
      </c>
      <c r="Y40" s="156" t="str">
        <f t="shared" si="10"/>
        <v/>
      </c>
      <c r="Z40" s="156" t="e">
        <f t="shared" ca="1" si="6"/>
        <v>#N/A</v>
      </c>
    </row>
    <row r="41" spans="2:26" ht="15" customHeight="1">
      <c r="B41" s="163" t="b">
        <f>IF(TRIM(Length_5!B36)="",FALSE,TRUE)</f>
        <v>0</v>
      </c>
      <c r="C41" s="156" t="str">
        <f>IF($B41=FALSE,"",VALUE(Length_5!A36))</f>
        <v/>
      </c>
      <c r="D41" s="156" t="str">
        <f>IF($B41=FALSE,"",Length_5!B36)</f>
        <v/>
      </c>
      <c r="E41" s="201" t="str">
        <f>IF(B41=FALSE,"",Length_5!N36)</f>
        <v/>
      </c>
      <c r="F41" s="201" t="str">
        <f>IF(B41=FALSE,"",Length_5!O36)</f>
        <v/>
      </c>
      <c r="G41" s="201" t="str">
        <f>IF(B41=FALSE,"",Length_5!P36)</f>
        <v/>
      </c>
      <c r="H41" s="201" t="str">
        <f>IF(B41=FALSE,"",Length_5!Q36)</f>
        <v/>
      </c>
      <c r="I41" s="201" t="str">
        <f>IF(B41=FALSE,"",Length_5!R36)</f>
        <v/>
      </c>
      <c r="J41" s="185" t="str">
        <f t="shared" si="15"/>
        <v/>
      </c>
      <c r="K41" s="164" t="str">
        <f t="shared" si="16"/>
        <v/>
      </c>
      <c r="L41" s="166" t="str">
        <f>IF(B41=FALSE,"",Calcu!J41*F$3)</f>
        <v/>
      </c>
      <c r="M41" s="165" t="str">
        <f>IF(B41=FALSE,"",Length_5!D79/1000)</f>
        <v/>
      </c>
      <c r="N41" s="159" t="str">
        <f t="shared" si="17"/>
        <v/>
      </c>
      <c r="O41" s="167" t="str">
        <f t="shared" si="18"/>
        <v/>
      </c>
      <c r="P41" s="156" t="str">
        <f t="shared" si="8"/>
        <v/>
      </c>
      <c r="Q41" s="156" t="str">
        <f t="shared" si="9"/>
        <v/>
      </c>
      <c r="R41" s="128"/>
      <c r="S41" s="156">
        <f>Length_5!K36*$F$3</f>
        <v>0</v>
      </c>
      <c r="T41" s="156">
        <f>Length_5!L36*$F$3</f>
        <v>0</v>
      </c>
      <c r="U41" s="156" t="e">
        <f t="shared" ca="1" si="2"/>
        <v>#N/A</v>
      </c>
      <c r="V41" s="156" t="e">
        <f t="shared" ca="1" si="3"/>
        <v>#N/A</v>
      </c>
      <c r="W41" s="156" t="e">
        <f t="shared" ca="1" si="4"/>
        <v>#N/A</v>
      </c>
      <c r="X41" s="156" t="e">
        <f t="shared" ca="1" si="5"/>
        <v>#VALUE!</v>
      </c>
      <c r="Y41" s="156" t="str">
        <f t="shared" si="10"/>
        <v/>
      </c>
      <c r="Z41" s="156" t="e">
        <f t="shared" ca="1" si="6"/>
        <v>#N/A</v>
      </c>
    </row>
    <row r="42" spans="2:26" ht="15" customHeight="1">
      <c r="B42" s="163" t="b">
        <f>IF(TRIM(Length_5!B37)="",FALSE,TRUE)</f>
        <v>0</v>
      </c>
      <c r="C42" s="156" t="str">
        <f>IF($B42=FALSE,"",VALUE(Length_5!A37))</f>
        <v/>
      </c>
      <c r="D42" s="156" t="str">
        <f>IF($B42=FALSE,"",Length_5!B37)</f>
        <v/>
      </c>
      <c r="E42" s="201" t="str">
        <f>IF(B42=FALSE,"",Length_5!N37)</f>
        <v/>
      </c>
      <c r="F42" s="201" t="str">
        <f>IF(B42=FALSE,"",Length_5!O37)</f>
        <v/>
      </c>
      <c r="G42" s="201" t="str">
        <f>IF(B42=FALSE,"",Length_5!P37)</f>
        <v/>
      </c>
      <c r="H42" s="201" t="str">
        <f>IF(B42=FALSE,"",Length_5!Q37)</f>
        <v/>
      </c>
      <c r="I42" s="201" t="str">
        <f>IF(B42=FALSE,"",Length_5!R37)</f>
        <v/>
      </c>
      <c r="J42" s="185" t="str">
        <f t="shared" si="15"/>
        <v/>
      </c>
      <c r="K42" s="164" t="str">
        <f t="shared" si="16"/>
        <v/>
      </c>
      <c r="L42" s="166" t="str">
        <f>IF(B42=FALSE,"",Calcu!J42*F$3)</f>
        <v/>
      </c>
      <c r="M42" s="165" t="str">
        <f>IF(B42=FALSE,"",Length_5!D80/1000)</f>
        <v/>
      </c>
      <c r="N42" s="159" t="str">
        <f t="shared" si="17"/>
        <v/>
      </c>
      <c r="O42" s="167" t="str">
        <f t="shared" si="18"/>
        <v/>
      </c>
      <c r="P42" s="156" t="str">
        <f t="shared" si="8"/>
        <v/>
      </c>
      <c r="Q42" s="156" t="str">
        <f t="shared" si="9"/>
        <v/>
      </c>
      <c r="R42" s="128"/>
      <c r="S42" s="156">
        <f>Length_5!K37*$F$3</f>
        <v>0</v>
      </c>
      <c r="T42" s="156">
        <f>Length_5!L37*$F$3</f>
        <v>0</v>
      </c>
      <c r="U42" s="156" t="e">
        <f t="shared" ca="1" si="2"/>
        <v>#N/A</v>
      </c>
      <c r="V42" s="156" t="e">
        <f t="shared" ca="1" si="3"/>
        <v>#N/A</v>
      </c>
      <c r="W42" s="156" t="e">
        <f t="shared" ca="1" si="4"/>
        <v>#N/A</v>
      </c>
      <c r="X42" s="156" t="e">
        <f t="shared" ca="1" si="5"/>
        <v>#VALUE!</v>
      </c>
      <c r="Y42" s="156" t="str">
        <f t="shared" si="10"/>
        <v/>
      </c>
      <c r="Z42" s="156" t="e">
        <f t="shared" ca="1" si="6"/>
        <v>#N/A</v>
      </c>
    </row>
    <row r="43" spans="2:26" ht="15" customHeight="1">
      <c r="B43" s="163" t="b">
        <f>IF(TRIM(Length_5!B38)="",FALSE,TRUE)</f>
        <v>0</v>
      </c>
      <c r="C43" s="156" t="str">
        <f>IF($B43=FALSE,"",VALUE(Length_5!A38))</f>
        <v/>
      </c>
      <c r="D43" s="156" t="str">
        <f>IF($B43=FALSE,"",Length_5!B38)</f>
        <v/>
      </c>
      <c r="E43" s="201" t="str">
        <f>IF(B43=FALSE,"",Length_5!N38)</f>
        <v/>
      </c>
      <c r="F43" s="201" t="str">
        <f>IF(B43=FALSE,"",Length_5!O38)</f>
        <v/>
      </c>
      <c r="G43" s="201" t="str">
        <f>IF(B43=FALSE,"",Length_5!P38)</f>
        <v/>
      </c>
      <c r="H43" s="201" t="str">
        <f>IF(B43=FALSE,"",Length_5!Q38)</f>
        <v/>
      </c>
      <c r="I43" s="201" t="str">
        <f>IF(B43=FALSE,"",Length_5!R38)</f>
        <v/>
      </c>
      <c r="J43" s="185" t="str">
        <f t="shared" si="15"/>
        <v/>
      </c>
      <c r="K43" s="164" t="str">
        <f t="shared" si="16"/>
        <v/>
      </c>
      <c r="L43" s="166" t="str">
        <f>IF(B43=FALSE,"",Calcu!J43*F$3)</f>
        <v/>
      </c>
      <c r="M43" s="165" t="str">
        <f>IF(B43=FALSE,"",Length_5!D81/1000)</f>
        <v/>
      </c>
      <c r="N43" s="159" t="str">
        <f t="shared" si="17"/>
        <v/>
      </c>
      <c r="O43" s="167" t="str">
        <f t="shared" si="18"/>
        <v/>
      </c>
      <c r="P43" s="156" t="str">
        <f t="shared" si="8"/>
        <v/>
      </c>
      <c r="Q43" s="156" t="str">
        <f t="shared" si="9"/>
        <v/>
      </c>
      <c r="R43" s="128"/>
      <c r="S43" s="156">
        <f>Length_5!K38*$F$3</f>
        <v>0</v>
      </c>
      <c r="T43" s="156">
        <f>Length_5!L38*$F$3</f>
        <v>0</v>
      </c>
      <c r="U43" s="156" t="e">
        <f t="shared" ca="1" si="2"/>
        <v>#N/A</v>
      </c>
      <c r="V43" s="156" t="e">
        <f t="shared" ca="1" si="3"/>
        <v>#N/A</v>
      </c>
      <c r="W43" s="156" t="e">
        <f t="shared" ca="1" si="4"/>
        <v>#N/A</v>
      </c>
      <c r="X43" s="156" t="e">
        <f t="shared" ca="1" si="5"/>
        <v>#VALUE!</v>
      </c>
      <c r="Y43" s="156" t="str">
        <f t="shared" si="10"/>
        <v/>
      </c>
      <c r="Z43" s="156" t="e">
        <f t="shared" ca="1" si="6"/>
        <v>#N/A</v>
      </c>
    </row>
    <row r="44" spans="2:26" ht="15" customHeight="1">
      <c r="B44" s="163" t="b">
        <f>IF(TRIM(Length_5!B39)="",FALSE,TRUE)</f>
        <v>0</v>
      </c>
      <c r="C44" s="156" t="str">
        <f>IF($B44=FALSE,"",VALUE(Length_5!A39))</f>
        <v/>
      </c>
      <c r="D44" s="156" t="str">
        <f>IF($B44=FALSE,"",Length_5!B39)</f>
        <v/>
      </c>
      <c r="E44" s="201" t="str">
        <f>IF(B44=FALSE,"",Length_5!N39)</f>
        <v/>
      </c>
      <c r="F44" s="201" t="str">
        <f>IF(B44=FALSE,"",Length_5!O39)</f>
        <v/>
      </c>
      <c r="G44" s="201" t="str">
        <f>IF(B44=FALSE,"",Length_5!P39)</f>
        <v/>
      </c>
      <c r="H44" s="201" t="str">
        <f>IF(B44=FALSE,"",Length_5!Q39)</f>
        <v/>
      </c>
      <c r="I44" s="201" t="str">
        <f>IF(B44=FALSE,"",Length_5!R39)</f>
        <v/>
      </c>
      <c r="J44" s="185" t="str">
        <f t="shared" si="15"/>
        <v/>
      </c>
      <c r="K44" s="164" t="str">
        <f t="shared" si="16"/>
        <v/>
      </c>
      <c r="L44" s="166" t="str">
        <f>IF(B44=FALSE,"",Calcu!J44*F$3)</f>
        <v/>
      </c>
      <c r="M44" s="165" t="str">
        <f>IF(B44=FALSE,"",Length_5!D82/1000)</f>
        <v/>
      </c>
      <c r="N44" s="159" t="str">
        <f t="shared" si="17"/>
        <v/>
      </c>
      <c r="O44" s="167" t="str">
        <f t="shared" si="18"/>
        <v/>
      </c>
      <c r="P44" s="156" t="str">
        <f t="shared" si="8"/>
        <v/>
      </c>
      <c r="Q44" s="156" t="str">
        <f t="shared" si="9"/>
        <v/>
      </c>
      <c r="R44" s="128"/>
      <c r="S44" s="156">
        <f>Length_5!K39*$F$3</f>
        <v>0</v>
      </c>
      <c r="T44" s="156">
        <f>Length_5!L39*$F$3</f>
        <v>0</v>
      </c>
      <c r="U44" s="156" t="e">
        <f t="shared" ca="1" si="2"/>
        <v>#N/A</v>
      </c>
      <c r="V44" s="156" t="e">
        <f t="shared" ca="1" si="3"/>
        <v>#N/A</v>
      </c>
      <c r="W44" s="156" t="e">
        <f t="shared" ca="1" si="4"/>
        <v>#N/A</v>
      </c>
      <c r="X44" s="156" t="e">
        <f t="shared" ca="1" si="5"/>
        <v>#VALUE!</v>
      </c>
      <c r="Y44" s="156" t="str">
        <f t="shared" si="10"/>
        <v/>
      </c>
      <c r="Z44" s="156" t="e">
        <f t="shared" ca="1" si="6"/>
        <v>#N/A</v>
      </c>
    </row>
    <row r="45" spans="2:26" ht="15" customHeight="1">
      <c r="B45" s="163" t="b">
        <f>IF(TRIM(Length_5!B40)="",FALSE,TRUE)</f>
        <v>0</v>
      </c>
      <c r="C45" s="156" t="str">
        <f>IF($B45=FALSE,"",VALUE(Length_5!A40))</f>
        <v/>
      </c>
      <c r="D45" s="156" t="str">
        <f>IF($B45=FALSE,"",Length_5!B40)</f>
        <v/>
      </c>
      <c r="E45" s="201" t="str">
        <f>IF(B45=FALSE,"",Length_5!N40)</f>
        <v/>
      </c>
      <c r="F45" s="201" t="str">
        <f>IF(B45=FALSE,"",Length_5!O40)</f>
        <v/>
      </c>
      <c r="G45" s="201" t="str">
        <f>IF(B45=FALSE,"",Length_5!P40)</f>
        <v/>
      </c>
      <c r="H45" s="201" t="str">
        <f>IF(B45=FALSE,"",Length_5!Q40)</f>
        <v/>
      </c>
      <c r="I45" s="201" t="str">
        <f>IF(B45=FALSE,"",Length_5!R40)</f>
        <v/>
      </c>
      <c r="J45" s="185" t="str">
        <f t="shared" si="15"/>
        <v/>
      </c>
      <c r="K45" s="164" t="str">
        <f t="shared" si="16"/>
        <v/>
      </c>
      <c r="L45" s="166" t="str">
        <f>IF(B45=FALSE,"",Calcu!J45*F$3)</f>
        <v/>
      </c>
      <c r="M45" s="165" t="str">
        <f>IF(B45=FALSE,"",Length_5!D83/1000)</f>
        <v/>
      </c>
      <c r="N45" s="159" t="str">
        <f t="shared" si="17"/>
        <v/>
      </c>
      <c r="O45" s="167" t="str">
        <f t="shared" si="18"/>
        <v/>
      </c>
      <c r="P45" s="156" t="str">
        <f t="shared" si="8"/>
        <v/>
      </c>
      <c r="Q45" s="156" t="str">
        <f t="shared" si="9"/>
        <v/>
      </c>
      <c r="R45" s="128"/>
      <c r="S45" s="156">
        <f>Length_5!K40*$F$3</f>
        <v>0</v>
      </c>
      <c r="T45" s="156">
        <f>Length_5!L40*$F$3</f>
        <v>0</v>
      </c>
      <c r="U45" s="156" t="e">
        <f t="shared" ca="1" si="2"/>
        <v>#N/A</v>
      </c>
      <c r="V45" s="156" t="e">
        <f t="shared" ca="1" si="3"/>
        <v>#N/A</v>
      </c>
      <c r="W45" s="156" t="e">
        <f t="shared" ca="1" si="4"/>
        <v>#N/A</v>
      </c>
      <c r="X45" s="156" t="e">
        <f t="shared" ca="1" si="5"/>
        <v>#VALUE!</v>
      </c>
      <c r="Y45" s="156" t="str">
        <f t="shared" si="10"/>
        <v/>
      </c>
      <c r="Z45" s="156" t="e">
        <f t="shared" ca="1" si="6"/>
        <v>#N/A</v>
      </c>
    </row>
    <row r="46" spans="2:26" ht="15" customHeight="1">
      <c r="B46" s="163" t="b">
        <f>IF(TRIM(Length_5!B41)="",FALSE,TRUE)</f>
        <v>0</v>
      </c>
      <c r="C46" s="156" t="str">
        <f>IF($B46=FALSE,"",VALUE(Length_5!A41))</f>
        <v/>
      </c>
      <c r="D46" s="156" t="str">
        <f>IF($B46=FALSE,"",Length_5!B41)</f>
        <v/>
      </c>
      <c r="E46" s="201" t="str">
        <f>IF(B46=FALSE,"",Length_5!N41)</f>
        <v/>
      </c>
      <c r="F46" s="201" t="str">
        <f>IF(B46=FALSE,"",Length_5!O41)</f>
        <v/>
      </c>
      <c r="G46" s="201" t="str">
        <f>IF(B46=FALSE,"",Length_5!P41)</f>
        <v/>
      </c>
      <c r="H46" s="201" t="str">
        <f>IF(B46=FALSE,"",Length_5!Q41)</f>
        <v/>
      </c>
      <c r="I46" s="201" t="str">
        <f>IF(B46=FALSE,"",Length_5!R41)</f>
        <v/>
      </c>
      <c r="J46" s="185" t="str">
        <f t="shared" si="15"/>
        <v/>
      </c>
      <c r="K46" s="164" t="str">
        <f t="shared" si="16"/>
        <v/>
      </c>
      <c r="L46" s="166" t="str">
        <f>IF(B46=FALSE,"",Calcu!J46*F$3)</f>
        <v/>
      </c>
      <c r="M46" s="165" t="str">
        <f>IF(B46=FALSE,"",Length_5!D84/1000)</f>
        <v/>
      </c>
      <c r="N46" s="159" t="str">
        <f t="shared" si="17"/>
        <v/>
      </c>
      <c r="O46" s="167" t="str">
        <f t="shared" si="18"/>
        <v/>
      </c>
      <c r="P46" s="156" t="str">
        <f t="shared" si="8"/>
        <v/>
      </c>
      <c r="Q46" s="156" t="str">
        <f t="shared" si="9"/>
        <v/>
      </c>
      <c r="R46" s="128"/>
      <c r="S46" s="156">
        <f>Length_5!K41*$F$3</f>
        <v>0</v>
      </c>
      <c r="T46" s="156">
        <f>Length_5!L41*$F$3</f>
        <v>0</v>
      </c>
      <c r="U46" s="156" t="e">
        <f t="shared" ca="1" si="2"/>
        <v>#N/A</v>
      </c>
      <c r="V46" s="156" t="e">
        <f t="shared" ca="1" si="3"/>
        <v>#N/A</v>
      </c>
      <c r="W46" s="156" t="e">
        <f t="shared" ca="1" si="4"/>
        <v>#N/A</v>
      </c>
      <c r="X46" s="156" t="e">
        <f t="shared" ca="1" si="5"/>
        <v>#VALUE!</v>
      </c>
      <c r="Y46" s="156" t="str">
        <f t="shared" si="10"/>
        <v/>
      </c>
      <c r="Z46" s="156" t="e">
        <f t="shared" ca="1" si="6"/>
        <v>#N/A</v>
      </c>
    </row>
    <row r="47" spans="2:26" ht="15" customHeight="1">
      <c r="B47" s="163" t="b">
        <f>IF(TRIM(Length_5!B42)="",FALSE,TRUE)</f>
        <v>0</v>
      </c>
      <c r="C47" s="156" t="str">
        <f>IF($B47=FALSE,"",VALUE(Length_5!A42))</f>
        <v/>
      </c>
      <c r="D47" s="156" t="str">
        <f>IF($B47=FALSE,"",Length_5!B42)</f>
        <v/>
      </c>
      <c r="E47" s="201" t="str">
        <f>IF(B47=FALSE,"",Length_5!N42)</f>
        <v/>
      </c>
      <c r="F47" s="201" t="str">
        <f>IF(B47=FALSE,"",Length_5!O42)</f>
        <v/>
      </c>
      <c r="G47" s="201" t="str">
        <f>IF(B47=FALSE,"",Length_5!P42)</f>
        <v/>
      </c>
      <c r="H47" s="201" t="str">
        <f>IF(B47=FALSE,"",Length_5!Q42)</f>
        <v/>
      </c>
      <c r="I47" s="201" t="str">
        <f>IF(B47=FALSE,"",Length_5!R42)</f>
        <v/>
      </c>
      <c r="J47" s="185" t="str">
        <f t="shared" si="15"/>
        <v/>
      </c>
      <c r="K47" s="164" t="str">
        <f t="shared" si="16"/>
        <v/>
      </c>
      <c r="L47" s="166" t="str">
        <f>IF(B47=FALSE,"",Calcu!J47*F$3)</f>
        <v/>
      </c>
      <c r="M47" s="165" t="str">
        <f>IF(B47=FALSE,"",Length_5!D85/1000)</f>
        <v/>
      </c>
      <c r="N47" s="159" t="str">
        <f t="shared" si="17"/>
        <v/>
      </c>
      <c r="O47" s="167" t="str">
        <f t="shared" si="18"/>
        <v/>
      </c>
      <c r="P47" s="156" t="str">
        <f t="shared" si="8"/>
        <v/>
      </c>
      <c r="Q47" s="156" t="str">
        <f t="shared" si="9"/>
        <v/>
      </c>
      <c r="R47" s="128"/>
      <c r="S47" s="156">
        <f>Length_5!K42*$F$3</f>
        <v>0</v>
      </c>
      <c r="T47" s="156">
        <f>Length_5!L42*$F$3</f>
        <v>0</v>
      </c>
      <c r="U47" s="156" t="e">
        <f t="shared" ca="1" si="2"/>
        <v>#N/A</v>
      </c>
      <c r="V47" s="156" t="e">
        <f t="shared" ca="1" si="3"/>
        <v>#N/A</v>
      </c>
      <c r="W47" s="156" t="e">
        <f t="shared" ca="1" si="4"/>
        <v>#N/A</v>
      </c>
      <c r="X47" s="156" t="e">
        <f t="shared" ca="1" si="5"/>
        <v>#VALUE!</v>
      </c>
      <c r="Y47" s="156" t="str">
        <f t="shared" si="10"/>
        <v/>
      </c>
      <c r="Z47" s="156" t="e">
        <f t="shared" ca="1" si="6"/>
        <v>#N/A</v>
      </c>
    </row>
    <row r="48" spans="2:26" ht="15" customHeight="1">
      <c r="B48" s="163" t="b">
        <f>IF(TRIM(Length_5!B43)="",FALSE,TRUE)</f>
        <v>0</v>
      </c>
      <c r="C48" s="156" t="str">
        <f>IF($B48=FALSE,"",VALUE(Length_5!A43))</f>
        <v/>
      </c>
      <c r="D48" s="156" t="str">
        <f>IF($B48=FALSE,"",Length_5!B43)</f>
        <v/>
      </c>
      <c r="E48" s="201" t="str">
        <f>IF(B48=FALSE,"",Length_5!N43)</f>
        <v/>
      </c>
      <c r="F48" s="201" t="str">
        <f>IF(B48=FALSE,"",Length_5!O43)</f>
        <v/>
      </c>
      <c r="G48" s="201" t="str">
        <f>IF(B48=FALSE,"",Length_5!P43)</f>
        <v/>
      </c>
      <c r="H48" s="201" t="str">
        <f>IF(B48=FALSE,"",Length_5!Q43)</f>
        <v/>
      </c>
      <c r="I48" s="201" t="str">
        <f>IF(B48=FALSE,"",Length_5!R43)</f>
        <v/>
      </c>
      <c r="J48" s="185" t="str">
        <f t="shared" si="11"/>
        <v/>
      </c>
      <c r="K48" s="164" t="str">
        <f t="shared" si="12"/>
        <v/>
      </c>
      <c r="L48" s="166" t="str">
        <f>IF(B48=FALSE,"",Calcu!J48*F$3)</f>
        <v/>
      </c>
      <c r="M48" s="165" t="str">
        <f>IF(B48=FALSE,"",Length_5!D86/1000)</f>
        <v/>
      </c>
      <c r="N48" s="159" t="str">
        <f t="shared" si="13"/>
        <v/>
      </c>
      <c r="O48" s="167" t="str">
        <f t="shared" si="14"/>
        <v/>
      </c>
      <c r="P48" s="156" t="str">
        <f t="shared" si="8"/>
        <v/>
      </c>
      <c r="Q48" s="156" t="str">
        <f t="shared" si="9"/>
        <v/>
      </c>
      <c r="R48" s="128"/>
      <c r="S48" s="156">
        <f>Length_5!K43*$F$3</f>
        <v>0</v>
      </c>
      <c r="T48" s="156">
        <f>Length_5!L43*$F$3</f>
        <v>0</v>
      </c>
      <c r="U48" s="156" t="e">
        <f t="shared" ca="1" si="2"/>
        <v>#N/A</v>
      </c>
      <c r="V48" s="156" t="e">
        <f t="shared" ca="1" si="3"/>
        <v>#N/A</v>
      </c>
      <c r="W48" s="156" t="e">
        <f t="shared" ca="1" si="4"/>
        <v>#N/A</v>
      </c>
      <c r="X48" s="156" t="e">
        <f t="shared" ca="1" si="5"/>
        <v>#VALUE!</v>
      </c>
      <c r="Y48" s="156" t="str">
        <f t="shared" si="10"/>
        <v/>
      </c>
      <c r="Z48" s="156" t="e">
        <f ca="1">S$60</f>
        <v>#N/A</v>
      </c>
    </row>
    <row r="49" spans="1:24" ht="15" customHeight="1">
      <c r="N49" s="124"/>
      <c r="O49" s="124"/>
      <c r="P49" s="124"/>
      <c r="Q49" s="124"/>
      <c r="R49" s="124"/>
      <c r="S49" s="124"/>
      <c r="T49" s="124"/>
      <c r="X49" s="124"/>
    </row>
    <row r="50" spans="1:24" ht="15" customHeight="1">
      <c r="A50" s="122" t="s">
        <v>135</v>
      </c>
      <c r="C50" s="123"/>
      <c r="D50" s="123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</row>
    <row r="51" spans="1:24" ht="15" customHeight="1">
      <c r="A51" s="122"/>
      <c r="B51" s="408"/>
      <c r="C51" s="408" t="s">
        <v>137</v>
      </c>
      <c r="D51" s="413" t="s">
        <v>138</v>
      </c>
      <c r="E51" s="408" t="s">
        <v>139</v>
      </c>
      <c r="F51" s="408" t="s">
        <v>60</v>
      </c>
      <c r="G51" s="410">
        <v>1</v>
      </c>
      <c r="H51" s="411"/>
      <c r="I51" s="411"/>
      <c r="J51" s="411"/>
      <c r="K51" s="412"/>
      <c r="L51" s="186">
        <v>2</v>
      </c>
      <c r="M51" s="250">
        <v>3</v>
      </c>
      <c r="N51" s="410">
        <v>4</v>
      </c>
      <c r="O51" s="412"/>
      <c r="P51" s="186">
        <v>5</v>
      </c>
      <c r="Q51" s="408" t="s">
        <v>343</v>
      </c>
      <c r="S51" s="125"/>
      <c r="T51" s="125"/>
      <c r="U51" s="125"/>
    </row>
    <row r="52" spans="1:24" ht="15" customHeight="1">
      <c r="A52" s="122"/>
      <c r="B52" s="409"/>
      <c r="C52" s="409"/>
      <c r="D52" s="414"/>
      <c r="E52" s="409"/>
      <c r="F52" s="409"/>
      <c r="G52" s="406" t="s">
        <v>140</v>
      </c>
      <c r="H52" s="407"/>
      <c r="I52" s="184" t="s">
        <v>141</v>
      </c>
      <c r="J52" s="406" t="s">
        <v>142</v>
      </c>
      <c r="K52" s="407"/>
      <c r="L52" s="184" t="s">
        <v>143</v>
      </c>
      <c r="M52" s="249" t="s">
        <v>144</v>
      </c>
      <c r="N52" s="406" t="s">
        <v>145</v>
      </c>
      <c r="O52" s="407"/>
      <c r="P52" s="184" t="s">
        <v>146</v>
      </c>
      <c r="Q52" s="418"/>
      <c r="S52" s="125"/>
      <c r="T52" s="125"/>
      <c r="U52" s="125"/>
    </row>
    <row r="53" spans="1:24" ht="15" customHeight="1">
      <c r="B53" s="186" t="s">
        <v>148</v>
      </c>
      <c r="C53" s="168" t="s">
        <v>247</v>
      </c>
      <c r="D53" s="169" t="s">
        <v>153</v>
      </c>
      <c r="E53" s="156" t="e">
        <f ca="1">OFFSET(L$8,MATCH(H$3,N$9:N$48,0),0)</f>
        <v>#N/A</v>
      </c>
      <c r="F53" s="170" t="s">
        <v>150</v>
      </c>
      <c r="G53" s="202">
        <f>IF(MAX(K9:K48)=0,I3,MAX(K9:K48))</f>
        <v>0</v>
      </c>
      <c r="H53" s="202">
        <f>IF(MAX(K9:K48)=0,2,1)</f>
        <v>2</v>
      </c>
      <c r="I53" s="203">
        <f>IF(MAX(K9:K48)=0,3,5)</f>
        <v>3</v>
      </c>
      <c r="J53" s="204">
        <f>G53/H53/SQRT(I53)</f>
        <v>0</v>
      </c>
      <c r="K53" s="202" t="s">
        <v>150</v>
      </c>
      <c r="L53" s="205" t="str">
        <f>IF(MAX(K9:K48)=0,"직사각형","t")</f>
        <v>직사각형</v>
      </c>
      <c r="M53" s="207">
        <v>1</v>
      </c>
      <c r="N53" s="208">
        <f>ABS(J53*M53)</f>
        <v>0</v>
      </c>
      <c r="O53" s="202" t="s">
        <v>150</v>
      </c>
      <c r="P53" s="206" t="str">
        <f>IF(MAX(K9:K48)=0,"∞",I53-1)</f>
        <v>∞</v>
      </c>
      <c r="Q53" s="157">
        <f t="shared" ref="Q53:Q55" si="19">IF(P53="∞",0,N53^4/P53)</f>
        <v>0</v>
      </c>
      <c r="S53" s="125"/>
      <c r="T53" s="125"/>
      <c r="U53" s="125"/>
    </row>
    <row r="54" spans="1:24" ht="15" customHeight="1">
      <c r="B54" s="209" t="s">
        <v>151</v>
      </c>
      <c r="C54" s="210" t="s">
        <v>152</v>
      </c>
      <c r="D54" s="211" t="s">
        <v>246</v>
      </c>
      <c r="E54" s="206" t="e">
        <f ca="1">OFFSET(M$8,MATCH(H$3,N$9:N$48,0),0)</f>
        <v>#N/A</v>
      </c>
      <c r="F54" s="212" t="s">
        <v>150</v>
      </c>
      <c r="G54" s="156">
        <f>Length_5!F47</f>
        <v>0</v>
      </c>
      <c r="H54" s="156">
        <f>Length_5!G47</f>
        <v>0</v>
      </c>
      <c r="I54" s="156">
        <v>2</v>
      </c>
      <c r="J54" s="213">
        <f>SQRT(SUMSQ(G54,H54*H3))/I54/1000</f>
        <v>0</v>
      </c>
      <c r="K54" s="202" t="s">
        <v>150</v>
      </c>
      <c r="L54" s="172" t="s">
        <v>154</v>
      </c>
      <c r="M54" s="166">
        <v>1</v>
      </c>
      <c r="N54" s="214">
        <f>ABS(J54*M54)</f>
        <v>0</v>
      </c>
      <c r="O54" s="202" t="s">
        <v>150</v>
      </c>
      <c r="P54" s="156" t="s">
        <v>89</v>
      </c>
      <c r="Q54" s="157">
        <f t="shared" si="19"/>
        <v>0</v>
      </c>
      <c r="S54" s="125"/>
      <c r="T54" s="125"/>
      <c r="U54" s="125"/>
    </row>
    <row r="55" spans="1:24" ht="15" customHeight="1">
      <c r="B55" s="186" t="s">
        <v>81</v>
      </c>
      <c r="C55" s="168" t="s">
        <v>274</v>
      </c>
      <c r="D55" s="211" t="s">
        <v>149</v>
      </c>
      <c r="E55" s="206">
        <f>H3</f>
        <v>0</v>
      </c>
      <c r="F55" s="212" t="s">
        <v>150</v>
      </c>
      <c r="G55" s="156">
        <f>D3</f>
        <v>0</v>
      </c>
      <c r="H55" s="156">
        <v>2</v>
      </c>
      <c r="I55" s="171">
        <v>3</v>
      </c>
      <c r="J55" s="213">
        <f>G55/H55/SQRT(I55)</f>
        <v>0</v>
      </c>
      <c r="K55" s="202" t="s">
        <v>150</v>
      </c>
      <c r="L55" s="172" t="s">
        <v>92</v>
      </c>
      <c r="M55" s="166">
        <v>1</v>
      </c>
      <c r="N55" s="214">
        <f>ABS(J55*M55)</f>
        <v>0</v>
      </c>
      <c r="O55" s="202" t="s">
        <v>150</v>
      </c>
      <c r="P55" s="156" t="s">
        <v>89</v>
      </c>
      <c r="Q55" s="157">
        <f t="shared" si="19"/>
        <v>0</v>
      </c>
      <c r="S55" s="125"/>
      <c r="T55" s="125"/>
      <c r="U55" s="125"/>
    </row>
    <row r="56" spans="1:24" ht="15" customHeight="1">
      <c r="B56" s="186" t="s">
        <v>313</v>
      </c>
      <c r="C56" s="168" t="s">
        <v>155</v>
      </c>
      <c r="D56" s="169" t="s">
        <v>226</v>
      </c>
      <c r="E56" s="185" t="e">
        <f ca="1">E53+E54-E55</f>
        <v>#N/A</v>
      </c>
      <c r="F56" s="170" t="s">
        <v>150</v>
      </c>
      <c r="G56" s="415"/>
      <c r="H56" s="416"/>
      <c r="I56" s="416"/>
      <c r="J56" s="416"/>
      <c r="K56" s="416"/>
      <c r="L56" s="416"/>
      <c r="M56" s="417"/>
      <c r="N56" s="215">
        <f>SQRT(SUMSQ(N54:N55))</f>
        <v>0</v>
      </c>
      <c r="O56" s="202" t="s">
        <v>150</v>
      </c>
      <c r="P56" s="159" t="str">
        <f>IF(Q56=0,"∞",ROUNDDOWN(N56^4/Q56,0))</f>
        <v>∞</v>
      </c>
      <c r="Q56" s="253">
        <f>SUM(Q53:Q55)</f>
        <v>0</v>
      </c>
      <c r="S56" s="125"/>
      <c r="T56" s="125"/>
      <c r="U56" s="125"/>
    </row>
    <row r="57" spans="1:24" ht="15" customHeight="1"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S57" s="128"/>
      <c r="U57" s="125"/>
    </row>
    <row r="58" spans="1:24" ht="15" customHeight="1">
      <c r="B58" s="413"/>
      <c r="C58" s="410" t="s">
        <v>156</v>
      </c>
      <c r="D58" s="411"/>
      <c r="E58" s="411"/>
      <c r="F58" s="411"/>
      <c r="G58" s="412"/>
      <c r="H58" s="186" t="s">
        <v>157</v>
      </c>
      <c r="I58" s="186" t="s">
        <v>75</v>
      </c>
      <c r="J58" s="410" t="s">
        <v>334</v>
      </c>
      <c r="K58" s="411"/>
      <c r="L58" s="411"/>
      <c r="M58" s="412"/>
      <c r="N58" s="248" t="s">
        <v>335</v>
      </c>
      <c r="O58" s="410" t="s">
        <v>336</v>
      </c>
      <c r="P58" s="411"/>
      <c r="Q58" s="412"/>
      <c r="R58" s="408" t="s">
        <v>337</v>
      </c>
      <c r="S58" s="410" t="s">
        <v>344</v>
      </c>
      <c r="T58" s="412"/>
    </row>
    <row r="59" spans="1:24" ht="15" customHeight="1">
      <c r="B59" s="424"/>
      <c r="C59" s="183">
        <v>1</v>
      </c>
      <c r="D59" s="183">
        <v>2</v>
      </c>
      <c r="E59" s="183" t="s">
        <v>129</v>
      </c>
      <c r="F59" s="183" t="s">
        <v>60</v>
      </c>
      <c r="G59" s="183" t="s">
        <v>159</v>
      </c>
      <c r="H59" s="183" t="s">
        <v>150</v>
      </c>
      <c r="I59" s="183" t="s">
        <v>150</v>
      </c>
      <c r="J59" s="248" t="s">
        <v>338</v>
      </c>
      <c r="K59" s="248" t="s">
        <v>339</v>
      </c>
      <c r="L59" s="248" t="s">
        <v>75</v>
      </c>
      <c r="M59" s="248" t="s">
        <v>157</v>
      </c>
      <c r="N59" s="247"/>
      <c r="O59" s="248" t="s">
        <v>340</v>
      </c>
      <c r="P59" s="248" t="s">
        <v>339</v>
      </c>
      <c r="Q59" s="248" t="s">
        <v>341</v>
      </c>
      <c r="R59" s="421"/>
      <c r="S59" s="252" t="s">
        <v>345</v>
      </c>
      <c r="T59" s="252" t="s">
        <v>346</v>
      </c>
    </row>
    <row r="60" spans="1:24" ht="15" customHeight="1">
      <c r="B60" s="183" t="s">
        <v>156</v>
      </c>
      <c r="C60" s="130">
        <f>C62*N56</f>
        <v>0</v>
      </c>
      <c r="D60" s="130"/>
      <c r="E60" s="130"/>
      <c r="F60" s="132" t="str">
        <f>O56</f>
        <v>mm</v>
      </c>
      <c r="G60" s="135">
        <f>C60</f>
        <v>0</v>
      </c>
      <c r="H60" s="135" t="e">
        <f ca="1">MAX(G60:G61)</f>
        <v>#N/A</v>
      </c>
      <c r="I60" s="158">
        <f>I3</f>
        <v>0</v>
      </c>
      <c r="J60" s="129" t="e">
        <f ca="1">IF(H60&lt;0.00001,6,IF(H60&lt;0.0001,5,IF(H60&lt;0.001,4,IF(H60&lt;0.01,3,IF(H60&lt;0.1,2,IF(H60&lt;1,1,IF(H60&lt;10,0,IF(H60&lt;100,-1,-2))))))))+K61</f>
        <v>#N/A</v>
      </c>
      <c r="K60" s="129" t="e">
        <f ca="1">J60+IF(AND(H59="μm",I59="mm"),3,0)</f>
        <v>#N/A</v>
      </c>
      <c r="L60" s="156">
        <f>IFERROR(LEN(I60)-FIND(".",I60),0)</f>
        <v>0</v>
      </c>
      <c r="M60" s="157" t="e">
        <f ca="1">IF(M61=TRUE,MIN(K60:L60),K60)</f>
        <v>#N/A</v>
      </c>
      <c r="N60" s="158" t="e">
        <f ca="1">ABS((H60-ROUND(H60,M60))/H60*100)</f>
        <v>#N/A</v>
      </c>
      <c r="O60" s="156" t="e">
        <f ca="1">OFFSET(P64,MATCH(J60,O65:O74,0),0)</f>
        <v>#N/A</v>
      </c>
      <c r="P60" s="156" t="e">
        <f ca="1">OFFSET(P64,MATCH(M60,O65:O74,0),0)</f>
        <v>#N/A</v>
      </c>
      <c r="Q60" s="156" t="str">
        <f ca="1">OFFSET(P64,MATCH(L60,O65:O74,0),0)</f>
        <v>0</v>
      </c>
      <c r="R60" s="133" t="e">
        <f ca="1">IF(H60=G60,0,1)</f>
        <v>#N/A</v>
      </c>
      <c r="S60" s="137" t="e">
        <f ca="1">TEXT(IF(N60&gt;5,ROUNDUP(H60,M60),ROUND(H60,M60)),P60)</f>
        <v>#N/A</v>
      </c>
      <c r="T60" s="137" t="e">
        <f ca="1">S60&amp;" "&amp;H59</f>
        <v>#N/A</v>
      </c>
    </row>
    <row r="61" spans="1:24" ht="15" customHeight="1">
      <c r="B61" s="183" t="s">
        <v>63</v>
      </c>
      <c r="C61" s="131" t="e">
        <f ca="1">$K$3</f>
        <v>#N/A</v>
      </c>
      <c r="D61" s="132" t="e">
        <f ca="1">$L$3</f>
        <v>#N/A</v>
      </c>
      <c r="E61" s="132">
        <f>H3</f>
        <v>0</v>
      </c>
      <c r="F61" s="132" t="e">
        <f ca="1">$M$3</f>
        <v>#N/A</v>
      </c>
      <c r="G61" s="136" t="e">
        <f ca="1">SQRT(SUMSQ(C61,D61*E61))</f>
        <v>#N/A</v>
      </c>
      <c r="J61" s="246" t="s">
        <v>331</v>
      </c>
      <c r="K61" s="156">
        <f>IF(O61=TRUE,1,기본정보!$A$47)</f>
        <v>1</v>
      </c>
      <c r="L61" s="246" t="s">
        <v>332</v>
      </c>
      <c r="M61" s="156" t="b">
        <f>IF(O61=TRUE,FALSE,기본정보!$A$52)</f>
        <v>0</v>
      </c>
      <c r="N61" s="246" t="s">
        <v>333</v>
      </c>
      <c r="O61" s="156" t="b">
        <f>기본정보!$A$46=0</f>
        <v>1</v>
      </c>
      <c r="P61" s="125"/>
      <c r="Q61" s="125"/>
      <c r="R61" s="125"/>
      <c r="S61" s="125"/>
      <c r="T61" s="125"/>
    </row>
    <row r="62" spans="1:24" ht="15" customHeight="1">
      <c r="B62" s="251" t="s">
        <v>342</v>
      </c>
      <c r="C62" s="156">
        <f>IF(P56&gt;=10,2,VLOOKUP(P56,I65:J74,2,FALSE))</f>
        <v>2</v>
      </c>
      <c r="R62" s="125"/>
      <c r="S62" s="125"/>
      <c r="T62" s="128"/>
      <c r="U62" s="125"/>
    </row>
    <row r="63" spans="1:24" ht="15" customHeight="1">
      <c r="I63" s="168" t="s">
        <v>53</v>
      </c>
      <c r="J63" s="168" t="s">
        <v>158</v>
      </c>
      <c r="K63" s="127"/>
      <c r="O63" s="184" t="s">
        <v>161</v>
      </c>
      <c r="P63" s="184" t="s">
        <v>160</v>
      </c>
      <c r="R63" s="125"/>
      <c r="S63" s="125"/>
      <c r="T63" s="128"/>
      <c r="U63" s="125"/>
    </row>
    <row r="64" spans="1:24" ht="15" customHeight="1">
      <c r="I64" s="168"/>
      <c r="J64" s="168">
        <v>95.45</v>
      </c>
      <c r="K64" s="127"/>
      <c r="O64" s="216" t="s">
        <v>163</v>
      </c>
      <c r="P64" s="216" t="s">
        <v>162</v>
      </c>
      <c r="R64" s="125"/>
      <c r="S64" s="125"/>
      <c r="T64" s="128"/>
      <c r="U64" s="125"/>
    </row>
    <row r="65" spans="2:21" ht="15" customHeight="1">
      <c r="I65" s="156">
        <v>1</v>
      </c>
      <c r="J65" s="156">
        <v>13.97</v>
      </c>
      <c r="K65" s="127"/>
      <c r="O65" s="173">
        <v>0</v>
      </c>
      <c r="P65" s="174" t="s">
        <v>164</v>
      </c>
      <c r="R65" s="125"/>
      <c r="S65" s="125"/>
      <c r="T65" s="128"/>
      <c r="U65" s="125"/>
    </row>
    <row r="66" spans="2:21" ht="15" customHeight="1">
      <c r="I66" s="156">
        <v>2</v>
      </c>
      <c r="J66" s="156">
        <v>4.53</v>
      </c>
      <c r="K66" s="127"/>
      <c r="O66" s="173">
        <v>1</v>
      </c>
      <c r="P66" s="174" t="s">
        <v>165</v>
      </c>
      <c r="R66" s="125"/>
      <c r="S66" s="125"/>
      <c r="T66" s="128"/>
      <c r="U66" s="125"/>
    </row>
    <row r="67" spans="2:21" ht="15" customHeight="1">
      <c r="I67" s="156">
        <v>3</v>
      </c>
      <c r="J67" s="156">
        <v>3.31</v>
      </c>
      <c r="K67" s="127"/>
      <c r="O67" s="173">
        <v>2</v>
      </c>
      <c r="P67" s="174" t="s">
        <v>166</v>
      </c>
      <c r="R67" s="125"/>
      <c r="S67" s="125"/>
      <c r="T67" s="128"/>
      <c r="U67" s="125"/>
    </row>
    <row r="68" spans="2:21" ht="15" customHeight="1">
      <c r="I68" s="156">
        <v>4</v>
      </c>
      <c r="J68" s="156">
        <v>2.87</v>
      </c>
      <c r="K68" s="127"/>
      <c r="O68" s="173">
        <v>3</v>
      </c>
      <c r="P68" s="174" t="s">
        <v>167</v>
      </c>
      <c r="R68" s="125"/>
      <c r="S68" s="125"/>
      <c r="T68" s="128"/>
      <c r="U68" s="125"/>
    </row>
    <row r="69" spans="2:21" ht="15" customHeight="1">
      <c r="I69" s="156">
        <v>5</v>
      </c>
      <c r="J69" s="156">
        <v>2.65</v>
      </c>
      <c r="K69" s="127"/>
      <c r="O69" s="173">
        <v>4</v>
      </c>
      <c r="P69" s="174" t="s">
        <v>168</v>
      </c>
      <c r="R69" s="125"/>
      <c r="S69" s="125"/>
      <c r="T69" s="128"/>
      <c r="U69" s="125"/>
    </row>
    <row r="70" spans="2:21" ht="15" customHeight="1">
      <c r="I70" s="156">
        <v>6</v>
      </c>
      <c r="J70" s="156">
        <v>2.52</v>
      </c>
      <c r="K70" s="127"/>
      <c r="O70" s="173">
        <v>5</v>
      </c>
      <c r="P70" s="174" t="s">
        <v>169</v>
      </c>
      <c r="R70" s="125"/>
      <c r="S70" s="125"/>
      <c r="T70" s="128"/>
      <c r="U70" s="125"/>
    </row>
    <row r="71" spans="2:21" ht="15" customHeight="1">
      <c r="I71" s="156">
        <v>7</v>
      </c>
      <c r="J71" s="156">
        <v>2.4300000000000002</v>
      </c>
      <c r="K71" s="127"/>
      <c r="O71" s="173">
        <v>6</v>
      </c>
      <c r="P71" s="174" t="s">
        <v>170</v>
      </c>
      <c r="R71" s="125"/>
      <c r="S71" s="125"/>
      <c r="T71" s="128"/>
      <c r="U71" s="125"/>
    </row>
    <row r="72" spans="2:21" ht="15" customHeight="1">
      <c r="I72" s="156">
        <v>8</v>
      </c>
      <c r="J72" s="156">
        <v>2.37</v>
      </c>
      <c r="K72" s="127"/>
      <c r="O72" s="173">
        <v>7</v>
      </c>
      <c r="P72" s="174" t="s">
        <v>171</v>
      </c>
      <c r="R72" s="125"/>
      <c r="S72" s="125"/>
      <c r="T72" s="128"/>
      <c r="U72" s="125"/>
    </row>
    <row r="73" spans="2:21" ht="15" customHeight="1">
      <c r="I73" s="156">
        <v>9</v>
      </c>
      <c r="J73" s="156">
        <v>2.3199999999999998</v>
      </c>
      <c r="K73" s="127"/>
      <c r="O73" s="173">
        <v>8</v>
      </c>
      <c r="P73" s="174" t="s">
        <v>172</v>
      </c>
      <c r="R73" s="125"/>
      <c r="S73" s="125"/>
      <c r="T73" s="128"/>
      <c r="U73" s="125"/>
    </row>
    <row r="74" spans="2:21" ht="15" customHeight="1">
      <c r="I74" s="156" t="s">
        <v>54</v>
      </c>
      <c r="J74" s="156">
        <v>2</v>
      </c>
      <c r="K74" s="127"/>
      <c r="O74" s="173">
        <v>9</v>
      </c>
      <c r="P74" s="174" t="s">
        <v>173</v>
      </c>
      <c r="R74" s="125"/>
      <c r="S74" s="125"/>
      <c r="T74" s="128"/>
      <c r="U74" s="125"/>
    </row>
    <row r="75" spans="2:21" ht="15" customHeight="1">
      <c r="R75" s="125"/>
      <c r="S75" s="125"/>
      <c r="T75" s="128"/>
      <c r="U75" s="125"/>
    </row>
    <row r="76" spans="2:21" ht="15" customHeight="1">
      <c r="B76" s="153" t="s">
        <v>217</v>
      </c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</row>
    <row r="77" spans="2:21" ht="15" customHeight="1">
      <c r="B77" s="154"/>
      <c r="C77" s="429" t="s">
        <v>348</v>
      </c>
      <c r="D77" s="126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5"/>
      <c r="U77" s="125"/>
    </row>
    <row r="78" spans="2:21" ht="15" customHeight="1">
      <c r="B78" s="154"/>
      <c r="C78" s="428" t="s">
        <v>248</v>
      </c>
      <c r="D78" s="126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125"/>
      <c r="T78" s="125"/>
      <c r="U78" s="125"/>
    </row>
    <row r="79" spans="2:21" ht="15" customHeight="1">
      <c r="B79" s="154"/>
      <c r="C79" s="126"/>
      <c r="D79" s="126"/>
      <c r="F79" s="125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125"/>
      <c r="T79" s="125"/>
      <c r="U79" s="125"/>
    </row>
    <row r="80" spans="2:21" ht="15" customHeight="1">
      <c r="B80" s="154"/>
      <c r="C80" s="126"/>
      <c r="D80" s="126"/>
      <c r="F80" s="125"/>
      <c r="G80" s="125"/>
      <c r="H80" s="125"/>
      <c r="I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</row>
    <row r="81" spans="2:27" ht="18" customHeight="1">
      <c r="B81" s="154"/>
      <c r="C81" s="126"/>
      <c r="D81" s="126"/>
      <c r="F81" s="125"/>
      <c r="G81" s="125"/>
      <c r="H81" s="125"/>
      <c r="I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</row>
    <row r="82" spans="2:27" ht="18" customHeight="1">
      <c r="B82" s="154"/>
      <c r="C82" s="154"/>
      <c r="D82" s="126"/>
      <c r="G82" s="125"/>
      <c r="H82" s="125"/>
      <c r="I82" s="125"/>
      <c r="J82" s="125"/>
      <c r="M82" s="125"/>
      <c r="N82" s="125"/>
      <c r="O82" s="125"/>
      <c r="P82" s="125"/>
      <c r="Q82" s="125"/>
      <c r="R82" s="125"/>
      <c r="S82" s="125"/>
      <c r="T82" s="125"/>
      <c r="U82" s="125"/>
    </row>
    <row r="83" spans="2:27" ht="18" customHeight="1">
      <c r="B83" s="154"/>
      <c r="C83" s="126"/>
      <c r="D83" s="126"/>
      <c r="G83" s="125"/>
      <c r="H83" s="125"/>
      <c r="I83" s="125"/>
      <c r="J83" s="125"/>
      <c r="M83" s="125"/>
      <c r="N83" s="125"/>
      <c r="O83" s="125"/>
      <c r="P83" s="125"/>
      <c r="Q83" s="125"/>
      <c r="R83" s="125"/>
      <c r="S83" s="125"/>
      <c r="T83" s="125"/>
      <c r="U83" s="125"/>
    </row>
    <row r="84" spans="2:27" ht="18" customHeight="1">
      <c r="B84" s="154"/>
      <c r="C84" s="126"/>
      <c r="D84" s="126"/>
      <c r="G84" s="125"/>
      <c r="H84" s="125"/>
      <c r="I84" s="125"/>
      <c r="J84" s="125"/>
      <c r="M84" s="125"/>
      <c r="N84" s="125"/>
      <c r="O84" s="125"/>
      <c r="P84" s="125"/>
      <c r="Q84" s="125"/>
      <c r="R84" s="125"/>
      <c r="S84" s="125"/>
      <c r="T84" s="125"/>
      <c r="U84" s="125"/>
    </row>
    <row r="85" spans="2:27" ht="18" customHeight="1">
      <c r="B85" s="72"/>
      <c r="C85" s="72"/>
      <c r="D85" s="72"/>
      <c r="E85" s="72"/>
      <c r="F85" s="72"/>
      <c r="G85" s="72"/>
      <c r="H85" s="72"/>
      <c r="L85" s="72"/>
      <c r="M85" s="72"/>
      <c r="N85" s="72"/>
      <c r="O85" s="154"/>
      <c r="P85" s="154"/>
      <c r="Q85" s="154"/>
      <c r="Z85" s="126"/>
      <c r="AA85" s="126"/>
    </row>
    <row r="86" spans="2:27" ht="18" customHeight="1">
      <c r="B86" s="126"/>
      <c r="C86" s="126"/>
      <c r="D86" s="126"/>
      <c r="I86" s="154"/>
      <c r="J86" s="154"/>
      <c r="K86" s="154"/>
      <c r="O86" s="125"/>
      <c r="P86" s="125"/>
      <c r="Q86" s="125"/>
      <c r="Z86" s="126"/>
      <c r="AA86" s="126"/>
    </row>
    <row r="87" spans="2:27" ht="18" customHeight="1">
      <c r="B87" s="126"/>
      <c r="C87" s="126"/>
      <c r="D87" s="126"/>
      <c r="I87" s="154"/>
      <c r="J87" s="154"/>
      <c r="K87" s="154"/>
      <c r="O87" s="125"/>
      <c r="P87" s="125"/>
      <c r="Q87" s="125"/>
      <c r="Z87" s="126"/>
      <c r="AA87" s="126"/>
    </row>
    <row r="88" spans="2:27" ht="18" customHeight="1">
      <c r="B88" s="126"/>
      <c r="C88" s="126"/>
      <c r="D88" s="126"/>
      <c r="I88" s="72"/>
      <c r="J88" s="72"/>
      <c r="K88" s="72"/>
      <c r="O88" s="125"/>
      <c r="P88" s="125"/>
      <c r="Q88" s="125"/>
      <c r="U88" s="125"/>
      <c r="Y88" s="126"/>
      <c r="Z88" s="126"/>
    </row>
    <row r="89" spans="2:27" ht="18" customHeight="1">
      <c r="B89" s="126"/>
      <c r="C89" s="126"/>
      <c r="D89" s="126"/>
      <c r="I89" s="128"/>
      <c r="J89" s="128"/>
      <c r="O89" s="125"/>
      <c r="P89" s="125"/>
      <c r="Q89" s="125"/>
      <c r="U89" s="125"/>
      <c r="Y89" s="126"/>
      <c r="Z89" s="126"/>
    </row>
    <row r="90" spans="2:27" ht="18" customHeight="1">
      <c r="B90" s="126"/>
      <c r="C90" s="126"/>
      <c r="D90" s="126"/>
      <c r="I90" s="128"/>
      <c r="J90" s="128"/>
      <c r="O90" s="125"/>
      <c r="P90" s="125"/>
      <c r="Q90" s="125"/>
      <c r="U90" s="125"/>
      <c r="Y90" s="126"/>
      <c r="Z90" s="126"/>
    </row>
    <row r="91" spans="2:27" ht="18" customHeight="1">
      <c r="B91" s="126"/>
      <c r="C91" s="126"/>
      <c r="D91" s="126"/>
      <c r="I91" s="128"/>
      <c r="J91" s="128"/>
      <c r="O91" s="125"/>
      <c r="P91" s="125"/>
      <c r="Q91" s="125"/>
      <c r="U91" s="125"/>
      <c r="Y91" s="126"/>
      <c r="Z91" s="126"/>
    </row>
    <row r="92" spans="2:27" ht="18" customHeight="1">
      <c r="B92" s="126"/>
      <c r="C92" s="126"/>
      <c r="D92" s="126"/>
      <c r="O92" s="125"/>
      <c r="P92" s="125"/>
      <c r="Q92" s="125"/>
      <c r="U92" s="125"/>
      <c r="Y92" s="126"/>
      <c r="Z92" s="126"/>
    </row>
    <row r="93" spans="2:27" ht="18" customHeight="1">
      <c r="U93" s="125"/>
      <c r="Y93" s="126"/>
      <c r="Z93" s="126"/>
    </row>
    <row r="94" spans="2:27" ht="18" customHeight="1">
      <c r="U94" s="125"/>
      <c r="Y94" s="126"/>
      <c r="Z94" s="126"/>
    </row>
    <row r="95" spans="2:27" ht="18" customHeight="1">
      <c r="U95" s="125"/>
      <c r="Y95" s="126"/>
      <c r="Z95" s="126"/>
    </row>
    <row r="96" spans="2:27" ht="18" customHeight="1">
      <c r="V96" s="126"/>
      <c r="W96" s="126"/>
      <c r="X96" s="126"/>
      <c r="Y96" s="126"/>
      <c r="Z96" s="126"/>
    </row>
    <row r="97" spans="22:26" ht="18" customHeight="1">
      <c r="V97" s="126"/>
      <c r="W97" s="126"/>
      <c r="X97" s="126"/>
      <c r="Y97" s="126"/>
      <c r="Z97" s="126"/>
    </row>
  </sheetData>
  <mergeCells count="26">
    <mergeCell ref="U6:Z6"/>
    <mergeCell ref="B51:B52"/>
    <mergeCell ref="C51:C52"/>
    <mergeCell ref="K6:K7"/>
    <mergeCell ref="J58:M58"/>
    <mergeCell ref="O58:Q58"/>
    <mergeCell ref="R58:R59"/>
    <mergeCell ref="S6:T6"/>
    <mergeCell ref="P6:Q6"/>
    <mergeCell ref="S58:T58"/>
    <mergeCell ref="B58:B59"/>
    <mergeCell ref="E6:J6"/>
    <mergeCell ref="B6:B8"/>
    <mergeCell ref="C6:C8"/>
    <mergeCell ref="D6:D8"/>
    <mergeCell ref="N52:O52"/>
    <mergeCell ref="E51:E52"/>
    <mergeCell ref="F51:F52"/>
    <mergeCell ref="C58:G58"/>
    <mergeCell ref="G51:K51"/>
    <mergeCell ref="N51:O51"/>
    <mergeCell ref="G52:H52"/>
    <mergeCell ref="J52:K52"/>
    <mergeCell ref="D51:D52"/>
    <mergeCell ref="G56:M56"/>
    <mergeCell ref="Q51:Q5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18</vt:i4>
      </vt:variant>
    </vt:vector>
  </HeadingPairs>
  <TitlesOfParts>
    <vt:vector size="29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Length_5</vt:lpstr>
      <vt:lpstr>'교정결과-E'!B_Tag</vt:lpstr>
      <vt:lpstr>'교정결과-HY'!B_Tag</vt:lpstr>
      <vt:lpstr>B_Tag</vt:lpstr>
      <vt:lpstr>판정결과!B_Tag_2</vt:lpstr>
      <vt:lpstr>부록!B_Tag_3</vt:lpstr>
      <vt:lpstr>Length_5_CMC</vt:lpstr>
      <vt:lpstr>Length_5_Condition</vt:lpstr>
      <vt:lpstr>Length_5_Resolution</vt:lpstr>
      <vt:lpstr>Length_5_Result</vt:lpstr>
      <vt:lpstr>Length_5_Result2</vt:lpstr>
      <vt:lpstr>Length_5_Spec</vt:lpstr>
      <vt:lpstr>Length_5_STD1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2020-11-02T06:45:00Z</cp:lastPrinted>
  <dcterms:created xsi:type="dcterms:W3CDTF">2004-11-10T00:11:43Z</dcterms:created>
  <dcterms:modified xsi:type="dcterms:W3CDTF">2021-07-23T05:55:04Z</dcterms:modified>
</cp:coreProperties>
</file>