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624"/>
  </bookViews>
  <sheets>
    <sheet name="기본정보" sheetId="13" r:id="rId1"/>
    <sheet name="교정결과" sheetId="11" r:id="rId2"/>
    <sheet name="교정결과-E" sheetId="24" r:id="rId3"/>
    <sheet name="교정결과-HY" sheetId="32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7" sheetId="31" r:id="rId11"/>
  </sheets>
  <definedNames>
    <definedName name="_xlnm._FilterDatabase" localSheetId="0" hidden="1">기본정보!#REF!</definedName>
    <definedName name="B_Tag" localSheetId="2">'교정결과-E'!$E$38:$H$38</definedName>
    <definedName name="B_Tag" localSheetId="3">'교정결과-HY'!$B$37:$Q$37</definedName>
    <definedName name="B_Tag">교정결과!$E$37:$H$37</definedName>
    <definedName name="B_Tag_2" localSheetId="4">판정결과!$C$29:$I$29</definedName>
    <definedName name="B_Tag_3" localSheetId="5">부록!$B$11:$K$11</definedName>
    <definedName name="Length_7_CMC" localSheetId="10">Length_7!$C$4:$E$23</definedName>
    <definedName name="Length_7_Condition" localSheetId="10">Length_7!$A$4:$B$23</definedName>
    <definedName name="Length_7_Resolution">Length_7!$F$4:$I$23</definedName>
    <definedName name="Length_7_Result" localSheetId="10">Length_7!$M$4:$Q$23</definedName>
    <definedName name="Length_7_Result2">Length_7!$R$4:$V$23</definedName>
    <definedName name="Length_7_Result3">Length_7!$W$4:$W$23</definedName>
    <definedName name="Length_7_Spec" localSheetId="10">Length_7!$J$4:$L$23</definedName>
    <definedName name="Length_7_STD1" localSheetId="10">Length_7!$A$27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F3" i="21" l="1"/>
  <c r="G85" i="21"/>
  <c r="F85" i="21"/>
  <c r="H85" i="21"/>
  <c r="I85" i="21" l="1"/>
  <c r="J85" i="21"/>
  <c r="K85" i="21" s="1"/>
  <c r="Q59" i="21" l="1"/>
  <c r="Q60" i="21"/>
  <c r="O68" i="21" l="1"/>
  <c r="M68" i="21" s="1"/>
  <c r="F9" i="32" l="1"/>
  <c r="F8" i="32"/>
  <c r="F7" i="32"/>
  <c r="F6" i="32"/>
  <c r="A4" i="32"/>
  <c r="R59" i="21" l="1"/>
  <c r="R58" i="21"/>
  <c r="D33" i="21" l="1"/>
  <c r="E33" i="21" s="1"/>
  <c r="F33" i="21" s="1"/>
  <c r="G33" i="21" s="1"/>
  <c r="H33" i="21" s="1"/>
  <c r="G8" i="21"/>
  <c r="H8" i="21" s="1"/>
  <c r="I8" i="21" s="1"/>
  <c r="J8" i="21" s="1"/>
  <c r="K8" i="21" s="1"/>
  <c r="L8" i="21" s="1"/>
  <c r="M8" i="21" s="1"/>
  <c r="N8" i="21" s="1"/>
  <c r="O8" i="21" s="1"/>
  <c r="P8" i="21" s="1"/>
  <c r="Q8" i="21" s="1"/>
  <c r="P61" i="21" l="1"/>
  <c r="N130" i="23" l="1"/>
  <c r="S130" i="23" s="1"/>
  <c r="O135" i="23" s="1"/>
  <c r="AM75" i="23"/>
  <c r="M75" i="23"/>
  <c r="AM74" i="23"/>
  <c r="AA74" i="23"/>
  <c r="N133" i="23" s="1"/>
  <c r="L135" i="23" s="1"/>
  <c r="V74" i="23"/>
  <c r="I132" i="23" s="1"/>
  <c r="S74" i="23"/>
  <c r="AP73" i="23"/>
  <c r="AC149" i="23" s="1"/>
  <c r="AM73" i="23"/>
  <c r="AA73" i="23"/>
  <c r="N121" i="23" s="1"/>
  <c r="L123" i="23" s="1"/>
  <c r="V73" i="23"/>
  <c r="I120" i="23" s="1"/>
  <c r="S73" i="23"/>
  <c r="AP72" i="23"/>
  <c r="X149" i="23" s="1"/>
  <c r="AM72" i="23"/>
  <c r="AA72" i="23"/>
  <c r="N109" i="23" s="1"/>
  <c r="L111" i="23" s="1"/>
  <c r="V72" i="23"/>
  <c r="I108" i="23" s="1"/>
  <c r="S72" i="23"/>
  <c r="AP71" i="23"/>
  <c r="S149" i="23" s="1"/>
  <c r="AM71" i="23"/>
  <c r="AA71" i="23"/>
  <c r="M97" i="23" s="1"/>
  <c r="L99" i="23" s="1"/>
  <c r="V71" i="23"/>
  <c r="I96" i="23" s="1"/>
  <c r="S71" i="23"/>
  <c r="M71" i="23"/>
  <c r="K93" i="23" s="1"/>
  <c r="AP70" i="23"/>
  <c r="N149" i="23" s="1"/>
  <c r="AM70" i="23"/>
  <c r="AA70" i="23"/>
  <c r="M86" i="23" s="1"/>
  <c r="L88" i="23" s="1"/>
  <c r="V70" i="23"/>
  <c r="I85" i="23" s="1"/>
  <c r="S70" i="23"/>
  <c r="M70" i="23"/>
  <c r="L81" i="23" s="1"/>
  <c r="R135" i="23"/>
  <c r="Y135" i="23" s="1"/>
  <c r="R123" i="23"/>
  <c r="Y123" i="23" s="1"/>
  <c r="R111" i="23"/>
  <c r="Y111" i="23" s="1"/>
  <c r="R99" i="23"/>
  <c r="Y99" i="23" s="1"/>
  <c r="R88" i="23"/>
  <c r="Y88" i="23" s="1"/>
  <c r="V135" i="23" l="1"/>
  <c r="C68" i="21"/>
  <c r="G60" i="21"/>
  <c r="I67" i="21" s="1"/>
  <c r="L67" i="21" s="1"/>
  <c r="Q67" i="21" s="1"/>
  <c r="B28" i="21"/>
  <c r="P53" i="21" s="1"/>
  <c r="B27" i="21"/>
  <c r="P52" i="21" s="1"/>
  <c r="B26" i="21"/>
  <c r="B25" i="21"/>
  <c r="B24" i="21"/>
  <c r="P49" i="21" s="1"/>
  <c r="B23" i="21"/>
  <c r="B22" i="21"/>
  <c r="P47" i="21" s="1"/>
  <c r="B21" i="21"/>
  <c r="B20" i="21"/>
  <c r="P45" i="21" s="1"/>
  <c r="B19" i="21"/>
  <c r="P44" i="21" s="1"/>
  <c r="B18" i="21"/>
  <c r="P43" i="21" s="1"/>
  <c r="B17" i="21"/>
  <c r="P42" i="21" s="1"/>
  <c r="B16" i="21"/>
  <c r="P41" i="21" s="1"/>
  <c r="B15" i="21"/>
  <c r="P40" i="21" s="1"/>
  <c r="B14" i="21"/>
  <c r="P39" i="21" s="1"/>
  <c r="B13" i="21"/>
  <c r="P38" i="21" s="1"/>
  <c r="B12" i="21"/>
  <c r="P37" i="21" s="1"/>
  <c r="B11" i="21"/>
  <c r="P36" i="21" s="1"/>
  <c r="B10" i="21"/>
  <c r="P35" i="21" s="1"/>
  <c r="B9" i="21"/>
  <c r="P34" i="21" s="1"/>
  <c r="C3" i="21"/>
  <c r="F68" i="21" s="1"/>
  <c r="B3" i="21"/>
  <c r="G68" i="21"/>
  <c r="F67" i="21"/>
  <c r="P62" i="21"/>
  <c r="J62" i="21"/>
  <c r="A31" i="32" l="1"/>
  <c r="P50" i="21"/>
  <c r="A32" i="32"/>
  <c r="P51" i="21"/>
  <c r="A27" i="32"/>
  <c r="P46" i="21"/>
  <c r="P33" i="21" s="1"/>
  <c r="H3" i="21" s="1"/>
  <c r="A29" i="32"/>
  <c r="P48" i="21"/>
  <c r="Q17" i="21"/>
  <c r="A23" i="32"/>
  <c r="AP74" i="23"/>
  <c r="AH149" i="23" s="1"/>
  <c r="Q12" i="21"/>
  <c r="A18" i="32"/>
  <c r="Q16" i="21"/>
  <c r="A22" i="32"/>
  <c r="Q20" i="21"/>
  <c r="A26" i="32"/>
  <c r="Q24" i="21"/>
  <c r="A30" i="32"/>
  <c r="Q28" i="21"/>
  <c r="A34" i="32"/>
  <c r="Q13" i="21"/>
  <c r="A19" i="32"/>
  <c r="Q10" i="21"/>
  <c r="A16" i="32"/>
  <c r="Q14" i="21"/>
  <c r="A20" i="32"/>
  <c r="Q18" i="21"/>
  <c r="A24" i="32"/>
  <c r="Q22" i="21"/>
  <c r="A28" i="32"/>
  <c r="Q9" i="21"/>
  <c r="A15" i="32"/>
  <c r="Q11" i="21"/>
  <c r="A17" i="32"/>
  <c r="Q15" i="21"/>
  <c r="A21" i="32"/>
  <c r="Q19" i="21"/>
  <c r="A25" i="32"/>
  <c r="Q27" i="21"/>
  <c r="A33" i="32"/>
  <c r="B51" i="21"/>
  <c r="Q26" i="21"/>
  <c r="B48" i="21"/>
  <c r="Q23" i="21"/>
  <c r="B46" i="21"/>
  <c r="Q21" i="21"/>
  <c r="B50" i="21"/>
  <c r="Q25" i="21"/>
  <c r="M11" i="21"/>
  <c r="AP7" i="23" s="1"/>
  <c r="B36" i="21"/>
  <c r="M15" i="21"/>
  <c r="AP11" i="23" s="1"/>
  <c r="B40" i="21"/>
  <c r="M19" i="21"/>
  <c r="AP15" i="23" s="1"/>
  <c r="B44" i="21"/>
  <c r="M27" i="21"/>
  <c r="AP23" i="23" s="1"/>
  <c r="B52" i="21"/>
  <c r="M12" i="21"/>
  <c r="AP8" i="23" s="1"/>
  <c r="B37" i="21"/>
  <c r="M16" i="21"/>
  <c r="AP12" i="23" s="1"/>
  <c r="B41" i="21"/>
  <c r="M20" i="21"/>
  <c r="AP16" i="23" s="1"/>
  <c r="B45" i="21"/>
  <c r="M24" i="21"/>
  <c r="AP20" i="23" s="1"/>
  <c r="B49" i="21"/>
  <c r="M28" i="21"/>
  <c r="AP24" i="23" s="1"/>
  <c r="B53" i="21"/>
  <c r="H9" i="21"/>
  <c r="Q5" i="23" s="1"/>
  <c r="B34" i="21"/>
  <c r="B38" i="21"/>
  <c r="E42" i="21"/>
  <c r="Q37" i="23" s="1"/>
  <c r="B42" i="21"/>
  <c r="M10" i="21"/>
  <c r="AP6" i="23" s="1"/>
  <c r="B35" i="21"/>
  <c r="M14" i="21"/>
  <c r="AP10" i="23" s="1"/>
  <c r="B39" i="21"/>
  <c r="M18" i="21"/>
  <c r="AP14" i="23" s="1"/>
  <c r="B43" i="21"/>
  <c r="M22" i="21"/>
  <c r="AP18" i="23" s="1"/>
  <c r="B47" i="21"/>
  <c r="L19" i="21"/>
  <c r="AK15" i="23" s="1"/>
  <c r="L27" i="21"/>
  <c r="AK23" i="23" s="1"/>
  <c r="J60" i="21"/>
  <c r="P105" i="23"/>
  <c r="O106" i="23" s="1"/>
  <c r="T106" i="23" s="1"/>
  <c r="O111" i="23" s="1"/>
  <c r="V111" i="23" s="1"/>
  <c r="N62" i="21"/>
  <c r="Q62" i="21" s="1"/>
  <c r="O74" i="23"/>
  <c r="F24" i="21"/>
  <c r="G20" i="23" s="1"/>
  <c r="F27" i="21"/>
  <c r="G23" i="23" s="1"/>
  <c r="C39" i="21"/>
  <c r="G34" i="23" s="1"/>
  <c r="D13" i="21"/>
  <c r="K22" i="21"/>
  <c r="F12" i="21"/>
  <c r="G8" i="23" s="1"/>
  <c r="I13" i="21"/>
  <c r="V9" i="23" s="1"/>
  <c r="G40" i="21"/>
  <c r="AA35" i="23" s="1"/>
  <c r="D12" i="21"/>
  <c r="J12" i="21"/>
  <c r="AA8" i="23" s="1"/>
  <c r="C34" i="21"/>
  <c r="G29" i="23" s="1"/>
  <c r="C9" i="21"/>
  <c r="G14" i="11" s="1"/>
  <c r="E34" i="21"/>
  <c r="Q29" i="23" s="1"/>
  <c r="C36" i="21"/>
  <c r="G31" i="23" s="1"/>
  <c r="E19" i="21"/>
  <c r="E9" i="21"/>
  <c r="B33" i="21" s="1"/>
  <c r="F37" i="21"/>
  <c r="V32" i="23" s="1"/>
  <c r="G38" i="21"/>
  <c r="AA33" i="23" s="1"/>
  <c r="E15" i="21"/>
  <c r="C44" i="21"/>
  <c r="G39" i="23" s="1"/>
  <c r="K19" i="21"/>
  <c r="J15" i="21"/>
  <c r="AA11" i="23" s="1"/>
  <c r="C43" i="21"/>
  <c r="G38" i="23" s="1"/>
  <c r="M21" i="21"/>
  <c r="AP17" i="23" s="1"/>
  <c r="G21" i="21"/>
  <c r="L17" i="23" s="1"/>
  <c r="D46" i="21"/>
  <c r="L41" i="23" s="1"/>
  <c r="H22" i="21"/>
  <c r="Q18" i="23" s="1"/>
  <c r="G47" i="21"/>
  <c r="AA42" i="23" s="1"/>
  <c r="M25" i="21"/>
  <c r="AP21" i="23" s="1"/>
  <c r="G25" i="21"/>
  <c r="L21" i="23" s="1"/>
  <c r="D50" i="21"/>
  <c r="L45" i="23" s="1"/>
  <c r="M26" i="21"/>
  <c r="AP22" i="23" s="1"/>
  <c r="D53" i="21"/>
  <c r="L48" i="23" s="1"/>
  <c r="K18" i="21"/>
  <c r="H51" i="21"/>
  <c r="AK46" i="23" s="1"/>
  <c r="M9" i="21"/>
  <c r="AP5" i="23" s="1"/>
  <c r="H34" i="21"/>
  <c r="AK29" i="23" s="1"/>
  <c r="G9" i="21"/>
  <c r="L5" i="23" s="1"/>
  <c r="D34" i="21"/>
  <c r="L29" i="23" s="1"/>
  <c r="I12" i="21"/>
  <c r="V8" i="23" s="1"/>
  <c r="E13" i="21"/>
  <c r="C38" i="21"/>
  <c r="G33" i="23" s="1"/>
  <c r="C40" i="21"/>
  <c r="G35" i="23" s="1"/>
  <c r="C17" i="21"/>
  <c r="C18" i="3" s="1"/>
  <c r="H17" i="21"/>
  <c r="Q13" i="23" s="1"/>
  <c r="D18" i="21"/>
  <c r="G43" i="21"/>
  <c r="AA38" i="23" s="1"/>
  <c r="F19" i="21"/>
  <c r="G15" i="23" s="1"/>
  <c r="F44" i="21"/>
  <c r="V39" i="23" s="1"/>
  <c r="F20" i="21"/>
  <c r="G16" i="23" s="1"/>
  <c r="C21" i="21"/>
  <c r="C22" i="3" s="1"/>
  <c r="H21" i="21"/>
  <c r="Q17" i="23" s="1"/>
  <c r="E46" i="21"/>
  <c r="Q41" i="23" s="1"/>
  <c r="C22" i="21"/>
  <c r="C23" i="3" s="1"/>
  <c r="J22" i="21"/>
  <c r="AA18" i="23" s="1"/>
  <c r="G23" i="21"/>
  <c r="L19" i="23" s="1"/>
  <c r="M23" i="21"/>
  <c r="AP19" i="23" s="1"/>
  <c r="J24" i="21"/>
  <c r="AA20" i="23" s="1"/>
  <c r="C25" i="21"/>
  <c r="C26" i="3" s="1"/>
  <c r="H25" i="21"/>
  <c r="Q21" i="23" s="1"/>
  <c r="E50" i="21"/>
  <c r="Q45" i="23" s="1"/>
  <c r="D28" i="21"/>
  <c r="E53" i="21"/>
  <c r="Q48" i="23" s="1"/>
  <c r="M17" i="21"/>
  <c r="AP13" i="23" s="1"/>
  <c r="G17" i="21"/>
  <c r="L13" i="23" s="1"/>
  <c r="D42" i="21"/>
  <c r="L37" i="23" s="1"/>
  <c r="M13" i="21"/>
  <c r="AP9" i="23" s="1"/>
  <c r="G13" i="21"/>
  <c r="L9" i="23" s="1"/>
  <c r="D38" i="21"/>
  <c r="L33" i="23" s="1"/>
  <c r="D17" i="21"/>
  <c r="I17" i="21"/>
  <c r="V13" i="23" s="1"/>
  <c r="G42" i="21"/>
  <c r="AA37" i="23" s="1"/>
  <c r="F18" i="21"/>
  <c r="G14" i="23" s="1"/>
  <c r="I19" i="21"/>
  <c r="V15" i="23" s="1"/>
  <c r="G44" i="21"/>
  <c r="AA39" i="23" s="1"/>
  <c r="D45" i="21"/>
  <c r="L40" i="23" s="1"/>
  <c r="D21" i="21"/>
  <c r="I21" i="21"/>
  <c r="V17" i="23" s="1"/>
  <c r="G46" i="21"/>
  <c r="AA41" i="23" s="1"/>
  <c r="D22" i="21"/>
  <c r="C47" i="21"/>
  <c r="G42" i="23" s="1"/>
  <c r="D49" i="21"/>
  <c r="L44" i="23" s="1"/>
  <c r="D25" i="21"/>
  <c r="I25" i="21"/>
  <c r="V21" i="23" s="1"/>
  <c r="G50" i="21"/>
  <c r="AA45" i="23" s="1"/>
  <c r="E28" i="21"/>
  <c r="D9" i="21"/>
  <c r="I9" i="21"/>
  <c r="V5" i="23" s="1"/>
  <c r="G34" i="21"/>
  <c r="AA29" i="23" s="1"/>
  <c r="F11" i="21"/>
  <c r="G7" i="23" s="1"/>
  <c r="E12" i="21"/>
  <c r="D37" i="21"/>
  <c r="L32" i="23" s="1"/>
  <c r="C13" i="21"/>
  <c r="H13" i="21"/>
  <c r="Q9" i="23" s="1"/>
  <c r="E38" i="21"/>
  <c r="Q33" i="23" s="1"/>
  <c r="F14" i="21"/>
  <c r="G10" i="23" s="1"/>
  <c r="F15" i="21"/>
  <c r="G11" i="23" s="1"/>
  <c r="E17" i="21"/>
  <c r="C42" i="21"/>
  <c r="G37" i="23" s="1"/>
  <c r="J18" i="21"/>
  <c r="AA14" i="23" s="1"/>
  <c r="C19" i="21"/>
  <c r="J19" i="21"/>
  <c r="AA15" i="23" s="1"/>
  <c r="E21" i="21"/>
  <c r="C46" i="21"/>
  <c r="G41" i="23" s="1"/>
  <c r="F22" i="21"/>
  <c r="G18" i="23" s="1"/>
  <c r="F47" i="21"/>
  <c r="V42" i="23" s="1"/>
  <c r="E24" i="21"/>
  <c r="E25" i="21"/>
  <c r="C50" i="21"/>
  <c r="G45" i="23" s="1"/>
  <c r="C52" i="21"/>
  <c r="G47" i="23" s="1"/>
  <c r="H28" i="21"/>
  <c r="Q24" i="23" s="1"/>
  <c r="E35" i="21"/>
  <c r="Q30" i="23" s="1"/>
  <c r="I10" i="21"/>
  <c r="V6" i="23" s="1"/>
  <c r="E10" i="21"/>
  <c r="G41" i="21"/>
  <c r="AA36" i="23" s="1"/>
  <c r="C41" i="21"/>
  <c r="G36" i="23" s="1"/>
  <c r="G16" i="21"/>
  <c r="L12" i="23" s="1"/>
  <c r="C16" i="21"/>
  <c r="G10" i="21"/>
  <c r="L6" i="23" s="1"/>
  <c r="D35" i="21"/>
  <c r="L30" i="23" s="1"/>
  <c r="H16" i="21"/>
  <c r="Q12" i="23" s="1"/>
  <c r="E41" i="21"/>
  <c r="Q36" i="23" s="1"/>
  <c r="D48" i="21"/>
  <c r="L43" i="23" s="1"/>
  <c r="H23" i="21"/>
  <c r="Q19" i="23" s="1"/>
  <c r="D23" i="21"/>
  <c r="L23" i="21"/>
  <c r="AK19" i="23" s="1"/>
  <c r="E48" i="21"/>
  <c r="Q43" i="23" s="1"/>
  <c r="E51" i="21"/>
  <c r="Q46" i="23" s="1"/>
  <c r="I26" i="21"/>
  <c r="V22" i="23" s="1"/>
  <c r="E26" i="21"/>
  <c r="G26" i="21"/>
  <c r="L22" i="23" s="1"/>
  <c r="D51" i="21"/>
  <c r="L46" i="23" s="1"/>
  <c r="K23" i="21"/>
  <c r="C10" i="21"/>
  <c r="C11" i="3" s="1"/>
  <c r="H10" i="21"/>
  <c r="Q6" i="23" s="1"/>
  <c r="F35" i="21"/>
  <c r="V30" i="23" s="1"/>
  <c r="D36" i="21"/>
  <c r="L31" i="23" s="1"/>
  <c r="H11" i="21"/>
  <c r="Q7" i="23" s="1"/>
  <c r="D11" i="21"/>
  <c r="G11" i="21"/>
  <c r="L7" i="23" s="1"/>
  <c r="E36" i="21"/>
  <c r="Q31" i="23" s="1"/>
  <c r="E39" i="21"/>
  <c r="Q34" i="23" s="1"/>
  <c r="I14" i="21"/>
  <c r="V10" i="23" s="1"/>
  <c r="E14" i="21"/>
  <c r="G14" i="21"/>
  <c r="L10" i="23" s="1"/>
  <c r="D39" i="21"/>
  <c r="L34" i="23" s="1"/>
  <c r="D16" i="21"/>
  <c r="I16" i="21"/>
  <c r="V12" i="23" s="1"/>
  <c r="F41" i="21"/>
  <c r="V36" i="23" s="1"/>
  <c r="G45" i="21"/>
  <c r="AA40" i="23" s="1"/>
  <c r="C45" i="21"/>
  <c r="G40" i="23" s="1"/>
  <c r="G20" i="21"/>
  <c r="L16" i="23" s="1"/>
  <c r="C20" i="21"/>
  <c r="H20" i="21"/>
  <c r="Q16" i="23" s="1"/>
  <c r="E45" i="21"/>
  <c r="Q40" i="23" s="1"/>
  <c r="C23" i="21"/>
  <c r="I23" i="21"/>
  <c r="V19" i="23" s="1"/>
  <c r="F48" i="21"/>
  <c r="V43" i="23" s="1"/>
  <c r="C26" i="21"/>
  <c r="H26" i="21"/>
  <c r="Q22" i="23" s="1"/>
  <c r="F51" i="21"/>
  <c r="V46" i="23" s="1"/>
  <c r="D52" i="21"/>
  <c r="L47" i="23" s="1"/>
  <c r="H27" i="21"/>
  <c r="Q23" i="23" s="1"/>
  <c r="D27" i="21"/>
  <c r="K27" i="21"/>
  <c r="G27" i="21"/>
  <c r="L23" i="23" s="1"/>
  <c r="E52" i="21"/>
  <c r="Q47" i="23" s="1"/>
  <c r="D10" i="21"/>
  <c r="J10" i="21"/>
  <c r="AA6" i="23" s="1"/>
  <c r="G35" i="21"/>
  <c r="AA30" i="23" s="1"/>
  <c r="C11" i="21"/>
  <c r="I11" i="21"/>
  <c r="V7" i="23" s="1"/>
  <c r="F36" i="21"/>
  <c r="V31" i="23" s="1"/>
  <c r="C14" i="21"/>
  <c r="C15" i="3" s="1"/>
  <c r="H14" i="21"/>
  <c r="Q10" i="23" s="1"/>
  <c r="F39" i="21"/>
  <c r="V34" i="23" s="1"/>
  <c r="D40" i="21"/>
  <c r="L35" i="23" s="1"/>
  <c r="H15" i="21"/>
  <c r="Q11" i="23" s="1"/>
  <c r="D15" i="21"/>
  <c r="G15" i="21"/>
  <c r="L11" i="23" s="1"/>
  <c r="E40" i="21"/>
  <c r="Q35" i="23" s="1"/>
  <c r="E16" i="21"/>
  <c r="J16" i="21"/>
  <c r="AA12" i="23" s="1"/>
  <c r="E43" i="21"/>
  <c r="Q38" i="23" s="1"/>
  <c r="I18" i="21"/>
  <c r="V14" i="23" s="1"/>
  <c r="E18" i="21"/>
  <c r="P18" i="21"/>
  <c r="G18" i="21"/>
  <c r="L14" i="23" s="1"/>
  <c r="D43" i="21"/>
  <c r="L38" i="23" s="1"/>
  <c r="D20" i="21"/>
  <c r="I20" i="21"/>
  <c r="V16" i="23" s="1"/>
  <c r="F45" i="21"/>
  <c r="V40" i="23" s="1"/>
  <c r="E23" i="21"/>
  <c r="J23" i="21"/>
  <c r="AA19" i="23" s="1"/>
  <c r="G48" i="21"/>
  <c r="AA43" i="23" s="1"/>
  <c r="G49" i="21"/>
  <c r="AA44" i="23" s="1"/>
  <c r="C49" i="21"/>
  <c r="G44" i="23" s="1"/>
  <c r="G24" i="21"/>
  <c r="L20" i="23" s="1"/>
  <c r="C24" i="21"/>
  <c r="C25" i="3" s="1"/>
  <c r="H24" i="21"/>
  <c r="Q20" i="23" s="1"/>
  <c r="E49" i="21"/>
  <c r="Q44" i="23" s="1"/>
  <c r="D26" i="21"/>
  <c r="J26" i="21"/>
  <c r="AA22" i="23" s="1"/>
  <c r="G51" i="21"/>
  <c r="AA46" i="23" s="1"/>
  <c r="C27" i="21"/>
  <c r="I27" i="21"/>
  <c r="V23" i="23" s="1"/>
  <c r="F52" i="21"/>
  <c r="V47" i="23" s="1"/>
  <c r="H45" i="21"/>
  <c r="AK40" i="23" s="1"/>
  <c r="O23" i="21"/>
  <c r="AU19" i="23" s="1"/>
  <c r="O27" i="21"/>
  <c r="AU23" i="23" s="1"/>
  <c r="F10" i="21"/>
  <c r="G6" i="23" s="1"/>
  <c r="C35" i="21"/>
  <c r="G30" i="23" s="1"/>
  <c r="E11" i="21"/>
  <c r="J11" i="21"/>
  <c r="AA7" i="23" s="1"/>
  <c r="G36" i="21"/>
  <c r="AA31" i="23" s="1"/>
  <c r="G37" i="21"/>
  <c r="AA32" i="23" s="1"/>
  <c r="C37" i="21"/>
  <c r="G32" i="23" s="1"/>
  <c r="G12" i="21"/>
  <c r="L8" i="23" s="1"/>
  <c r="C12" i="21"/>
  <c r="H12" i="21"/>
  <c r="Q8" i="23" s="1"/>
  <c r="E37" i="21"/>
  <c r="Q32" i="23" s="1"/>
  <c r="D14" i="21"/>
  <c r="J14" i="21"/>
  <c r="AA10" i="23" s="1"/>
  <c r="G39" i="21"/>
  <c r="AA34" i="23" s="1"/>
  <c r="C15" i="21"/>
  <c r="I15" i="21"/>
  <c r="V11" i="23" s="1"/>
  <c r="F40" i="21"/>
  <c r="V35" i="23" s="1"/>
  <c r="F16" i="21"/>
  <c r="G12" i="23" s="1"/>
  <c r="D41" i="21"/>
  <c r="L36" i="23" s="1"/>
  <c r="C18" i="21"/>
  <c r="C19" i="3" s="1"/>
  <c r="H18" i="21"/>
  <c r="Q14" i="23" s="1"/>
  <c r="F43" i="21"/>
  <c r="V38" i="23" s="1"/>
  <c r="D44" i="21"/>
  <c r="L39" i="23" s="1"/>
  <c r="H19" i="21"/>
  <c r="Q15" i="23" s="1"/>
  <c r="D19" i="21"/>
  <c r="O19" i="21"/>
  <c r="AU15" i="23" s="1"/>
  <c r="G19" i="21"/>
  <c r="L15" i="23" s="1"/>
  <c r="E44" i="21"/>
  <c r="Q39" i="23" s="1"/>
  <c r="E20" i="21"/>
  <c r="J20" i="21"/>
  <c r="AA16" i="23" s="1"/>
  <c r="E47" i="21"/>
  <c r="Q42" i="23" s="1"/>
  <c r="I22" i="21"/>
  <c r="V18" i="23" s="1"/>
  <c r="E22" i="21"/>
  <c r="G22" i="21"/>
  <c r="L18" i="23" s="1"/>
  <c r="D47" i="21"/>
  <c r="L42" i="23" s="1"/>
  <c r="F23" i="21"/>
  <c r="G19" i="23" s="1"/>
  <c r="C48" i="21"/>
  <c r="G43" i="23" s="1"/>
  <c r="D24" i="21"/>
  <c r="I24" i="21"/>
  <c r="V20" i="23" s="1"/>
  <c r="F49" i="21"/>
  <c r="V44" i="23" s="1"/>
  <c r="F26" i="21"/>
  <c r="G22" i="23" s="1"/>
  <c r="C51" i="21"/>
  <c r="G46" i="23" s="1"/>
  <c r="E27" i="21"/>
  <c r="J27" i="21"/>
  <c r="AA23" i="23" s="1"/>
  <c r="G52" i="21"/>
  <c r="AA47" i="23" s="1"/>
  <c r="G53" i="21"/>
  <c r="AA48" i="23" s="1"/>
  <c r="C53" i="21"/>
  <c r="G48" i="23" s="1"/>
  <c r="G28" i="21"/>
  <c r="L24" i="23" s="1"/>
  <c r="C28" i="21"/>
  <c r="F53" i="21"/>
  <c r="V48" i="23" s="1"/>
  <c r="J28" i="21"/>
  <c r="AA24" i="23" s="1"/>
  <c r="F28" i="21"/>
  <c r="G24" i="23" s="1"/>
  <c r="I28" i="21"/>
  <c r="V24" i="23" s="1"/>
  <c r="F9" i="21"/>
  <c r="G5" i="23" s="1"/>
  <c r="J9" i="21"/>
  <c r="AA5" i="23" s="1"/>
  <c r="F34" i="21"/>
  <c r="V29" i="23" s="1"/>
  <c r="F13" i="21"/>
  <c r="G9" i="23" s="1"/>
  <c r="J13" i="21"/>
  <c r="AA9" i="23" s="1"/>
  <c r="F38" i="21"/>
  <c r="V33" i="23" s="1"/>
  <c r="F17" i="21"/>
  <c r="G13" i="23" s="1"/>
  <c r="J17" i="21"/>
  <c r="AA13" i="23" s="1"/>
  <c r="F42" i="21"/>
  <c r="V37" i="23" s="1"/>
  <c r="F21" i="21"/>
  <c r="G17" i="23" s="1"/>
  <c r="J21" i="21"/>
  <c r="AA17" i="23" s="1"/>
  <c r="F46" i="21"/>
  <c r="V41" i="23" s="1"/>
  <c r="F25" i="21"/>
  <c r="G21" i="23" s="1"/>
  <c r="J25" i="21"/>
  <c r="AA21" i="23" s="1"/>
  <c r="F50" i="21"/>
  <c r="V45" i="23" s="1"/>
  <c r="L17" i="21"/>
  <c r="AK13" i="23" s="1"/>
  <c r="H42" i="21"/>
  <c r="AK37" i="23" s="1"/>
  <c r="K17" i="21"/>
  <c r="O17" i="21"/>
  <c r="AU13" i="23" s="1"/>
  <c r="L21" i="21"/>
  <c r="AK17" i="23" s="1"/>
  <c r="O21" i="21"/>
  <c r="AU17" i="23" s="1"/>
  <c r="P21" i="21"/>
  <c r="L25" i="21"/>
  <c r="AK21" i="23" s="1"/>
  <c r="P25" i="21"/>
  <c r="K25" i="21"/>
  <c r="O25" i="21"/>
  <c r="AU21" i="23" s="1"/>
  <c r="L9" i="21"/>
  <c r="AK5" i="23" s="1"/>
  <c r="K9" i="21"/>
  <c r="K14" i="21"/>
  <c r="H39" i="21"/>
  <c r="AK34" i="23" s="1"/>
  <c r="P17" i="21"/>
  <c r="K20" i="21"/>
  <c r="O20" i="21"/>
  <c r="AU16" i="23" s="1"/>
  <c r="L20" i="21"/>
  <c r="AK16" i="23" s="1"/>
  <c r="P20" i="21"/>
  <c r="H47" i="21"/>
  <c r="AK42" i="23" s="1"/>
  <c r="L10" i="21"/>
  <c r="AK6" i="23" s="1"/>
  <c r="K10" i="21"/>
  <c r="H46" i="21"/>
  <c r="AK41" i="23" s="1"/>
  <c r="H50" i="21"/>
  <c r="AK45" i="23" s="1"/>
  <c r="O26" i="21"/>
  <c r="AU22" i="23" s="1"/>
  <c r="P26" i="21"/>
  <c r="K26" i="21"/>
  <c r="L26" i="21"/>
  <c r="AK22" i="23" s="1"/>
  <c r="H38" i="21"/>
  <c r="AK33" i="23" s="1"/>
  <c r="L13" i="21"/>
  <c r="AK9" i="23" s="1"/>
  <c r="K21" i="21"/>
  <c r="O22" i="21"/>
  <c r="AU18" i="23" s="1"/>
  <c r="L22" i="21"/>
  <c r="AK18" i="23" s="1"/>
  <c r="P22" i="21"/>
  <c r="L28" i="21"/>
  <c r="AK24" i="23" s="1"/>
  <c r="K28" i="21"/>
  <c r="P28" i="21"/>
  <c r="O28" i="21"/>
  <c r="AU24" i="23" s="1"/>
  <c r="H53" i="21"/>
  <c r="AK48" i="23" s="1"/>
  <c r="H36" i="21"/>
  <c r="AK31" i="23" s="1"/>
  <c r="H37" i="21"/>
  <c r="AK32" i="23" s="1"/>
  <c r="H41" i="21"/>
  <c r="AK36" i="23" s="1"/>
  <c r="O18" i="21"/>
  <c r="AU14" i="23" s="1"/>
  <c r="L18" i="21"/>
  <c r="AK14" i="23" s="1"/>
  <c r="H43" i="21"/>
  <c r="AK38" i="23" s="1"/>
  <c r="L24" i="21"/>
  <c r="AK20" i="23" s="1"/>
  <c r="O24" i="21"/>
  <c r="AU20" i="23" s="1"/>
  <c r="H40" i="21"/>
  <c r="AK35" i="23" s="1"/>
  <c r="K24" i="21"/>
  <c r="H49" i="21"/>
  <c r="AK44" i="23" s="1"/>
  <c r="P24" i="21"/>
  <c r="H44" i="21"/>
  <c r="AK39" i="23" s="1"/>
  <c r="P19" i="21"/>
  <c r="H48" i="21"/>
  <c r="AK43" i="23" s="1"/>
  <c r="P23" i="21"/>
  <c r="H52" i="21"/>
  <c r="AK47" i="23" s="1"/>
  <c r="P27" i="21"/>
  <c r="H4" i="3"/>
  <c r="E4" i="3"/>
  <c r="C4" i="3"/>
  <c r="H3" i="3"/>
  <c r="E3" i="3"/>
  <c r="C3" i="3"/>
  <c r="A33" i="24"/>
  <c r="A25" i="24"/>
  <c r="A24" i="24"/>
  <c r="A21" i="24"/>
  <c r="A20" i="24"/>
  <c r="A17" i="24"/>
  <c r="A16" i="24"/>
  <c r="AH74" i="23" l="1"/>
  <c r="S62" i="21"/>
  <c r="R62" i="21"/>
  <c r="C10" i="3"/>
  <c r="AF43" i="23"/>
  <c r="AF46" i="23"/>
  <c r="AF41" i="23"/>
  <c r="AF42" i="23"/>
  <c r="B16" i="23"/>
  <c r="B40" i="23"/>
  <c r="B38" i="23"/>
  <c r="B14" i="23"/>
  <c r="B9" i="23"/>
  <c r="B33" i="23"/>
  <c r="N20" i="21"/>
  <c r="AF16" i="23"/>
  <c r="N9" i="21"/>
  <c r="O9" i="21" s="1"/>
  <c r="AU5" i="23" s="1"/>
  <c r="AF5" i="23"/>
  <c r="AF48" i="23"/>
  <c r="B34" i="23"/>
  <c r="B10" i="23"/>
  <c r="AF44" i="23"/>
  <c r="B31" i="23"/>
  <c r="B7" i="23"/>
  <c r="B43" i="23"/>
  <c r="B19" i="23"/>
  <c r="AF45" i="23"/>
  <c r="B37" i="23"/>
  <c r="B13" i="23"/>
  <c r="AF29" i="23"/>
  <c r="AF34" i="23"/>
  <c r="AH148" i="23"/>
  <c r="AH141" i="23"/>
  <c r="N25" i="21"/>
  <c r="AF21" i="23"/>
  <c r="B29" i="23"/>
  <c r="B5" i="23"/>
  <c r="AF33" i="23"/>
  <c r="N21" i="21"/>
  <c r="AF17" i="23"/>
  <c r="N26" i="21"/>
  <c r="AF22" i="23"/>
  <c r="B20" i="23"/>
  <c r="B44" i="23"/>
  <c r="B39" i="23"/>
  <c r="B15" i="23"/>
  <c r="AF38" i="23"/>
  <c r="B35" i="23"/>
  <c r="B11" i="23"/>
  <c r="B30" i="23"/>
  <c r="B6" i="23"/>
  <c r="N27" i="21"/>
  <c r="AF23" i="23"/>
  <c r="AF40" i="23"/>
  <c r="B12" i="23"/>
  <c r="B36" i="23"/>
  <c r="AF30" i="23"/>
  <c r="B17" i="23"/>
  <c r="B41" i="23"/>
  <c r="G14" i="24"/>
  <c r="N18" i="21"/>
  <c r="AF14" i="23"/>
  <c r="N19" i="21"/>
  <c r="AF15" i="23"/>
  <c r="AF31" i="23"/>
  <c r="N28" i="21"/>
  <c r="AF24" i="23"/>
  <c r="N14" i="21"/>
  <c r="O14" i="21" s="1"/>
  <c r="AU10" i="23" s="1"/>
  <c r="AF10" i="23"/>
  <c r="AF37" i="23"/>
  <c r="B45" i="23"/>
  <c r="B21" i="23"/>
  <c r="B24" i="23"/>
  <c r="B48" i="23"/>
  <c r="N24" i="21"/>
  <c r="AF20" i="23"/>
  <c r="N10" i="21"/>
  <c r="O10" i="21" s="1"/>
  <c r="AU6" i="23" s="1"/>
  <c r="AF6" i="23"/>
  <c r="N17" i="21"/>
  <c r="AF13" i="23"/>
  <c r="AF32" i="23"/>
  <c r="B46" i="23"/>
  <c r="B22" i="23"/>
  <c r="B47" i="23"/>
  <c r="B23" i="23"/>
  <c r="N23" i="21"/>
  <c r="AF19" i="23"/>
  <c r="AF36" i="23"/>
  <c r="AF47" i="23"/>
  <c r="B42" i="23"/>
  <c r="B18" i="23"/>
  <c r="AF35" i="23"/>
  <c r="AF39" i="23"/>
  <c r="B8" i="23"/>
  <c r="B32" i="23"/>
  <c r="N22" i="21"/>
  <c r="AF18" i="23"/>
  <c r="O72" i="23"/>
  <c r="N60" i="21"/>
  <c r="L27" i="32"/>
  <c r="L24" i="32"/>
  <c r="G15" i="11"/>
  <c r="G15" i="24"/>
  <c r="G18" i="24"/>
  <c r="G18" i="11"/>
  <c r="C14" i="3"/>
  <c r="L34" i="32"/>
  <c r="L32" i="32"/>
  <c r="G33" i="24"/>
  <c r="G33" i="11"/>
  <c r="L28" i="32"/>
  <c r="G23" i="11"/>
  <c r="G23" i="24"/>
  <c r="G29" i="24"/>
  <c r="G29" i="11"/>
  <c r="G19" i="11"/>
  <c r="G19" i="24"/>
  <c r="G16" i="24"/>
  <c r="G16" i="11"/>
  <c r="G22" i="24"/>
  <c r="G22" i="11"/>
  <c r="G20" i="24"/>
  <c r="G20" i="11"/>
  <c r="G32" i="24"/>
  <c r="G32" i="11"/>
  <c r="G31" i="11"/>
  <c r="G31" i="24"/>
  <c r="G28" i="24"/>
  <c r="G28" i="11"/>
  <c r="G25" i="24"/>
  <c r="G25" i="11"/>
  <c r="G30" i="24"/>
  <c r="G30" i="11"/>
  <c r="G26" i="24"/>
  <c r="G26" i="11"/>
  <c r="C27" i="3"/>
  <c r="L31" i="32"/>
  <c r="G17" i="24"/>
  <c r="G17" i="11"/>
  <c r="G21" i="24"/>
  <c r="G21" i="11"/>
  <c r="G24" i="24"/>
  <c r="G24" i="11"/>
  <c r="G27" i="24"/>
  <c r="G27" i="11"/>
  <c r="L29" i="32"/>
  <c r="L33" i="32"/>
  <c r="L15" i="21"/>
  <c r="AK11" i="23" s="1"/>
  <c r="K15" i="21"/>
  <c r="K11" i="21"/>
  <c r="L11" i="21"/>
  <c r="AK7" i="23" s="1"/>
  <c r="K12" i="21"/>
  <c r="L12" i="21"/>
  <c r="AK8" i="23" s="1"/>
  <c r="L14" i="21"/>
  <c r="AK10" i="23" s="1"/>
  <c r="L23" i="32"/>
  <c r="K16" i="21"/>
  <c r="L16" i="21"/>
  <c r="AK12" i="23" s="1"/>
  <c r="K13" i="21"/>
  <c r="H35" i="21"/>
  <c r="L26" i="32"/>
  <c r="L25" i="32"/>
  <c r="L30" i="32"/>
  <c r="E3" i="21"/>
  <c r="D3" i="21"/>
  <c r="B25" i="3"/>
  <c r="C17" i="3"/>
  <c r="A26" i="11"/>
  <c r="A30" i="24"/>
  <c r="C21" i="3"/>
  <c r="A22" i="11"/>
  <c r="A26" i="24"/>
  <c r="B9" i="3"/>
  <c r="A14" i="11"/>
  <c r="A18" i="11"/>
  <c r="A22" i="24"/>
  <c r="C13" i="3"/>
  <c r="C29" i="3"/>
  <c r="A30" i="11"/>
  <c r="A14" i="24"/>
  <c r="A18" i="24"/>
  <c r="A24" i="30"/>
  <c r="A27" i="30"/>
  <c r="A33" i="11"/>
  <c r="A29" i="11"/>
  <c r="A25" i="11"/>
  <c r="A21" i="11"/>
  <c r="A17" i="11"/>
  <c r="A29" i="24"/>
  <c r="A16" i="30"/>
  <c r="A23" i="30"/>
  <c r="A25" i="30"/>
  <c r="A28" i="30"/>
  <c r="A32" i="11"/>
  <c r="A28" i="11"/>
  <c r="A24" i="11"/>
  <c r="A20" i="11"/>
  <c r="A16" i="11"/>
  <c r="A32" i="24"/>
  <c r="A28" i="24"/>
  <c r="A10" i="30"/>
  <c r="A14" i="30"/>
  <c r="A18" i="30"/>
  <c r="A22" i="30"/>
  <c r="A11" i="30"/>
  <c r="A12" i="30"/>
  <c r="A15" i="30"/>
  <c r="A19" i="30"/>
  <c r="A20" i="30"/>
  <c r="A9" i="30"/>
  <c r="B12" i="3"/>
  <c r="B13" i="3"/>
  <c r="A13" i="30"/>
  <c r="B16" i="3"/>
  <c r="B17" i="3"/>
  <c r="A17" i="30"/>
  <c r="B20" i="3"/>
  <c r="B21" i="3"/>
  <c r="A21" i="30"/>
  <c r="B24" i="3"/>
  <c r="A26" i="30"/>
  <c r="B29" i="3"/>
  <c r="C12" i="3"/>
  <c r="C16" i="3"/>
  <c r="C20" i="3"/>
  <c r="C24" i="3"/>
  <c r="C28" i="3"/>
  <c r="A31" i="11"/>
  <c r="A27" i="11"/>
  <c r="A23" i="11"/>
  <c r="A19" i="11"/>
  <c r="A15" i="11"/>
  <c r="A31" i="24"/>
  <c r="A27" i="24"/>
  <c r="A23" i="24"/>
  <c r="A19" i="24"/>
  <c r="A15" i="24"/>
  <c r="B10" i="3"/>
  <c r="B14" i="3"/>
  <c r="B18" i="3"/>
  <c r="B22" i="3"/>
  <c r="B26" i="3"/>
  <c r="B11" i="3"/>
  <c r="B15" i="3"/>
  <c r="B19" i="3"/>
  <c r="B23" i="3"/>
  <c r="B27" i="3"/>
  <c r="B28" i="3"/>
  <c r="AH72" i="23" l="1"/>
  <c r="X148" i="23" s="1"/>
  <c r="S60" i="21"/>
  <c r="R60" i="21"/>
  <c r="X94" i="23"/>
  <c r="E59" i="21"/>
  <c r="E58" i="21"/>
  <c r="H70" i="23" s="1"/>
  <c r="H81" i="23" s="1"/>
  <c r="N12" i="21"/>
  <c r="O12" i="21" s="1"/>
  <c r="AU8" i="23" s="1"/>
  <c r="AF8" i="23"/>
  <c r="G61" i="21"/>
  <c r="AK30" i="23"/>
  <c r="N16" i="21"/>
  <c r="O16" i="21" s="1"/>
  <c r="AU12" i="23" s="1"/>
  <c r="AF12" i="23"/>
  <c r="N13" i="21"/>
  <c r="O13" i="21" s="1"/>
  <c r="AU9" i="23" s="1"/>
  <c r="AF9" i="23"/>
  <c r="N11" i="21"/>
  <c r="O11" i="21" s="1"/>
  <c r="AU7" i="23" s="1"/>
  <c r="AF7" i="23"/>
  <c r="N15" i="21"/>
  <c r="O15" i="21" s="1"/>
  <c r="AU11" i="23" s="1"/>
  <c r="AF11" i="23"/>
  <c r="H71" i="23"/>
  <c r="H93" i="23" s="1"/>
  <c r="G59" i="21"/>
  <c r="W92" i="23" s="1"/>
  <c r="P94" i="23" s="1"/>
  <c r="I59" i="21"/>
  <c r="H59" i="21"/>
  <c r="AA92" i="23" s="1"/>
  <c r="T94" i="23" s="1"/>
  <c r="G58" i="21"/>
  <c r="H17" i="30"/>
  <c r="H23" i="30"/>
  <c r="H27" i="30"/>
  <c r="H20" i="30"/>
  <c r="H28" i="30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6" i="3"/>
  <c r="J16" i="3"/>
  <c r="E16" i="3"/>
  <c r="N15" i="3"/>
  <c r="J15" i="3"/>
  <c r="E15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M29" i="3"/>
  <c r="H29" i="3"/>
  <c r="D29" i="3"/>
  <c r="M28" i="3"/>
  <c r="H28" i="3"/>
  <c r="D28" i="3"/>
  <c r="M27" i="3"/>
  <c r="H27" i="3"/>
  <c r="D27" i="3"/>
  <c r="M26" i="3"/>
  <c r="H26" i="3"/>
  <c r="D26" i="3"/>
  <c r="M25" i="3"/>
  <c r="H25" i="3"/>
  <c r="D25" i="3"/>
  <c r="M24" i="3"/>
  <c r="H24" i="3"/>
  <c r="D24" i="3"/>
  <c r="M23" i="3"/>
  <c r="H23" i="3"/>
  <c r="D23" i="3"/>
  <c r="M22" i="3"/>
  <c r="H22" i="3"/>
  <c r="D22" i="3"/>
  <c r="M21" i="3"/>
  <c r="H21" i="3"/>
  <c r="D21" i="3"/>
  <c r="M20" i="3"/>
  <c r="H20" i="3"/>
  <c r="D20" i="3"/>
  <c r="M19" i="3"/>
  <c r="H19" i="3"/>
  <c r="D19" i="3"/>
  <c r="M18" i="3"/>
  <c r="H18" i="3"/>
  <c r="D18" i="3"/>
  <c r="M17" i="3"/>
  <c r="H17" i="3"/>
  <c r="D17" i="3"/>
  <c r="M16" i="3"/>
  <c r="H16" i="3"/>
  <c r="D16" i="3"/>
  <c r="M15" i="3"/>
  <c r="H15" i="3"/>
  <c r="D15" i="3"/>
  <c r="M14" i="3"/>
  <c r="H14" i="3"/>
  <c r="D14" i="3"/>
  <c r="M13" i="3"/>
  <c r="H13" i="3"/>
  <c r="D13" i="3"/>
  <c r="M12" i="3"/>
  <c r="H12" i="3"/>
  <c r="D12" i="3"/>
  <c r="M11" i="3"/>
  <c r="H11" i="3"/>
  <c r="D11" i="3"/>
  <c r="M10" i="3"/>
  <c r="H10" i="3"/>
  <c r="D10" i="3"/>
  <c r="L29" i="3"/>
  <c r="G29" i="3"/>
  <c r="L28" i="3"/>
  <c r="G28" i="3"/>
  <c r="L27" i="3"/>
  <c r="G27" i="3"/>
  <c r="L26" i="3"/>
  <c r="G26" i="3"/>
  <c r="L25" i="3"/>
  <c r="G25" i="3"/>
  <c r="L24" i="3"/>
  <c r="G24" i="3"/>
  <c r="L23" i="3"/>
  <c r="G23" i="3"/>
  <c r="L22" i="3"/>
  <c r="G22" i="3"/>
  <c r="L21" i="3"/>
  <c r="G21" i="3"/>
  <c r="L20" i="3"/>
  <c r="G20" i="3"/>
  <c r="L19" i="3"/>
  <c r="G19" i="3"/>
  <c r="L18" i="3"/>
  <c r="G18" i="3"/>
  <c r="L17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F16" i="3"/>
  <c r="K15" i="3"/>
  <c r="F14" i="3"/>
  <c r="K13" i="3"/>
  <c r="F12" i="3"/>
  <c r="K11" i="3"/>
  <c r="F10" i="3"/>
  <c r="F17" i="3"/>
  <c r="G16" i="3"/>
  <c r="F29" i="3"/>
  <c r="F28" i="3"/>
  <c r="F27" i="3"/>
  <c r="F26" i="3"/>
  <c r="F25" i="3"/>
  <c r="F24" i="3"/>
  <c r="F23" i="3"/>
  <c r="F22" i="3"/>
  <c r="F21" i="3"/>
  <c r="F20" i="3"/>
  <c r="F19" i="3"/>
  <c r="F18" i="3"/>
  <c r="G17" i="3"/>
  <c r="L16" i="3"/>
  <c r="G15" i="3"/>
  <c r="L14" i="3"/>
  <c r="G13" i="3"/>
  <c r="L12" i="3"/>
  <c r="G11" i="3"/>
  <c r="L10" i="3"/>
  <c r="K16" i="3"/>
  <c r="F15" i="3"/>
  <c r="K14" i="3"/>
  <c r="F13" i="3"/>
  <c r="K12" i="3"/>
  <c r="F11" i="3"/>
  <c r="K10" i="3"/>
  <c r="L15" i="3"/>
  <c r="G14" i="3"/>
  <c r="L13" i="3"/>
  <c r="G12" i="3"/>
  <c r="L11" i="3"/>
  <c r="G10" i="3"/>
  <c r="H24" i="30"/>
  <c r="H19" i="30"/>
  <c r="H25" i="30"/>
  <c r="H21" i="30"/>
  <c r="H26" i="30"/>
  <c r="H22" i="30"/>
  <c r="H18" i="30"/>
  <c r="T141" i="23" l="1"/>
  <c r="P95" i="23"/>
  <c r="AG95" i="23" s="1"/>
  <c r="S59" i="21"/>
  <c r="AG94" i="23"/>
  <c r="AM94" i="23" s="1"/>
  <c r="O99" i="23" s="1"/>
  <c r="V99" i="23" s="1"/>
  <c r="J58" i="21"/>
  <c r="Q82" i="23"/>
  <c r="R83" i="23" s="1"/>
  <c r="X83" i="23" s="1"/>
  <c r="O88" i="23" s="1"/>
  <c r="V88" i="23" s="1"/>
  <c r="J61" i="21"/>
  <c r="P117" i="23"/>
  <c r="O118" i="23" s="1"/>
  <c r="T118" i="23" s="1"/>
  <c r="O123" i="23" s="1"/>
  <c r="V123" i="23" s="1"/>
  <c r="J59" i="21"/>
  <c r="N59" i="21" s="1"/>
  <c r="E63" i="21"/>
  <c r="H75" i="23" s="1"/>
  <c r="N61" i="21" l="1"/>
  <c r="Q61" i="21" s="1"/>
  <c r="O73" i="23"/>
  <c r="O71" i="23"/>
  <c r="N58" i="21"/>
  <c r="O70" i="23"/>
  <c r="S58" i="21" l="1"/>
  <c r="Q58" i="21"/>
  <c r="S63" i="21"/>
  <c r="F72" i="21" s="1"/>
  <c r="S61" i="21"/>
  <c r="R61" i="21"/>
  <c r="AH71" i="23"/>
  <c r="N63" i="21"/>
  <c r="AH70" i="23"/>
  <c r="AH73" i="23"/>
  <c r="Q63" i="21" l="1"/>
  <c r="P63" i="21" s="1"/>
  <c r="AP75" i="23" s="1"/>
  <c r="AM147" i="23" s="1"/>
  <c r="C80" i="21"/>
  <c r="C79" i="21"/>
  <c r="C77" i="21"/>
  <c r="C78" i="21"/>
  <c r="C76" i="21"/>
  <c r="C75" i="21"/>
  <c r="C74" i="21"/>
  <c r="F74" i="21" s="1"/>
  <c r="F76" i="21" s="1"/>
  <c r="C73" i="21"/>
  <c r="E74" i="21" s="1"/>
  <c r="E76" i="21" s="1"/>
  <c r="R63" i="21"/>
  <c r="E72" i="21" s="1"/>
  <c r="G72" i="21" s="1"/>
  <c r="AH75" i="23"/>
  <c r="AC148" i="23"/>
  <c r="AA141" i="23"/>
  <c r="M141" i="23"/>
  <c r="S148" i="23"/>
  <c r="N148" i="23"/>
  <c r="F141" i="23"/>
  <c r="P9" i="21"/>
  <c r="P10" i="21"/>
  <c r="P14" i="21"/>
  <c r="P11" i="21"/>
  <c r="P16" i="21"/>
  <c r="P15" i="21"/>
  <c r="L21" i="32" s="1"/>
  <c r="P12" i="21"/>
  <c r="P13" i="21"/>
  <c r="E73" i="21" l="1"/>
  <c r="G73" i="21" s="1"/>
  <c r="E77" i="21" s="1"/>
  <c r="E78" i="21" s="1"/>
  <c r="G76" i="21"/>
  <c r="N147" i="23"/>
  <c r="F142" i="23"/>
  <c r="F144" i="23" s="1"/>
  <c r="M162" i="23" s="1"/>
  <c r="L19" i="32"/>
  <c r="L16" i="32"/>
  <c r="L18" i="32"/>
  <c r="L15" i="32"/>
  <c r="L20" i="32"/>
  <c r="L17" i="32"/>
  <c r="L22" i="32"/>
  <c r="G36" i="32" l="1"/>
  <c r="H36" i="32"/>
  <c r="E37" i="24"/>
  <c r="A37" i="24"/>
  <c r="A36" i="11"/>
  <c r="E36" i="11"/>
  <c r="A50" i="13"/>
  <c r="H9" i="30"/>
  <c r="H12" i="30"/>
  <c r="H11" i="30"/>
  <c r="H14" i="30"/>
  <c r="H16" i="30"/>
  <c r="H13" i="30"/>
  <c r="H15" i="30"/>
  <c r="G35" i="11" l="1"/>
  <c r="C67" i="21"/>
  <c r="G67" i="21" s="1"/>
  <c r="H67" i="21" s="1"/>
  <c r="R67" i="21" s="1"/>
  <c r="G3" i="21" s="1"/>
  <c r="I162" i="23"/>
  <c r="G36" i="24"/>
  <c r="H10" i="30"/>
  <c r="J67" i="21" l="1"/>
  <c r="C43" i="13"/>
  <c r="F36" i="24"/>
  <c r="F35" i="11"/>
  <c r="C9" i="25"/>
  <c r="C8" i="25"/>
  <c r="C7" i="25"/>
  <c r="C6" i="25"/>
  <c r="K34" i="21" l="1"/>
  <c r="K35" i="21"/>
  <c r="K39" i="21"/>
  <c r="K43" i="21"/>
  <c r="K47" i="21"/>
  <c r="K51" i="21"/>
  <c r="K36" i="21"/>
  <c r="K40" i="21"/>
  <c r="K44" i="21"/>
  <c r="K48" i="21"/>
  <c r="K52" i="21"/>
  <c r="K37" i="21"/>
  <c r="K41" i="21"/>
  <c r="K45" i="21"/>
  <c r="K49" i="21"/>
  <c r="K53" i="21"/>
  <c r="K38" i="21"/>
  <c r="K42" i="21"/>
  <c r="K46" i="21"/>
  <c r="K50" i="21"/>
  <c r="J35" i="21"/>
  <c r="J39" i="21"/>
  <c r="J43" i="21"/>
  <c r="J47" i="21"/>
  <c r="J51" i="21"/>
  <c r="J41" i="21"/>
  <c r="J49" i="21"/>
  <c r="J36" i="21"/>
  <c r="J40" i="21"/>
  <c r="J44" i="21"/>
  <c r="J48" i="21"/>
  <c r="J52" i="21"/>
  <c r="J37" i="21"/>
  <c r="J45" i="21"/>
  <c r="J53" i="21"/>
  <c r="J38" i="21"/>
  <c r="J42" i="21"/>
  <c r="J46" i="21"/>
  <c r="J50" i="21"/>
  <c r="K67" i="21"/>
  <c r="M67" i="21" s="1"/>
  <c r="P67" i="21" s="1"/>
  <c r="N41" i="21" s="1"/>
  <c r="K22" i="32" s="1"/>
  <c r="J34" i="21"/>
  <c r="O67" i="21"/>
  <c r="N67" i="21"/>
  <c r="A48" i="13"/>
  <c r="M53" i="21" l="1"/>
  <c r="J34" i="32" s="1"/>
  <c r="O37" i="21"/>
  <c r="G12" i="30" s="1"/>
  <c r="N36" i="21"/>
  <c r="K17" i="32" s="1"/>
  <c r="M36" i="21"/>
  <c r="J17" i="32" s="1"/>
  <c r="O36" i="21"/>
  <c r="H17" i="32" s="1"/>
  <c r="M34" i="21"/>
  <c r="J15" i="32" s="1"/>
  <c r="N52" i="21"/>
  <c r="K33" i="32" s="1"/>
  <c r="L47" i="21"/>
  <c r="F28" i="32" s="1"/>
  <c r="O35" i="21"/>
  <c r="O42" i="21"/>
  <c r="G17" i="30" s="1"/>
  <c r="N39" i="21"/>
  <c r="K20" i="32" s="1"/>
  <c r="M46" i="21"/>
  <c r="J27" i="32" s="1"/>
  <c r="L44" i="21"/>
  <c r="E19" i="30" s="1"/>
  <c r="L36" i="21"/>
  <c r="E16" i="11" s="1"/>
  <c r="L34" i="21"/>
  <c r="F15" i="32" s="1"/>
  <c r="N49" i="21"/>
  <c r="K30" i="32" s="1"/>
  <c r="L38" i="21"/>
  <c r="E13" i="30" s="1"/>
  <c r="N51" i="21"/>
  <c r="K32" i="32" s="1"/>
  <c r="O51" i="21"/>
  <c r="M45" i="21"/>
  <c r="N42" i="21"/>
  <c r="K23" i="32" s="1"/>
  <c r="L37" i="21"/>
  <c r="E17" i="11" s="1"/>
  <c r="O50" i="21"/>
  <c r="H31" i="32" s="1"/>
  <c r="L40" i="21"/>
  <c r="F21" i="32" s="1"/>
  <c r="O48" i="21"/>
  <c r="L52" i="21"/>
  <c r="F33" i="32" s="1"/>
  <c r="N35" i="21"/>
  <c r="K16" i="32" s="1"/>
  <c r="M43" i="21"/>
  <c r="F23" i="11" s="1"/>
  <c r="O41" i="21"/>
  <c r="H22" i="32" s="1"/>
  <c r="M44" i="21"/>
  <c r="F24" i="24" s="1"/>
  <c r="N43" i="21"/>
  <c r="K24" i="32" s="1"/>
  <c r="N45" i="21"/>
  <c r="K26" i="32" s="1"/>
  <c r="M35" i="21"/>
  <c r="O43" i="21"/>
  <c r="L39" i="21"/>
  <c r="M39" i="21"/>
  <c r="L51" i="21"/>
  <c r="M47" i="21"/>
  <c r="O40" i="21"/>
  <c r="O46" i="21"/>
  <c r="N50" i="21"/>
  <c r="K31" i="32" s="1"/>
  <c r="N44" i="21"/>
  <c r="K25" i="32" s="1"/>
  <c r="L41" i="21"/>
  <c r="M50" i="21"/>
  <c r="M41" i="21"/>
  <c r="O49" i="21"/>
  <c r="N46" i="21"/>
  <c r="K27" i="32" s="1"/>
  <c r="N40" i="21"/>
  <c r="K21" i="32" s="1"/>
  <c r="L43" i="21"/>
  <c r="O47" i="21"/>
  <c r="L53" i="21"/>
  <c r="L48" i="21"/>
  <c r="O52" i="21"/>
  <c r="L35" i="21"/>
  <c r="O38" i="21"/>
  <c r="N48" i="21"/>
  <c r="K29" i="32" s="1"/>
  <c r="N34" i="21"/>
  <c r="K15" i="32" s="1"/>
  <c r="M37" i="21"/>
  <c r="L46" i="21"/>
  <c r="L45" i="21"/>
  <c r="M38" i="21"/>
  <c r="O53" i="21"/>
  <c r="M51" i="21"/>
  <c r="O34" i="21"/>
  <c r="L49" i="21"/>
  <c r="M48" i="21"/>
  <c r="M42" i="21"/>
  <c r="M40" i="21"/>
  <c r="N53" i="21"/>
  <c r="K34" i="32" s="1"/>
  <c r="N37" i="21"/>
  <c r="K18" i="32" s="1"/>
  <c r="L42" i="21"/>
  <c r="E22" i="11" s="1"/>
  <c r="O39" i="21"/>
  <c r="L50" i="21"/>
  <c r="E30" i="24" s="1"/>
  <c r="M52" i="21"/>
  <c r="F32" i="24" s="1"/>
  <c r="N38" i="21"/>
  <c r="K19" i="32" s="1"/>
  <c r="O45" i="21"/>
  <c r="M49" i="21"/>
  <c r="F24" i="30" s="1"/>
  <c r="O44" i="21"/>
  <c r="N47" i="21"/>
  <c r="K28" i="32" s="1"/>
  <c r="S67" i="21"/>
  <c r="E9" i="24"/>
  <c r="E8" i="24"/>
  <c r="E7" i="24"/>
  <c r="E6" i="24"/>
  <c r="A4" i="24"/>
  <c r="F33" i="24" l="1"/>
  <c r="F14" i="24"/>
  <c r="F28" i="30"/>
  <c r="Q34" i="21"/>
  <c r="Q15" i="32" s="1"/>
  <c r="Q36" i="21"/>
  <c r="Q17" i="32" s="1"/>
  <c r="Q40" i="21"/>
  <c r="Q21" i="32" s="1"/>
  <c r="Q44" i="21"/>
  <c r="Q25" i="32" s="1"/>
  <c r="Q48" i="21"/>
  <c r="Q29" i="32" s="1"/>
  <c r="Q52" i="21"/>
  <c r="Q33" i="32" s="1"/>
  <c r="Q41" i="21"/>
  <c r="Q22" i="32" s="1"/>
  <c r="Q49" i="21"/>
  <c r="Q30" i="32" s="1"/>
  <c r="Q38" i="21"/>
  <c r="Q19" i="32" s="1"/>
  <c r="Q42" i="21"/>
  <c r="Q23" i="32" s="1"/>
  <c r="Q50" i="21"/>
  <c r="Q31" i="32" s="1"/>
  <c r="Q39" i="21"/>
  <c r="Q20" i="32" s="1"/>
  <c r="Q47" i="21"/>
  <c r="Q28" i="32" s="1"/>
  <c r="Q37" i="21"/>
  <c r="Q18" i="32" s="1"/>
  <c r="Q45" i="21"/>
  <c r="Q26" i="32" s="1"/>
  <c r="Q53" i="21"/>
  <c r="Q34" i="32" s="1"/>
  <c r="Q46" i="21"/>
  <c r="Q27" i="32" s="1"/>
  <c r="Q35" i="21"/>
  <c r="Q16" i="32" s="1"/>
  <c r="Q43" i="21"/>
  <c r="Q24" i="32" s="1"/>
  <c r="Q51" i="21"/>
  <c r="Q32" i="32" s="1"/>
  <c r="T67" i="21"/>
  <c r="F14" i="11"/>
  <c r="E22" i="30"/>
  <c r="E9" i="30"/>
  <c r="H18" i="32"/>
  <c r="F33" i="11"/>
  <c r="G16" i="30"/>
  <c r="G11" i="30"/>
  <c r="E27" i="11"/>
  <c r="F9" i="30"/>
  <c r="F16" i="24"/>
  <c r="F18" i="30"/>
  <c r="F21" i="30"/>
  <c r="E20" i="11"/>
  <c r="F11" i="30"/>
  <c r="E15" i="30"/>
  <c r="F16" i="11"/>
  <c r="F32" i="11"/>
  <c r="E14" i="11"/>
  <c r="E20" i="24"/>
  <c r="E11" i="30"/>
  <c r="F24" i="11"/>
  <c r="E17" i="30"/>
  <c r="F26" i="24"/>
  <c r="F26" i="11"/>
  <c r="E27" i="24"/>
  <c r="E27" i="30"/>
  <c r="E32" i="24"/>
  <c r="E24" i="11"/>
  <c r="E18" i="11"/>
  <c r="E17" i="24"/>
  <c r="E32" i="11"/>
  <c r="E14" i="24"/>
  <c r="F17" i="32"/>
  <c r="E16" i="24"/>
  <c r="F19" i="32"/>
  <c r="E18" i="24"/>
  <c r="F25" i="32"/>
  <c r="E24" i="24"/>
  <c r="H23" i="32"/>
  <c r="G26" i="30"/>
  <c r="H32" i="32"/>
  <c r="G10" i="30"/>
  <c r="H16" i="32"/>
  <c r="G28" i="30"/>
  <c r="H34" i="32"/>
  <c r="J28" i="32"/>
  <c r="F27" i="11"/>
  <c r="F27" i="24"/>
  <c r="F22" i="30"/>
  <c r="H25" i="32"/>
  <c r="G19" i="30"/>
  <c r="G14" i="30"/>
  <c r="H20" i="32"/>
  <c r="F30" i="32"/>
  <c r="E24" i="30"/>
  <c r="E29" i="11"/>
  <c r="E29" i="24"/>
  <c r="J19" i="32"/>
  <c r="F18" i="11"/>
  <c r="F18" i="24"/>
  <c r="F13" i="30"/>
  <c r="F16" i="32"/>
  <c r="E10" i="30"/>
  <c r="E15" i="24"/>
  <c r="E15" i="11"/>
  <c r="H28" i="32"/>
  <c r="G22" i="30"/>
  <c r="J31" i="32"/>
  <c r="F25" i="30"/>
  <c r="F30" i="11"/>
  <c r="F30" i="24"/>
  <c r="F32" i="32"/>
  <c r="E31" i="24"/>
  <c r="E31" i="11"/>
  <c r="E26" i="30"/>
  <c r="J16" i="32"/>
  <c r="F15" i="24"/>
  <c r="F10" i="30"/>
  <c r="F15" i="11"/>
  <c r="F18" i="32"/>
  <c r="E12" i="30"/>
  <c r="J29" i="32"/>
  <c r="F23" i="30"/>
  <c r="F28" i="11"/>
  <c r="F28" i="24"/>
  <c r="F34" i="32"/>
  <c r="E28" i="30"/>
  <c r="E33" i="11"/>
  <c r="E33" i="24"/>
  <c r="H24" i="32"/>
  <c r="G18" i="30"/>
  <c r="J30" i="32"/>
  <c r="F29" i="24"/>
  <c r="F29" i="11"/>
  <c r="F23" i="32"/>
  <c r="E22" i="24"/>
  <c r="J21" i="32"/>
  <c r="F20" i="11"/>
  <c r="F20" i="24"/>
  <c r="F15" i="30"/>
  <c r="H15" i="32"/>
  <c r="G9" i="30"/>
  <c r="F26" i="32"/>
  <c r="E20" i="30"/>
  <c r="E25" i="24"/>
  <c r="E25" i="11"/>
  <c r="H33" i="32"/>
  <c r="G27" i="30"/>
  <c r="F24" i="32"/>
  <c r="E23" i="24"/>
  <c r="E18" i="30"/>
  <c r="E23" i="11"/>
  <c r="F22" i="32"/>
  <c r="E21" i="11"/>
  <c r="E21" i="24"/>
  <c r="E16" i="30"/>
  <c r="G21" i="30"/>
  <c r="H27" i="32"/>
  <c r="J20" i="32"/>
  <c r="F14" i="30"/>
  <c r="F19" i="11"/>
  <c r="F19" i="24"/>
  <c r="J24" i="32"/>
  <c r="F23" i="24"/>
  <c r="H29" i="32"/>
  <c r="G23" i="30"/>
  <c r="F31" i="32"/>
  <c r="E25" i="30"/>
  <c r="E30" i="11"/>
  <c r="J18" i="32"/>
  <c r="F17" i="24"/>
  <c r="F12" i="30"/>
  <c r="F17" i="11"/>
  <c r="J22" i="32"/>
  <c r="F21" i="11"/>
  <c r="F21" i="24"/>
  <c r="F16" i="30"/>
  <c r="G25" i="30"/>
  <c r="H26" i="32"/>
  <c r="G20" i="30"/>
  <c r="J33" i="32"/>
  <c r="F27" i="30"/>
  <c r="J23" i="32"/>
  <c r="F22" i="11"/>
  <c r="F22" i="24"/>
  <c r="F17" i="30"/>
  <c r="J32" i="32"/>
  <c r="F31" i="24"/>
  <c r="F26" i="30"/>
  <c r="F31" i="11"/>
  <c r="F27" i="32"/>
  <c r="E26" i="11"/>
  <c r="E26" i="24"/>
  <c r="E21" i="30"/>
  <c r="F29" i="32"/>
  <c r="E28" i="11"/>
  <c r="E28" i="24"/>
  <c r="E23" i="30"/>
  <c r="G24" i="30"/>
  <c r="H30" i="32"/>
  <c r="G15" i="30"/>
  <c r="H21" i="32"/>
  <c r="F20" i="32"/>
  <c r="E19" i="24"/>
  <c r="E14" i="30"/>
  <c r="E19" i="11"/>
  <c r="H19" i="32"/>
  <c r="G13" i="30"/>
  <c r="J25" i="32"/>
  <c r="F19" i="30"/>
  <c r="J26" i="32"/>
  <c r="F20" i="30"/>
  <c r="F25" i="11"/>
  <c r="F25" i="24"/>
  <c r="E9" i="11"/>
  <c r="E8" i="11"/>
  <c r="E7" i="11"/>
  <c r="E6" i="11"/>
  <c r="E35" i="24" l="1"/>
  <c r="E35" i="11"/>
  <c r="A4" i="11"/>
  <c r="S162" i="23" l="1"/>
</calcChain>
</file>

<file path=xl/sharedStrings.xml><?xml version="1.0" encoding="utf-8"?>
<sst xmlns="http://schemas.openxmlformats.org/spreadsheetml/2006/main" count="653" uniqueCount="412">
  <si>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</si>
  <si>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</si>
  <si>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</si>
  <si>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</si>
  <si>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</si>
  <si>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</si>
  <si>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</si>
  <si>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</si>
  <si>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</si>
  <si>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</si>
  <si>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</si>
  <si>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</si>
  <si>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</si>
  <si>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</si>
  <si>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</si>
  <si>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</si>
  <si>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</si>
  <si>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</si>
  <si>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</si>
  <si>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</si>
  <si>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</si>
  <si>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</si>
  <si>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</si>
  <si>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</si>
  <si>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</si>
  <si>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</si>
  <si>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</si>
  <si>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</si>
  <si>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</si>
  <si>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</si>
  <si>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</si>
  <si>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</si>
  <si>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</si>
  <si>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</si>
  <si>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</si>
  <si>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</si>
  <si>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</si>
  <si>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</si>
  <si>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</si>
  <si>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</si>
  <si>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</si>
  <si>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</si>
  <si>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</si>
  <si>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</si>
  <si>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</si>
  <si>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</si>
  <si>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</si>
  <si>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</si>
  <si>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</si>
  <si>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</si>
  <si>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</si>
  <si>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</si>
  <si>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</si>
  <si>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</si>
  <si>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</si>
  <si>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</si>
  <si>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</si>
  <si>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</si>
  <si>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</si>
  <si>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</si>
  <si>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</si>
  <si>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</si>
  <si>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</si>
  <si>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6" type="noConversion"/>
  </si>
  <si>
    <t>기기명(종류)</t>
    <phoneticPr fontId="76" type="noConversion"/>
  </si>
  <si>
    <t>측정값</t>
    <phoneticPr fontId="76" type="noConversion"/>
  </si>
  <si>
    <t>단위</t>
    <phoneticPr fontId="76" type="noConversion"/>
  </si>
  <si>
    <t>보정값</t>
    <phoneticPr fontId="76" type="noConversion"/>
  </si>
  <si>
    <t>불확도 1</t>
    <phoneticPr fontId="76" type="noConversion"/>
  </si>
  <si>
    <t>불확도 단위</t>
    <phoneticPr fontId="76" type="noConversion"/>
  </si>
  <si>
    <t>포함인자</t>
    <phoneticPr fontId="76" type="noConversion"/>
  </si>
  <si>
    <t>판정결과</t>
    <phoneticPr fontId="4" type="noConversion"/>
  </si>
  <si>
    <t>2회</t>
  </si>
  <si>
    <t>3회</t>
  </si>
  <si>
    <t>◆ 측정불확도 추정보고서 ◆</t>
    <phoneticPr fontId="4" type="noConversion"/>
  </si>
  <si>
    <t>C</t>
    <phoneticPr fontId="4" type="noConversion"/>
  </si>
  <si>
    <t>D</t>
    <phoneticPr fontId="4" type="noConversion"/>
  </si>
  <si>
    <t>|</t>
    <phoneticPr fontId="4" type="noConversion"/>
  </si>
  <si>
    <t>×</t>
    <phoneticPr fontId="4" type="noConversion"/>
  </si>
  <si>
    <t>U</t>
    <phoneticPr fontId="4" type="noConversion"/>
  </si>
  <si>
    <t>k</t>
    <phoneticPr fontId="4" type="noConversion"/>
  </si>
  <si>
    <t>B4. 감도계수 :</t>
    <phoneticPr fontId="4" type="noConversion"/>
  </si>
  <si>
    <t>B6. 자유도 :</t>
    <phoneticPr fontId="4" type="noConversion"/>
  </si>
  <si>
    <t>∞</t>
    <phoneticPr fontId="4" type="noConversion"/>
  </si>
  <si>
    <t>C3. 확률분포 :</t>
    <phoneticPr fontId="4" type="noConversion"/>
  </si>
  <si>
    <t>직사각형</t>
    <phoneticPr fontId="4" type="noConversion"/>
  </si>
  <si>
    <t>C6. 자유도 :</t>
    <phoneticPr fontId="4" type="noConversion"/>
  </si>
  <si>
    <t>D6. 자유도 :</t>
    <phoneticPr fontId="4" type="noConversion"/>
  </si>
  <si>
    <t>+</t>
    <phoneticPr fontId="4" type="noConversion"/>
  </si>
  <si>
    <t>1회</t>
    <phoneticPr fontId="4" type="noConversion"/>
  </si>
  <si>
    <t xml:space="preserve"> 성적서발급번호(Certificate No) :</t>
    <phoneticPr fontId="4" type="noConversion"/>
  </si>
  <si>
    <t>교정번호</t>
    <phoneticPr fontId="4" type="noConversion"/>
  </si>
  <si>
    <t>교정일자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</si>
  <si>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</si>
  <si>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</si>
  <si>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</si>
  <si>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</si>
  <si>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</si>
  <si>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</si>
  <si>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</si>
  <si>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</si>
  <si>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</si>
  <si>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</si>
  <si>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6" type="noConversion"/>
  </si>
  <si>
    <t>명목값</t>
    <phoneticPr fontId="76" type="noConversion"/>
  </si>
  <si>
    <t>기준값</t>
    <phoneticPr fontId="76" type="noConversion"/>
  </si>
  <si>
    <t>불확도 2</t>
  </si>
  <si>
    <t>비고</t>
    <phoneticPr fontId="4" type="noConversion"/>
  </si>
  <si>
    <t>교정일자</t>
    <phoneticPr fontId="76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</si>
  <si>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</si>
  <si>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</si>
  <si>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</si>
  <si>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μm</t>
    <phoneticPr fontId="4" type="noConversion"/>
  </si>
  <si>
    <t>CMC단위</t>
    <phoneticPr fontId="4" type="noConversion"/>
  </si>
  <si>
    <t>사용?</t>
    <phoneticPr fontId="4" type="noConversion"/>
  </si>
  <si>
    <t>2회</t>
    <phoneticPr fontId="4" type="noConversion"/>
  </si>
  <si>
    <t>1. 교정조건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</si>
  <si>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</si>
  <si>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</si>
  <si>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보정값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</si>
  <si>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</si>
  <si>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</si>
  <si>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</si>
  <si>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요인(값)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</si>
  <si>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</si>
  <si>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</si>
  <si>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</si>
  <si>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</si>
  <si>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</si>
  <si>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A</t>
    <phoneticPr fontId="4" type="noConversion"/>
  </si>
  <si>
    <t>B</t>
    <phoneticPr fontId="4" type="noConversion"/>
  </si>
  <si>
    <t>정규</t>
    <phoneticPr fontId="4" type="noConversion"/>
  </si>
  <si>
    <t>E</t>
    <phoneticPr fontId="4" type="noConversion"/>
  </si>
  <si>
    <t>F</t>
    <phoneticPr fontId="4" type="noConversion"/>
  </si>
  <si>
    <t>합성표준</t>
    <phoneticPr fontId="4" type="noConversion"/>
  </si>
  <si>
    <t>※ 직사각형 확률분포가 합성표준불확도에 미치는 영향</t>
    <phoneticPr fontId="4" type="noConversion"/>
  </si>
  <si>
    <t>측정불확도</t>
    <phoneticPr fontId="4" type="noConversion"/>
  </si>
  <si>
    <t>선택</t>
    <phoneticPr fontId="4" type="noConversion"/>
  </si>
  <si>
    <t>신뢰수준(%)</t>
    <phoneticPr fontId="4" type="noConversion"/>
  </si>
  <si>
    <t>Number</t>
    <phoneticPr fontId="4" type="noConversion"/>
  </si>
  <si>
    <t>소수점</t>
    <phoneticPr fontId="4" type="noConversion"/>
  </si>
  <si>
    <t>Format</t>
    <phoneticPr fontId="4" type="noConversion"/>
  </si>
  <si>
    <t>자리수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</si>
  <si>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</si>
  <si>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</si>
  <si>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</si>
  <si>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</si>
  <si>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</si>
  <si>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</si>
  <si>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</si>
  <si>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</si>
  <si>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</si>
  <si>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</si>
  <si>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4회</t>
  </si>
  <si>
    <t>5회</t>
  </si>
  <si>
    <t>3회</t>
    <phoneticPr fontId="4" type="noConversion"/>
  </si>
  <si>
    <t>4회</t>
    <phoneticPr fontId="4" type="noConversion"/>
  </si>
  <si>
    <t>5회</t>
    <phoneticPr fontId="4" type="noConversion"/>
  </si>
  <si>
    <t>■ 수학적 모델</t>
    <phoneticPr fontId="4" type="noConversion"/>
  </si>
  <si>
    <t>: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</si>
  <si>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</si>
  <si>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</si>
  <si>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</si>
  <si>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불확도 기여량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</si>
  <si>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</si>
  <si>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■ 표준불확도 성분의 계산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</si>
  <si>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</si>
  <si>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</si>
  <si>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</si>
  <si>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</si>
  <si>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s</t>
    <phoneticPr fontId="4" type="noConversion"/>
  </si>
  <si>
    <t>=</t>
    <phoneticPr fontId="4" type="noConversion"/>
  </si>
  <si>
    <t>A4. 감도계수 :</t>
    <phoneticPr fontId="4" type="noConversion"/>
  </si>
  <si>
    <t>B5. 불확도 기여도 :</t>
    <phoneticPr fontId="4" type="noConversion"/>
  </si>
  <si>
    <t>C2. 표준불확도 :</t>
    <phoneticPr fontId="4" type="noConversion"/>
  </si>
  <si>
    <t>D2. 표준불확도 :</t>
    <phoneticPr fontId="4" type="noConversion"/>
  </si>
  <si>
    <t>D3. 확률분포 :</t>
    <phoneticPr fontId="4" type="noConversion"/>
  </si>
  <si>
    <t>E2. 표준불확도 :</t>
    <phoneticPr fontId="4" type="noConversion"/>
  </si>
  <si>
    <t>E3. 확률분포 :</t>
    <phoneticPr fontId="4" type="noConversion"/>
  </si>
  <si>
    <t>E6. 자유도 :</t>
    <phoneticPr fontId="4" type="noConversion"/>
  </si>
  <si>
    <t>■ 합성표준불확도 계산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</si>
  <si>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</si>
  <si>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</si>
  <si>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</si>
  <si>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</si>
  <si>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</si>
  <si>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</si>
  <si>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×</t>
  </si>
  <si>
    <t>≒</t>
    <phoneticPr fontId="4" type="noConversion"/>
  </si>
  <si>
    <t>전체의 대부분을 차지하는 경우, 주된 성분에 대한 잔여 성분의 크기가 0.3보다 작은지 점검한다.</t>
    <phoneticPr fontId="4" type="noConversion"/>
  </si>
  <si>
    <t>● 교정료 계산</t>
    <phoneticPr fontId="4" type="noConversion"/>
  </si>
  <si>
    <t>d</t>
    <phoneticPr fontId="4" type="noConversion"/>
  </si>
  <si>
    <t>A1. 추정값 :</t>
    <phoneticPr fontId="4" type="noConversion"/>
  </si>
  <si>
    <t>A3. 확률분포 :</t>
    <phoneticPr fontId="4" type="noConversion"/>
  </si>
  <si>
    <t>A5. 불확도 기여도 :</t>
    <phoneticPr fontId="4" type="noConversion"/>
  </si>
  <si>
    <t>A6. 자유도 :</t>
    <phoneticPr fontId="4" type="noConversion"/>
  </si>
  <si>
    <t>B2. 표준불확도 :</t>
    <phoneticPr fontId="4" type="noConversion"/>
  </si>
  <si>
    <t>B3. 확률분포 :</t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</si>
  <si>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</si>
  <si>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t>■ 측정불확도</t>
    <phoneticPr fontId="4" type="noConversion"/>
  </si>
  <si>
    <t>사용중지?</t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</si>
  <si>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</si>
  <si>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</si>
  <si>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</si>
  <si>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</si>
  <si>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</si>
  <si>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</si>
  <si>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호칭</t>
    <phoneticPr fontId="4" type="noConversion"/>
  </si>
  <si>
    <t>우연</t>
    <phoneticPr fontId="4" type="noConversion"/>
  </si>
  <si>
    <t>t</t>
    <phoneticPr fontId="4" type="noConversion"/>
  </si>
  <si>
    <t>계산(μm)</t>
    <phoneticPr fontId="4" type="noConversion"/>
  </si>
  <si>
    <t>표준편차
(μm)</t>
    <phoneticPr fontId="4" type="noConversion"/>
  </si>
  <si>
    <t>평행도</t>
    <phoneticPr fontId="4" type="noConversion"/>
  </si>
  <si>
    <t>(μm)</t>
    <phoneticPr fontId="4" type="noConversion"/>
  </si>
  <si>
    <r>
      <t xml:space="preserve">2. </t>
    </r>
    <r>
      <rPr>
        <b/>
        <sz val="9"/>
        <rFont val="돋움"/>
        <family val="3"/>
        <charset val="129"/>
      </rPr>
      <t>평행도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</si>
  <si>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-</t>
    <phoneticPr fontId="4" type="noConversion"/>
  </si>
  <si>
    <r>
      <t xml:space="preserve">(신뢰수준 약 95 %, </t>
    </r>
    <r>
      <rPr>
        <i/>
        <sz val="10"/>
        <rFont val="times"/>
        <family val="1"/>
      </rPr>
      <t>k</t>
    </r>
    <r>
      <rPr>
        <sz val="10"/>
        <rFont val="맑은 고딕"/>
        <family val="3"/>
        <charset val="129"/>
        <scheme val="major"/>
      </rPr>
      <t>=2</t>
    </r>
    <r>
      <rPr>
        <sz val="10"/>
        <rFont val="맑은 고딕"/>
        <family val="3"/>
        <charset val="129"/>
        <scheme val="major"/>
      </rPr>
      <t>) 이다.</t>
    </r>
  </si>
  <si>
    <t>B1. 추정값 :</t>
    <phoneticPr fontId="4" type="noConversion"/>
  </si>
  <si>
    <t>=</t>
  </si>
  <si>
    <t>+</t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</si>
  <si>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</si>
  <si>
    <t>a</t>
    <phoneticPr fontId="4" type="noConversion"/>
  </si>
  <si>
    <t>b</t>
    <phoneticPr fontId="4" type="noConversion"/>
  </si>
  <si>
    <t>c</t>
    <phoneticPr fontId="4" type="noConversion"/>
  </si>
  <si>
    <t>μm</t>
  </si>
  <si>
    <t>fees</t>
    <phoneticPr fontId="4" type="noConversion"/>
  </si>
  <si>
    <t>P/F</t>
    <phoneticPr fontId="4" type="noConversion"/>
  </si>
  <si>
    <t>S/N</t>
    <phoneticPr fontId="4" type="noConversion"/>
  </si>
  <si>
    <t>명목값</t>
    <phoneticPr fontId="4" type="noConversion"/>
  </si>
  <si>
    <t>M</t>
    <phoneticPr fontId="4" type="noConversion"/>
  </si>
  <si>
    <t>Serial Number</t>
    <phoneticPr fontId="4" type="noConversion"/>
  </si>
  <si>
    <t>Resolution</t>
    <phoneticPr fontId="4" type="noConversion"/>
  </si>
  <si>
    <t>Display</t>
    <phoneticPr fontId="4" type="noConversion"/>
  </si>
  <si>
    <t>Division</t>
    <phoneticPr fontId="4" type="noConversion"/>
  </si>
  <si>
    <t>Resolution</t>
    <phoneticPr fontId="4" type="noConversion"/>
  </si>
  <si>
    <t>Unit</t>
    <phoneticPr fontId="4" type="noConversion"/>
  </si>
  <si>
    <t>k</t>
    <phoneticPr fontId="4" type="noConversion"/>
  </si>
  <si>
    <t>분해능</t>
    <phoneticPr fontId="76" type="noConversion"/>
  </si>
  <si>
    <t>최소범위</t>
    <phoneticPr fontId="4" type="noConversion"/>
  </si>
  <si>
    <t>최대범위</t>
    <phoneticPr fontId="4" type="noConversion"/>
  </si>
  <si>
    <t>기준기</t>
    <phoneticPr fontId="4" type="noConversion"/>
  </si>
  <si>
    <t>분해능</t>
    <phoneticPr fontId="4" type="noConversion"/>
  </si>
  <si>
    <t>탄성변형</t>
    <phoneticPr fontId="4" type="noConversion"/>
  </si>
  <si>
    <t>MEASURED VALUE (평행도)</t>
    <phoneticPr fontId="4" type="noConversion"/>
  </si>
  <si>
    <t>4. 성적서용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</si>
  <si>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두께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</si>
  <si>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표준 측장기 지시값 (μm)</t>
    <phoneticPr fontId="4" type="noConversion"/>
  </si>
  <si>
    <t>1. 교정결과</t>
    <phoneticPr fontId="4" type="noConversion"/>
  </si>
  <si>
    <t>시편 명목값</t>
    <phoneticPr fontId="4" type="noConversion"/>
  </si>
  <si>
    <t>Calibration Value</t>
    <phoneticPr fontId="4" type="noConversion"/>
  </si>
  <si>
    <t>Nominal Value</t>
    <phoneticPr fontId="4" type="noConversion"/>
  </si>
  <si>
    <t>1. Thickness Calibration Result</t>
    <phoneticPr fontId="4" type="noConversion"/>
  </si>
  <si>
    <t>기기번호</t>
    <phoneticPr fontId="4" type="noConversion"/>
  </si>
  <si>
    <t>Serial Number</t>
    <phoneticPr fontId="4" type="noConversion"/>
  </si>
  <si>
    <t>● 교정결과</t>
    <phoneticPr fontId="4" type="noConversion"/>
  </si>
  <si>
    <t>■ 두께 반복 측정 결과</t>
    <phoneticPr fontId="4" type="noConversion"/>
  </si>
  <si>
    <t>명목값
(μm)</t>
    <phoneticPr fontId="4" type="noConversion"/>
  </si>
  <si>
    <t>평균값
(μm)</t>
    <phoneticPr fontId="4" type="noConversion"/>
  </si>
  <si>
    <t>표준측장기 보정값 (μm)</t>
    <phoneticPr fontId="4" type="noConversion"/>
  </si>
  <si>
    <t>시편 교정값
(μm)</t>
    <phoneticPr fontId="4" type="noConversion"/>
  </si>
  <si>
    <t>■ 시편의 평행도 측정 결과</t>
    <phoneticPr fontId="4" type="noConversion"/>
  </si>
  <si>
    <t>평행도
(μm)</t>
    <phoneticPr fontId="4" type="noConversion"/>
  </si>
  <si>
    <t>M점</t>
    <phoneticPr fontId="4" type="noConversion"/>
  </si>
  <si>
    <t>a점</t>
    <phoneticPr fontId="4" type="noConversion"/>
  </si>
  <si>
    <t>b점</t>
    <phoneticPr fontId="4" type="noConversion"/>
  </si>
  <si>
    <t>c점</t>
    <phoneticPr fontId="4" type="noConversion"/>
  </si>
  <si>
    <t>d점</t>
    <phoneticPr fontId="4" type="noConversion"/>
  </si>
  <si>
    <t>최대편차</t>
    <phoneticPr fontId="4" type="noConversion"/>
  </si>
  <si>
    <t>기준 시편 교정값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</si>
  <si>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</si>
  <si>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표준 측장기 지시값</t>
    <phoneticPr fontId="4" type="noConversion"/>
  </si>
  <si>
    <t>표준 측장기 보정값</t>
    <phoneticPr fontId="4" type="noConversion"/>
  </si>
  <si>
    <t>표준 측장기 분해능에 의한 보정값</t>
    <phoneticPr fontId="4" type="noConversion"/>
  </si>
  <si>
    <t>기준 시편의 평행도에 의한 보정값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</si>
  <si>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e</t>
    </r>
    <phoneticPr fontId="4" type="noConversion"/>
  </si>
  <si>
    <t>기준 시편 탄성 변형에 의한 보정값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</si>
  <si>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</si>
  <si>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표준 측장기의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B</t>
    </r>
    <r>
      <rPr>
        <b/>
        <sz val="10"/>
        <rFont val="Times New Roman"/>
        <family val="1"/>
      </rPr>
      <t>)</t>
    </r>
    <phoneticPr fontId="4" type="noConversion"/>
  </si>
  <si>
    <t>※ 표준 측장기의 교정성적서에 주어진 측정불확도가</t>
    <phoneticPr fontId="4" type="noConversion"/>
  </si>
  <si>
    <t>mm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</si>
  <si>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B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4" type="noConversion"/>
  </si>
  <si>
    <t>C1. 추정값 : 0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</si>
  <si>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분해능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>) :</t>
    </r>
    <phoneticPr fontId="4" type="noConversion"/>
  </si>
  <si>
    <t>C4. 감도계수 :</t>
    <phoneticPr fontId="4" type="noConversion"/>
  </si>
  <si>
    <t>C5. 불확도 기여도 :</t>
    <phoneticPr fontId="4" type="noConversion"/>
  </si>
  <si>
    <t>※ 시편의 평행도 값의 절반을 반너비로 하는 직사각형 확률분포로 부터 계산한다.</t>
    <phoneticPr fontId="4" type="noConversion"/>
  </si>
  <si>
    <t>D1. 추정값 : 0</t>
    <phoneticPr fontId="4" type="noConversion"/>
  </si>
  <si>
    <t>D4. 감도계수 :</t>
    <phoneticPr fontId="4" type="noConversion"/>
  </si>
  <si>
    <t>D5. 불확도 기여도 :</t>
    <phoneticPr fontId="4" type="noConversion"/>
  </si>
  <si>
    <t>※ 탄성 변형량을 2 μm를 적용하여 불확도를 추정하면</t>
    <phoneticPr fontId="4" type="noConversion"/>
  </si>
  <si>
    <t>E1. 추정값 : 0</t>
    <phoneticPr fontId="4" type="noConversion"/>
  </si>
  <si>
    <t>E4. 감도계수 :</t>
    <phoneticPr fontId="4" type="noConversion"/>
  </si>
  <si>
    <t>E5. 불확도 기여도 :</t>
    <phoneticPr fontId="4" type="noConversion"/>
  </si>
  <si>
    <t>2. 시편의 두께 교정결과</t>
    <phoneticPr fontId="4" type="noConversion"/>
  </si>
  <si>
    <t>3. 평행도 교정결과</t>
    <phoneticPr fontId="4" type="noConversion"/>
  </si>
  <si>
    <t>5. 불확도 계산</t>
    <phoneticPr fontId="4" type="noConversion"/>
  </si>
  <si>
    <r>
      <rPr>
        <b/>
        <sz val="10"/>
        <rFont val="맑은 고딕"/>
        <family val="1"/>
        <scheme val="major"/>
      </rPr>
      <t>1.</t>
    </r>
    <r>
      <rPr>
        <b/>
        <sz val="10"/>
        <rFont val="맑은 고딕"/>
        <family val="3"/>
        <charset val="129"/>
        <scheme val="major"/>
      </rPr>
      <t xml:space="preserve"> 표준 측장기 지시값의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</si>
  <si>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5</t>
    </r>
    <r>
      <rPr>
        <b/>
        <sz val="10"/>
        <rFont val="맑은 고딕"/>
        <family val="3"/>
        <charset val="129"/>
        <scheme val="major"/>
      </rPr>
      <t xml:space="preserve">. 측정력에 의한 탄성 변셩의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e</t>
    </r>
    <r>
      <rPr>
        <b/>
        <sz val="10"/>
        <rFont val="Times New Roman"/>
        <family val="1"/>
      </rPr>
      <t>)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</si>
  <si>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P</t>
    </r>
    <phoneticPr fontId="4" type="noConversion"/>
  </si>
  <si>
    <r>
      <t xml:space="preserve">4. 기준 시편의 평행도에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P</t>
    </r>
    <r>
      <rPr>
        <b/>
        <sz val="10"/>
        <rFont val="Times New Roman"/>
        <family val="1"/>
      </rPr>
      <t>)</t>
    </r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</si>
  <si>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평행도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>) :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</si>
  <si>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</si>
  <si>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</si>
  <si>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B</t>
    </r>
    <r>
      <rPr>
        <sz val="10"/>
        <rFont val="Times New Roman"/>
        <family val="1"/>
      </rPr>
      <t>)</t>
    </r>
    <phoneticPr fontId="4" type="noConversion"/>
  </si>
  <si>
    <t>※ 측정에 사용된 표준 측장기 분해능 절반의 반범위에 직사각형 확률분포를 적용하여 계산한다.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</si>
  <si>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P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</si>
  <si>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e</t>
    </r>
    <r>
      <rPr>
        <sz val="10"/>
        <rFont val="Times New Roman"/>
        <family val="1"/>
      </rPr>
      <t>)</t>
    </r>
    <phoneticPr fontId="4" type="noConversion"/>
  </si>
  <si>
    <t>기기번호</t>
    <phoneticPr fontId="4" type="noConversion"/>
  </si>
  <si>
    <t>명목값</t>
    <phoneticPr fontId="4" type="noConversion"/>
  </si>
  <si>
    <t>단위</t>
    <phoneticPr fontId="4" type="noConversion"/>
  </si>
  <si>
    <t>표준 측장기 지시값</t>
    <phoneticPr fontId="4" type="noConversion"/>
  </si>
  <si>
    <t>표준편차</t>
    <phoneticPr fontId="4" type="noConversion"/>
  </si>
  <si>
    <t>기준기보정값</t>
    <phoneticPr fontId="4" type="noConversion"/>
  </si>
  <si>
    <t>지시값</t>
    <phoneticPr fontId="4" type="noConversion"/>
  </si>
  <si>
    <t>교정값</t>
    <phoneticPr fontId="4" type="noConversion"/>
  </si>
  <si>
    <t>자리수 맞춤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</si>
  <si>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</si>
  <si>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</si>
  <si>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</si>
  <si>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t>B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</si>
  <si>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</si>
  <si>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교정값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</si>
  <si>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</si>
  <si>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</si>
  <si>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표준 측장기 지시값</t>
    <phoneticPr fontId="4" type="noConversion"/>
  </si>
  <si>
    <t>M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</si>
  <si>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</si>
  <si>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</si>
  <si>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</si>
  <si>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</si>
  <si>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평행도</t>
    <phoneticPr fontId="4" type="noConversion"/>
  </si>
  <si>
    <t>Min</t>
    <phoneticPr fontId="4" type="noConversion"/>
  </si>
  <si>
    <t>Max</t>
    <phoneticPr fontId="4" type="noConversion"/>
  </si>
  <si>
    <t>표기용</t>
    <phoneticPr fontId="4" type="noConversion"/>
  </si>
  <si>
    <t>눈금값</t>
    <phoneticPr fontId="4" type="noConversion"/>
  </si>
  <si>
    <t>Pass/Fail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</si>
  <si>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</si>
  <si>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=</t>
    <phoneticPr fontId="4" type="noConversion"/>
  </si>
  <si>
    <t>나눔수</t>
    <phoneticPr fontId="4" type="noConversion"/>
  </si>
  <si>
    <t>분모</t>
    <phoneticPr fontId="4" type="noConversion"/>
  </si>
  <si>
    <t>보정값</t>
    <phoneticPr fontId="4" type="noConversion"/>
  </si>
  <si>
    <t>불확도</t>
    <phoneticPr fontId="4" type="noConversion"/>
  </si>
  <si>
    <t>보정값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</si>
  <si>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</si>
  <si>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</si>
  <si>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</si>
  <si>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</si>
  <si>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</si>
  <si>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</si>
  <si>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</si>
  <si>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</si>
  <si>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-</t>
    <phoneticPr fontId="4" type="noConversion"/>
  </si>
  <si>
    <t>Nominal Value</t>
    <phoneticPr fontId="4" type="noConversion"/>
  </si>
  <si>
    <t>μm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</si>
  <si>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</si>
  <si>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</si>
  <si>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</si>
  <si>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측정불확도1</t>
    <phoneticPr fontId="4" type="noConversion"/>
  </si>
  <si>
    <t>측정불확도2</t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</si>
  <si>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</si>
  <si>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</si>
  <si>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</si>
  <si>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</si>
  <si>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t>확률분포별 불확도기여량</t>
    <phoneticPr fontId="4" type="noConversion"/>
  </si>
  <si>
    <t>기타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</si>
  <si>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</si>
  <si>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직사각형</t>
    <phoneticPr fontId="4" type="noConversion"/>
  </si>
  <si>
    <t>기타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</si>
  <si>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</si>
  <si>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직사각형분포</t>
    <phoneticPr fontId="4" type="noConversion"/>
  </si>
  <si>
    <t>영향</t>
    <phoneticPr fontId="4" type="noConversion"/>
  </si>
  <si>
    <t>번호</t>
    <phoneticPr fontId="4" type="noConversion"/>
  </si>
  <si>
    <t>크기순</t>
    <phoneticPr fontId="4" type="noConversion"/>
  </si>
  <si>
    <t>잔여 기여량</t>
    <phoneticPr fontId="4" type="noConversion"/>
  </si>
  <si>
    <t>주 기여량</t>
    <phoneticPr fontId="4" type="noConversion"/>
  </si>
  <si>
    <t>직사각형
분포 성분</t>
    <phoneticPr fontId="4" type="noConversion"/>
  </si>
  <si>
    <t>확률분포</t>
    <phoneticPr fontId="4" type="noConversion"/>
  </si>
  <si>
    <t>k</t>
    <phoneticPr fontId="4" type="noConversion"/>
  </si>
  <si>
    <t>비율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</si>
  <si>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</si>
  <si>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</si>
  <si>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</si>
  <si>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</si>
  <si>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</si>
  <si>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</si>
  <si>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</si>
  <si>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불확도표기</t>
    <phoneticPr fontId="4" type="noConversion"/>
  </si>
  <si>
    <t>불확도</t>
    <phoneticPr fontId="4" type="noConversion"/>
  </si>
  <si>
    <t>성적서</t>
    <phoneticPr fontId="4" type="noConversion"/>
  </si>
  <si>
    <t>분해능</t>
    <phoneticPr fontId="4" type="noConversion"/>
  </si>
  <si>
    <t>선택</t>
    <phoneticPr fontId="4" type="noConversion"/>
  </si>
  <si>
    <t>Rawdata</t>
    <phoneticPr fontId="4" type="noConversion"/>
  </si>
  <si>
    <t>성적서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</si>
  <si>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</si>
  <si>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</si>
  <si>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P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</si>
  <si>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e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</si>
  <si>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</si>
  <si>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rPr>
        <b/>
        <sz val="10"/>
        <rFont val="맑은 고딕"/>
        <family val="1"/>
        <scheme val="major"/>
      </rPr>
      <t>3.</t>
    </r>
    <r>
      <rPr>
        <b/>
        <sz val="10"/>
        <rFont val="맑은 고딕"/>
        <family val="3"/>
        <charset val="129"/>
        <scheme val="major"/>
      </rPr>
      <t xml:space="preserve"> 표준 측장기 분해능에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</si>
  <si>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</si>
  <si>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</si>
  <si>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값</t>
    <phoneticPr fontId="4" type="noConversion"/>
  </si>
  <si>
    <t>단위포함</t>
    <phoneticPr fontId="4" type="noConversion"/>
  </si>
  <si>
    <t>기본수수료</t>
    <phoneticPr fontId="4" type="noConversion"/>
  </si>
  <si>
    <t>추가수수료</t>
    <phoneticPr fontId="4" type="noConversion"/>
  </si>
  <si>
    <t>개수</t>
    <phoneticPr fontId="4" type="noConversion"/>
  </si>
  <si>
    <t>인치?</t>
    <phoneticPr fontId="4" type="noConversion"/>
  </si>
  <si>
    <t>추가수수료</t>
    <phoneticPr fontId="4" type="noConversion"/>
  </si>
  <si>
    <t>소계</t>
    <phoneticPr fontId="4" type="noConversion"/>
  </si>
  <si>
    <t>합계</t>
    <phoneticPr fontId="4" type="noConversion"/>
  </si>
  <si>
    <t>1개기준</t>
    <phoneticPr fontId="4" type="noConversion"/>
  </si>
  <si>
    <t>※ 인치의 경우 기본수수료에서 80% 추가함.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</si>
</sst>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7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#\ ##0.0\ &quot;mg&quot;"/>
    <numFmt numFmtId="195" formatCode="0.000"/>
    <numFmt numFmtId="196" formatCode="####\-##\-##"/>
    <numFmt numFmtId="197" formatCode="0.000_);[Red]\(0.000\)"/>
    <numFmt numFmtId="198" formatCode="0.0000_);[Red]\(0.0000\)"/>
    <numFmt numFmtId="199" formatCode="0.0000_ "/>
    <numFmt numFmtId="200" formatCode="\√\(0\)"/>
    <numFmt numFmtId="201" formatCode="0.0"/>
    <numFmt numFmtId="202" formatCode="#0.0\ E+00"/>
    <numFmt numFmtId="203" formatCode="&quot;0&quot;.0#\ E+00"/>
    <numFmt numFmtId="204" formatCode="0.00\ &quot;μm&quot;"/>
    <numFmt numFmtId="205" formatCode="0.000\ 00"/>
    <numFmt numFmtId="206" formatCode="0.0\ &quot;μm&quot;"/>
    <numFmt numFmtId="207" formatCode="0.000\ &quot;μm&quot;"/>
    <numFmt numFmtId="208" formatCode="_-* #,##0_-;\-* #,##0_-;_-* &quot;-&quot;??_-;_-@_-"/>
    <numFmt numFmtId="209" formatCode="0\ &quot;nm&quot;"/>
    <numFmt numFmtId="210" formatCode="0_ "/>
  </numFmts>
  <fonts count="99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b/>
      <sz val="9"/>
      <color rgb="FFFF0000"/>
      <name val="Tahoma"/>
      <family val="2"/>
    </font>
    <font>
      <b/>
      <sz val="10"/>
      <name val="Times New Roman"/>
      <family val="1"/>
    </font>
    <font>
      <sz val="10"/>
      <name val="맑은 고딕"/>
      <family val="1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name val="돋움"/>
      <family val="3"/>
      <charset val="129"/>
    </font>
    <font>
      <i/>
      <sz val="10"/>
      <name val="times"/>
      <family val="1"/>
    </font>
    <font>
      <sz val="10"/>
      <name val="바탕"/>
      <family val="1"/>
      <charset val="129"/>
    </font>
    <font>
      <sz val="9"/>
      <color rgb="FFFF0000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i/>
      <vertAlign val="subscript"/>
      <sz val="10"/>
      <name val="Times New Roman"/>
      <family val="1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  <font>
      <vertAlign val="subscript"/>
      <sz val="9"/>
      <name val="맑은 고딕"/>
      <family val="3"/>
      <charset val="129"/>
      <scheme val="maj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8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8" applyNumberFormat="0" applyBorder="0" applyAlignment="0" applyProtection="0"/>
    <xf numFmtId="0" fontId="17" fillId="22" borderId="59" applyNumberFormat="0" applyAlignment="0" applyProtection="0">
      <alignment vertical="center"/>
    </xf>
    <xf numFmtId="0" fontId="3" fillId="23" borderId="56" applyNumberFormat="0" applyFont="0" applyAlignment="0" applyProtection="0">
      <alignment vertical="center"/>
    </xf>
    <xf numFmtId="0" fontId="24" fillId="0" borderId="60" applyNumberFormat="0" applyFill="0" applyAlignment="0" applyProtection="0">
      <alignment vertical="center"/>
    </xf>
    <xf numFmtId="0" fontId="25" fillId="7" borderId="59" applyNumberFormat="0" applyAlignment="0" applyProtection="0">
      <alignment vertical="center"/>
    </xf>
    <xf numFmtId="0" fontId="31" fillId="22" borderId="61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8" applyNumberFormat="0" applyBorder="0" applyAlignment="0" applyProtection="0"/>
    <xf numFmtId="0" fontId="17" fillId="22" borderId="59" applyNumberFormat="0" applyAlignment="0" applyProtection="0">
      <alignment vertical="center"/>
    </xf>
    <xf numFmtId="0" fontId="3" fillId="23" borderId="56" applyNumberFormat="0" applyFont="0" applyAlignment="0" applyProtection="0">
      <alignment vertical="center"/>
    </xf>
    <xf numFmtId="0" fontId="24" fillId="0" borderId="60" applyNumberFormat="0" applyFill="0" applyAlignment="0" applyProtection="0">
      <alignment vertical="center"/>
    </xf>
    <xf numFmtId="0" fontId="25" fillId="7" borderId="59" applyNumberFormat="0" applyAlignment="0" applyProtection="0">
      <alignment vertical="center"/>
    </xf>
    <xf numFmtId="0" fontId="31" fillId="22" borderId="61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</cellStyleXfs>
  <cellXfs count="436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49" fontId="55" fillId="0" borderId="25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3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1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7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2" fillId="0" borderId="38" xfId="0" applyNumberFormat="1" applyFont="1" applyBorder="1" applyAlignment="1">
      <alignment horizontal="center" vertical="center"/>
    </xf>
    <xf numFmtId="0" fontId="78" fillId="0" borderId="0" xfId="0" applyFont="1" applyBorder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1" xfId="79" applyNumberFormat="1" applyFont="1" applyFill="1" applyBorder="1" applyAlignment="1">
      <alignment horizontal="center" vertical="center"/>
    </xf>
    <xf numFmtId="0" fontId="60" fillId="31" borderId="41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2" xfId="0" applyNumberFormat="1" applyFont="1" applyBorder="1" applyAlignment="1">
      <alignment horizontal="center" vertical="center"/>
    </xf>
    <xf numFmtId="0" fontId="53" fillId="26" borderId="42" xfId="0" applyFont="1" applyFill="1" applyBorder="1" applyAlignment="1">
      <alignment horizontal="center" vertical="center" wrapText="1"/>
    </xf>
    <xf numFmtId="0" fontId="55" fillId="0" borderId="42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59" fillId="27" borderId="44" xfId="81" applyFont="1" applyFill="1" applyBorder="1" applyAlignment="1">
      <alignment horizontal="center" vertical="center"/>
    </xf>
    <xf numFmtId="0" fontId="52" fillId="0" borderId="42" xfId="0" applyNumberFormat="1" applyFont="1" applyBorder="1" applyAlignment="1">
      <alignment horizontal="center" vertical="center"/>
    </xf>
    <xf numFmtId="0" fontId="75" fillId="33" borderId="42" xfId="0" applyFont="1" applyFill="1" applyBorder="1">
      <alignment vertical="center"/>
    </xf>
    <xf numFmtId="0" fontId="79" fillId="0" borderId="0" xfId="0" applyNumberFormat="1" applyFont="1" applyFill="1" applyAlignment="1">
      <alignment horizontal="left" vertical="center" indent="1"/>
    </xf>
    <xf numFmtId="0" fontId="80" fillId="0" borderId="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Border="1" applyAlignment="1">
      <alignment horizontal="left" vertical="center"/>
    </xf>
    <xf numFmtId="0" fontId="80" fillId="0" borderId="0" xfId="0" applyNumberFormat="1" applyFo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0" fillId="0" borderId="0" xfId="0" applyNumberFormat="1" applyFont="1" applyFill="1" applyAlignment="1">
      <alignment vertical="center"/>
    </xf>
    <xf numFmtId="0" fontId="79" fillId="0" borderId="0" xfId="0" applyNumberFormat="1" applyFont="1" applyFill="1" applyBorder="1" applyAlignment="1">
      <alignment vertical="center"/>
    </xf>
    <xf numFmtId="197" fontId="80" fillId="29" borderId="48" xfId="0" applyNumberFormat="1" applyFont="1" applyFill="1" applyBorder="1" applyAlignment="1">
      <alignment horizontal="center" vertical="center"/>
    </xf>
    <xf numFmtId="197" fontId="80" fillId="0" borderId="50" xfId="0" applyNumberFormat="1" applyFont="1" applyFill="1" applyBorder="1" applyAlignment="1">
      <alignment horizontal="center" vertical="center"/>
    </xf>
    <xf numFmtId="198" fontId="80" fillId="0" borderId="47" xfId="0" applyNumberFormat="1" applyFont="1" applyFill="1" applyBorder="1" applyAlignment="1">
      <alignment horizontal="center" vertical="center"/>
    </xf>
    <xf numFmtId="0" fontId="80" fillId="35" borderId="47" xfId="0" applyNumberFormat="1" applyFont="1" applyFill="1" applyBorder="1" applyAlignment="1">
      <alignment horizontal="center" vertical="center"/>
    </xf>
    <xf numFmtId="0" fontId="79" fillId="0" borderId="0" xfId="0" applyNumberFormat="1" applyFont="1" applyFill="1" applyAlignment="1">
      <alignment vertical="center"/>
    </xf>
    <xf numFmtId="0" fontId="83" fillId="35" borderId="45" xfId="78" applyNumberFormat="1" applyFont="1" applyFill="1" applyBorder="1" applyAlignment="1">
      <alignment horizontal="center" vertical="center"/>
    </xf>
    <xf numFmtId="0" fontId="79" fillId="0" borderId="0" xfId="0" applyNumberFormat="1" applyFont="1" applyFill="1" applyAlignment="1">
      <alignment horizontal="left" vertical="center"/>
    </xf>
    <xf numFmtId="199" fontId="80" fillId="0" borderId="49" xfId="0" applyNumberFormat="1" applyFont="1" applyFill="1" applyBorder="1" applyAlignment="1">
      <alignment horizontal="center" vertical="center"/>
    </xf>
    <xf numFmtId="0" fontId="80" fillId="35" borderId="49" xfId="0" applyNumberFormat="1" applyFont="1" applyFill="1" applyBorder="1" applyAlignment="1">
      <alignment horizontal="center" vertical="center"/>
    </xf>
    <xf numFmtId="0" fontId="48" fillId="0" borderId="42" xfId="79" applyNumberFormat="1" applyFont="1" applyFill="1" applyBorder="1" applyAlignment="1">
      <alignment horizontal="center" vertical="center"/>
    </xf>
    <xf numFmtId="204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05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86" fillId="0" borderId="0" xfId="0" applyNumberFormat="1" applyFont="1" applyAlignment="1">
      <alignment vertical="center"/>
    </xf>
    <xf numFmtId="0" fontId="86" fillId="0" borderId="0" xfId="0" applyNumberFormat="1" applyFont="1" applyAlignment="1">
      <alignment horizontal="left" vertical="center" indent="1"/>
    </xf>
    <xf numFmtId="0" fontId="80" fillId="0" borderId="56" xfId="0" applyNumberFormat="1" applyFont="1" applyFill="1" applyBorder="1" applyAlignment="1">
      <alignment horizontal="center" vertical="center"/>
    </xf>
    <xf numFmtId="0" fontId="80" fillId="36" borderId="56" xfId="0" applyNumberFormat="1" applyFont="1" applyFill="1" applyBorder="1" applyAlignment="1">
      <alignment horizontal="center" vertical="center"/>
    </xf>
    <xf numFmtId="0" fontId="80" fillId="0" borderId="49" xfId="0" applyNumberFormat="1" applyFont="1" applyFill="1" applyBorder="1" applyAlignment="1">
      <alignment horizontal="center" vertical="center"/>
    </xf>
    <xf numFmtId="0" fontId="80" fillId="34" borderId="56" xfId="0" applyNumberFormat="1" applyFont="1" applyFill="1" applyBorder="1" applyAlignment="1">
      <alignment horizontal="center" vertical="center"/>
    </xf>
    <xf numFmtId="0" fontId="81" fillId="28" borderId="56" xfId="0" applyNumberFormat="1" applyFont="1" applyFill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center" vertical="center"/>
    </xf>
    <xf numFmtId="0" fontId="87" fillId="28" borderId="56" xfId="0" applyNumberFormat="1" applyFont="1" applyFill="1" applyBorder="1" applyAlignment="1">
      <alignment horizontal="center" vertical="center"/>
    </xf>
    <xf numFmtId="0" fontId="5" fillId="28" borderId="57" xfId="0" applyNumberFormat="1" applyFont="1" applyFill="1" applyBorder="1" applyAlignment="1">
      <alignment horizontal="center" vertical="center"/>
    </xf>
    <xf numFmtId="49" fontId="81" fillId="28" borderId="56" xfId="0" applyNumberFormat="1" applyFont="1" applyFill="1" applyBorder="1" applyAlignment="1">
      <alignment horizontal="center" vertical="center"/>
    </xf>
    <xf numFmtId="190" fontId="81" fillId="28" borderId="56" xfId="0" applyNumberFormat="1" applyFont="1" applyFill="1" applyBorder="1" applyAlignment="1">
      <alignment horizontal="center" vertical="center"/>
    </xf>
    <xf numFmtId="0" fontId="80" fillId="0" borderId="56" xfId="78" applyNumberFormat="1" applyFont="1" applyFill="1" applyBorder="1" applyAlignment="1">
      <alignment horizontal="center" vertical="center"/>
    </xf>
    <xf numFmtId="0" fontId="80" fillId="32" borderId="56" xfId="0" applyNumberFormat="1" applyFont="1" applyFill="1" applyBorder="1" applyAlignment="1">
      <alignment horizontal="center" vertical="center" wrapText="1"/>
    </xf>
    <xf numFmtId="0" fontId="80" fillId="0" borderId="56" xfId="0" applyNumberFormat="1" applyFont="1" applyFill="1" applyBorder="1" applyAlignment="1">
      <alignment horizontal="center" vertical="center" wrapText="1"/>
    </xf>
    <xf numFmtId="0" fontId="80" fillId="0" borderId="56" xfId="0" applyNumberFormat="1" applyFont="1" applyBorder="1" applyAlignment="1">
      <alignment horizontal="center" vertical="center"/>
    </xf>
    <xf numFmtId="193" fontId="80" fillId="0" borderId="56" xfId="0" applyNumberFormat="1" applyFont="1" applyFill="1" applyBorder="1" applyAlignment="1">
      <alignment horizontal="center" vertical="center"/>
    </xf>
    <xf numFmtId="201" fontId="80" fillId="0" borderId="56" xfId="0" applyNumberFormat="1" applyFont="1" applyFill="1" applyBorder="1" applyAlignment="1">
      <alignment horizontal="center" vertical="center"/>
    </xf>
    <xf numFmtId="0" fontId="80" fillId="29" borderId="56" xfId="0" applyNumberFormat="1" applyFont="1" applyFill="1" applyBorder="1" applyAlignment="1">
      <alignment horizontal="center" vertical="center"/>
    </xf>
    <xf numFmtId="200" fontId="80" fillId="0" borderId="56" xfId="0" applyNumberFormat="1" applyFont="1" applyFill="1" applyBorder="1" applyAlignment="1">
      <alignment horizontal="center" vertical="center"/>
    </xf>
    <xf numFmtId="202" fontId="80" fillId="0" borderId="56" xfId="0" applyNumberFormat="1" applyFont="1" applyFill="1" applyBorder="1" applyAlignment="1">
      <alignment horizontal="center" vertical="center"/>
    </xf>
    <xf numFmtId="203" fontId="80" fillId="0" borderId="56" xfId="0" applyNumberFormat="1" applyFont="1" applyFill="1" applyBorder="1" applyAlignment="1">
      <alignment horizontal="center" vertical="center"/>
    </xf>
    <xf numFmtId="0" fontId="80" fillId="0" borderId="56" xfId="0" applyNumberFormat="1" applyFont="1" applyFill="1" applyBorder="1" applyAlignment="1">
      <alignment horizontal="left" vertical="center"/>
    </xf>
    <xf numFmtId="49" fontId="80" fillId="0" borderId="56" xfId="0" applyNumberFormat="1" applyFont="1" applyFill="1" applyBorder="1" applyAlignment="1">
      <alignment horizontal="left" vertical="center"/>
    </xf>
    <xf numFmtId="195" fontId="80" fillId="29" borderId="56" xfId="0" applyNumberFormat="1" applyFont="1" applyFill="1" applyBorder="1" applyAlignment="1">
      <alignment horizontal="center" vertical="center"/>
    </xf>
    <xf numFmtId="195" fontId="80" fillId="0" borderId="56" xfId="0" applyNumberFormat="1" applyFont="1" applyFill="1" applyBorder="1" applyAlignment="1">
      <alignment horizontal="center" vertical="center"/>
    </xf>
    <xf numFmtId="195" fontId="80" fillId="32" borderId="56" xfId="0" applyNumberFormat="1" applyFont="1" applyFill="1" applyBorder="1" applyAlignment="1">
      <alignment horizontal="center" vertical="center"/>
    </xf>
    <xf numFmtId="189" fontId="80" fillId="0" borderId="49" xfId="0" applyNumberFormat="1" applyFont="1" applyFill="1" applyBorder="1" applyAlignment="1">
      <alignment horizontal="center" vertical="center"/>
    </xf>
    <xf numFmtId="0" fontId="48" fillId="0" borderId="53" xfId="79" applyNumberFormat="1" applyFont="1" applyFill="1" applyBorder="1" applyAlignment="1">
      <alignment horizontal="center" vertical="center"/>
    </xf>
    <xf numFmtId="2" fontId="80" fillId="32" borderId="56" xfId="86" applyNumberFormat="1" applyFont="1" applyFill="1" applyBorder="1" applyAlignment="1">
      <alignment horizontal="center" vertical="center" wrapText="1"/>
    </xf>
    <xf numFmtId="0" fontId="48" fillId="0" borderId="43" xfId="79" applyNumberFormat="1" applyFont="1" applyFill="1" applyBorder="1" applyAlignment="1">
      <alignment horizontal="center" vertical="center"/>
    </xf>
    <xf numFmtId="0" fontId="48" fillId="0" borderId="66" xfId="79" applyNumberFormat="1" applyFont="1" applyFill="1" applyBorder="1" applyAlignment="1">
      <alignment horizontal="center" vertical="center"/>
    </xf>
    <xf numFmtId="0" fontId="48" fillId="31" borderId="0" xfId="79" applyNumberFormat="1" applyFont="1" applyFill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0" fontId="7" fillId="28" borderId="57" xfId="0" applyNumberFormat="1" applyFont="1" applyFill="1" applyBorder="1" applyAlignment="1">
      <alignment horizontal="center" vertical="center"/>
    </xf>
    <xf numFmtId="0" fontId="1" fillId="0" borderId="56" xfId="78" applyNumberFormat="1" applyFont="1" applyFill="1" applyBorder="1" applyAlignment="1">
      <alignment horizontal="center" vertical="center"/>
    </xf>
    <xf numFmtId="196" fontId="1" fillId="0" borderId="56" xfId="78" applyNumberFormat="1" applyFont="1" applyFill="1" applyBorder="1" applyAlignment="1">
      <alignment horizontal="center" vertical="center"/>
    </xf>
    <xf numFmtId="49" fontId="1" fillId="0" borderId="56" xfId="78" applyNumberFormat="1" applyFont="1" applyFill="1" applyBorder="1" applyAlignment="1">
      <alignment horizontal="center" vertical="center"/>
    </xf>
    <xf numFmtId="0" fontId="52" fillId="0" borderId="0" xfId="0" applyFont="1" applyBorder="1" applyAlignment="1">
      <alignment vertical="center"/>
    </xf>
    <xf numFmtId="0" fontId="92" fillId="35" borderId="56" xfId="0" applyNumberFormat="1" applyFont="1" applyFill="1" applyBorder="1" applyAlignment="1">
      <alignment horizontal="center" vertical="center"/>
    </xf>
    <xf numFmtId="0" fontId="55" fillId="0" borderId="58" xfId="0" applyFont="1" applyBorder="1" applyAlignment="1">
      <alignment horizontal="center" vertical="center"/>
    </xf>
    <xf numFmtId="0" fontId="80" fillId="37" borderId="56" xfId="0" applyNumberFormat="1" applyFont="1" applyFill="1" applyBorder="1" applyAlignment="1">
      <alignment horizontal="center" vertical="center"/>
    </xf>
    <xf numFmtId="0" fontId="80" fillId="32" borderId="56" xfId="0" applyNumberFormat="1" applyFont="1" applyFill="1" applyBorder="1" applyAlignment="1">
      <alignment horizontal="center" vertical="center"/>
    </xf>
    <xf numFmtId="0" fontId="7" fillId="28" borderId="57" xfId="0" applyNumberFormat="1" applyFont="1" applyFill="1" applyBorder="1" applyAlignment="1">
      <alignment horizontal="center" vertical="center" wrapText="1"/>
    </xf>
    <xf numFmtId="201" fontId="1" fillId="0" borderId="56" xfId="78" applyNumberFormat="1" applyFont="1" applyFill="1" applyBorder="1" applyAlignment="1">
      <alignment horizontal="center" vertical="center"/>
    </xf>
    <xf numFmtId="0" fontId="48" fillId="0" borderId="68" xfId="79" applyNumberFormat="1" applyFont="1" applyFill="1" applyBorder="1" applyAlignment="1">
      <alignment horizontal="right" vertical="center"/>
    </xf>
    <xf numFmtId="0" fontId="81" fillId="28" borderId="56" xfId="0" applyNumberFormat="1" applyFont="1" applyFill="1" applyBorder="1" applyAlignment="1">
      <alignment horizontal="center" vertical="center" wrapText="1"/>
    </xf>
    <xf numFmtId="0" fontId="81" fillId="28" borderId="57" xfId="0" applyNumberFormat="1" applyFont="1" applyFill="1" applyBorder="1" applyAlignment="1">
      <alignment horizontal="center" vertical="center" wrapText="1"/>
    </xf>
    <xf numFmtId="0" fontId="81" fillId="28" borderId="45" xfId="0" applyNumberFormat="1" applyFont="1" applyFill="1" applyBorder="1" applyAlignment="1">
      <alignment horizontal="center" vertical="center"/>
    </xf>
    <xf numFmtId="189" fontId="80" fillId="0" borderId="56" xfId="0" applyNumberFormat="1" applyFont="1" applyFill="1" applyBorder="1" applyAlignment="1">
      <alignment horizontal="center" vertical="center"/>
    </xf>
    <xf numFmtId="0" fontId="48" fillId="0" borderId="58" xfId="79" applyNumberFormat="1" applyFont="1" applyFill="1" applyBorder="1" applyAlignment="1">
      <alignment horizontal="center" vertical="center"/>
    </xf>
    <xf numFmtId="0" fontId="48" fillId="0" borderId="68" xfId="79" applyNumberFormat="1" applyFont="1" applyFill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67" fillId="0" borderId="0" xfId="0" applyFont="1" applyBorder="1" applyAlignment="1">
      <alignment horizontal="center" vertical="center"/>
    </xf>
    <xf numFmtId="205" fontId="67" fillId="0" borderId="0" xfId="0" applyNumberFormat="1" applyFont="1" applyBorder="1" applyAlignment="1">
      <alignment horizontal="center" vertical="center"/>
    </xf>
    <xf numFmtId="195" fontId="67" fillId="0" borderId="0" xfId="0" applyNumberFormat="1" applyFont="1" applyBorder="1" applyAlignment="1">
      <alignment horizontal="left" vertical="center"/>
    </xf>
    <xf numFmtId="0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Font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195" fontId="67" fillId="0" borderId="0" xfId="0" applyNumberFormat="1" applyFont="1" applyBorder="1" applyAlignment="1">
      <alignment horizontal="center" vertical="center"/>
    </xf>
    <xf numFmtId="0" fontId="81" fillId="28" borderId="62" xfId="0" applyNumberFormat="1" applyFont="1" applyFill="1" applyBorder="1" applyAlignment="1">
      <alignment horizontal="center" vertical="center" wrapText="1"/>
    </xf>
    <xf numFmtId="0" fontId="67" fillId="0" borderId="0" xfId="0" applyNumberFormat="1" applyFont="1" applyBorder="1" applyAlignment="1">
      <alignment horizontal="center" vertical="center" shrinkToFit="1"/>
    </xf>
    <xf numFmtId="209" fontId="67" fillId="0" borderId="0" xfId="0" applyNumberFormat="1" applyFont="1" applyBorder="1" applyAlignment="1">
      <alignment vertical="center"/>
    </xf>
    <xf numFmtId="0" fontId="67" fillId="0" borderId="68" xfId="0" applyNumberFormat="1" applyFont="1" applyBorder="1" applyAlignment="1">
      <alignment vertical="center"/>
    </xf>
    <xf numFmtId="209" fontId="67" fillId="0" borderId="68" xfId="0" applyNumberFormat="1" applyFont="1" applyBorder="1" applyAlignment="1">
      <alignment vertical="center"/>
    </xf>
    <xf numFmtId="194" fontId="67" fillId="0" borderId="68" xfId="0" applyNumberFormat="1" applyFont="1" applyBorder="1" applyAlignment="1">
      <alignment vertical="center"/>
    </xf>
    <xf numFmtId="0" fontId="67" fillId="0" borderId="41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 shrinkToFit="1"/>
    </xf>
    <xf numFmtId="0" fontId="67" fillId="0" borderId="68" xfId="0" applyFont="1" applyBorder="1">
      <alignment vertical="center"/>
    </xf>
    <xf numFmtId="0" fontId="48" fillId="0" borderId="51" xfId="79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48" fillId="0" borderId="37" xfId="79" applyNumberFormat="1" applyFont="1" applyFill="1" applyBorder="1" applyAlignment="1">
      <alignment horizontal="center" vertical="center"/>
    </xf>
    <xf numFmtId="0" fontId="48" fillId="0" borderId="51" xfId="79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48" fillId="0" borderId="67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 indent="2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48" fillId="0" borderId="0" xfId="79" applyNumberFormat="1" applyFont="1" applyFill="1" applyAlignment="1">
      <alignment horizontal="left" vertical="center" indent="2"/>
    </xf>
    <xf numFmtId="0" fontId="67" fillId="0" borderId="0" xfId="0" applyFont="1" applyBorder="1" applyAlignment="1">
      <alignment vertical="center"/>
    </xf>
    <xf numFmtId="0" fontId="81" fillId="28" borderId="56" xfId="0" applyNumberFormat="1" applyFont="1" applyFill="1" applyBorder="1" applyAlignment="1">
      <alignment horizontal="center" vertical="center" wrapText="1"/>
    </xf>
    <xf numFmtId="190" fontId="81" fillId="28" borderId="56" xfId="0" applyNumberFormat="1" applyFont="1" applyFill="1" applyBorder="1" applyAlignment="1">
      <alignment horizontal="center" vertical="center" wrapText="1"/>
    </xf>
    <xf numFmtId="0" fontId="81" fillId="28" borderId="56" xfId="0" applyNumberFormat="1" applyFont="1" applyFill="1" applyBorder="1" applyAlignment="1">
      <alignment horizontal="center" vertical="center" wrapText="1"/>
    </xf>
    <xf numFmtId="190" fontId="81" fillId="28" borderId="72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vertical="center"/>
    </xf>
    <xf numFmtId="0" fontId="81" fillId="28" borderId="56" xfId="0" applyNumberFormat="1" applyFont="1" applyFill="1" applyBorder="1" applyAlignment="1">
      <alignment horizontal="center" vertical="center" wrapText="1"/>
    </xf>
    <xf numFmtId="0" fontId="81" fillId="28" borderId="56" xfId="0" applyNumberFormat="1" applyFont="1" applyFill="1" applyBorder="1" applyAlignment="1">
      <alignment horizontal="center" vertical="center" wrapText="1"/>
    </xf>
    <xf numFmtId="195" fontId="80" fillId="31" borderId="56" xfId="0" applyNumberFormat="1" applyFont="1" applyFill="1" applyBorder="1" applyAlignment="1">
      <alignment horizontal="center" vertical="center"/>
    </xf>
    <xf numFmtId="0" fontId="48" fillId="0" borderId="73" xfId="79" applyNumberFormat="1" applyFont="1" applyFill="1" applyBorder="1" applyAlignment="1">
      <alignment vertical="center"/>
    </xf>
    <xf numFmtId="0" fontId="48" fillId="0" borderId="73" xfId="79" applyNumberFormat="1" applyFont="1" applyFill="1" applyBorder="1" applyAlignment="1">
      <alignment horizontal="left" vertical="center"/>
    </xf>
    <xf numFmtId="0" fontId="50" fillId="0" borderId="73" xfId="80" applyNumberFormat="1" applyFont="1" applyFill="1" applyBorder="1" applyAlignment="1">
      <alignment horizontal="right" vertical="center"/>
    </xf>
    <xf numFmtId="0" fontId="48" fillId="0" borderId="73" xfId="79" applyNumberFormat="1" applyFont="1" applyFill="1" applyBorder="1" applyAlignment="1">
      <alignment horizontal="right" vertical="center"/>
    </xf>
    <xf numFmtId="0" fontId="48" fillId="0" borderId="73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210" fontId="95" fillId="38" borderId="73" xfId="107" applyNumberFormat="1" applyFont="1" applyFill="1" applyBorder="1" applyAlignment="1">
      <alignment horizontal="center" vertical="center" wrapText="1"/>
    </xf>
    <xf numFmtId="49" fontId="60" fillId="38" borderId="73" xfId="79" applyNumberFormat="1" applyFont="1" applyFill="1" applyBorder="1" applyAlignment="1">
      <alignment horizontal="center" vertical="center" wrapText="1"/>
    </xf>
    <xf numFmtId="0" fontId="81" fillId="28" borderId="56" xfId="0" applyNumberFormat="1" applyFont="1" applyFill="1" applyBorder="1" applyAlignment="1">
      <alignment horizontal="center" vertical="center" wrapText="1"/>
    </xf>
    <xf numFmtId="0" fontId="81" fillId="28" borderId="56" xfId="0" applyNumberFormat="1" applyFont="1" applyFill="1" applyBorder="1" applyAlignment="1">
      <alignment horizontal="center" vertical="center" wrapText="1"/>
    </xf>
    <xf numFmtId="189" fontId="80" fillId="0" borderId="56" xfId="0" applyNumberFormat="1" applyFont="1" applyFill="1" applyBorder="1" applyAlignment="1">
      <alignment horizontal="center" vertical="center"/>
    </xf>
    <xf numFmtId="0" fontId="97" fillId="28" borderId="56" xfId="0" applyNumberFormat="1" applyFont="1" applyFill="1" applyBorder="1" applyAlignment="1">
      <alignment horizontal="center" vertical="center"/>
    </xf>
    <xf numFmtId="0" fontId="80" fillId="0" borderId="47" xfId="0" applyNumberFormat="1" applyFont="1" applyFill="1" applyBorder="1" applyAlignment="1">
      <alignment horizontal="center" vertical="center"/>
    </xf>
    <xf numFmtId="0" fontId="81" fillId="28" borderId="56" xfId="0" applyNumberFormat="1" applyFont="1" applyFill="1" applyBorder="1" applyAlignment="1">
      <alignment horizontal="center" vertical="center" wrapText="1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0" fontId="48" fillId="0" borderId="70" xfId="79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49" fontId="74" fillId="0" borderId="0" xfId="82" applyNumberFormat="1" applyFont="1" applyFill="1" applyBorder="1" applyAlignment="1">
      <alignment horizontal="center" vertical="center" wrapText="1"/>
    </xf>
    <xf numFmtId="0" fontId="60" fillId="38" borderId="0" xfId="0" applyNumberFormat="1" applyFont="1" applyFill="1" applyAlignment="1">
      <alignment horizontal="center" vertical="center"/>
    </xf>
    <xf numFmtId="49" fontId="60" fillId="38" borderId="0" xfId="79" applyNumberFormat="1" applyFont="1" applyFill="1" applyBorder="1" applyAlignment="1">
      <alignment horizontal="center" vertical="center"/>
    </xf>
    <xf numFmtId="49" fontId="60" fillId="38" borderId="73" xfId="79" applyNumberFormat="1" applyFont="1" applyFill="1" applyBorder="1" applyAlignment="1">
      <alignment horizontal="center" vertical="center"/>
    </xf>
    <xf numFmtId="210" fontId="60" fillId="38" borderId="0" xfId="0" applyNumberFormat="1" applyFont="1" applyFill="1" applyBorder="1" applyAlignment="1">
      <alignment horizontal="center" vertical="center" wrapText="1"/>
    </xf>
    <xf numFmtId="210" fontId="60" fillId="38" borderId="73" xfId="0" applyNumberFormat="1" applyFont="1" applyFill="1" applyBorder="1" applyAlignment="1">
      <alignment horizontal="center" vertical="center" wrapText="1"/>
    </xf>
    <xf numFmtId="49" fontId="60" fillId="38" borderId="0" xfId="0" applyNumberFormat="1" applyFont="1" applyFill="1" applyBorder="1" applyAlignment="1">
      <alignment horizontal="center" vertical="center"/>
    </xf>
    <xf numFmtId="49" fontId="60" fillId="38" borderId="73" xfId="0" applyNumberFormat="1" applyFont="1" applyFill="1" applyBorder="1" applyAlignment="1">
      <alignment horizontal="center" vertical="center"/>
    </xf>
    <xf numFmtId="210" fontId="48" fillId="38" borderId="0" xfId="0" applyNumberFormat="1" applyFont="1" applyFill="1" applyAlignment="1">
      <alignment horizontal="center" vertical="center"/>
    </xf>
    <xf numFmtId="210" fontId="48" fillId="38" borderId="73" xfId="0" applyNumberFormat="1" applyFont="1" applyFill="1" applyBorder="1" applyAlignment="1">
      <alignment horizontal="center" vertical="center"/>
    </xf>
    <xf numFmtId="210" fontId="95" fillId="38" borderId="0" xfId="107" applyNumberFormat="1" applyFont="1" applyFill="1" applyBorder="1" applyAlignment="1">
      <alignment horizontal="center" vertical="center" wrapText="1"/>
    </xf>
    <xf numFmtId="210" fontId="95" fillId="38" borderId="73" xfId="107" applyNumberFormat="1" applyFont="1" applyFill="1" applyBorder="1" applyAlignment="1">
      <alignment horizontal="center" vertical="center" wrapText="1"/>
    </xf>
    <xf numFmtId="210" fontId="95" fillId="38" borderId="0" xfId="107" applyNumberFormat="1" applyFont="1" applyFill="1" applyBorder="1" applyAlignment="1">
      <alignment horizontal="center" vertical="center"/>
    </xf>
    <xf numFmtId="210" fontId="95" fillId="38" borderId="73" xfId="107" applyNumberFormat="1" applyFont="1" applyFill="1" applyBorder="1" applyAlignment="1">
      <alignment horizontal="center" vertical="center"/>
    </xf>
    <xf numFmtId="0" fontId="60" fillId="38" borderId="0" xfId="0" applyNumberFormat="1" applyFont="1" applyFill="1" applyBorder="1" applyAlignment="1">
      <alignment horizontal="center" vertical="center"/>
    </xf>
    <xf numFmtId="0" fontId="60" fillId="38" borderId="73" xfId="0" applyNumberFormat="1" applyFont="1" applyFill="1" applyBorder="1" applyAlignment="1">
      <alignment horizontal="center" vertical="center"/>
    </xf>
    <xf numFmtId="210" fontId="48" fillId="38" borderId="0" xfId="0" applyNumberFormat="1" applyFont="1" applyFill="1" applyBorder="1" applyAlignment="1">
      <alignment horizontal="center" vertical="center"/>
    </xf>
    <xf numFmtId="210" fontId="60" fillId="38" borderId="0" xfId="0" applyNumberFormat="1" applyFont="1" applyFill="1" applyBorder="1" applyAlignment="1">
      <alignment horizontal="center" vertical="center"/>
    </xf>
    <xf numFmtId="0" fontId="48" fillId="0" borderId="53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196" fontId="1" fillId="0" borderId="62" xfId="78" applyNumberFormat="1" applyFont="1" applyFill="1" applyBorder="1" applyAlignment="1">
      <alignment horizontal="center" vertical="center"/>
    </xf>
    <xf numFmtId="196" fontId="1" fillId="0" borderId="64" xfId="78" applyNumberFormat="1" applyFont="1" applyFill="1" applyBorder="1" applyAlignment="1">
      <alignment horizontal="center" vertical="center"/>
    </xf>
    <xf numFmtId="49" fontId="1" fillId="0" borderId="62" xfId="78" applyNumberFormat="1" applyFont="1" applyFill="1" applyBorder="1" applyAlignment="1">
      <alignment horizontal="center" vertical="center"/>
    </xf>
    <xf numFmtId="49" fontId="1" fillId="0" borderId="64" xfId="78" applyNumberFormat="1" applyFont="1" applyFill="1" applyBorder="1" applyAlignment="1">
      <alignment horizontal="center" vertical="center"/>
    </xf>
    <xf numFmtId="0" fontId="7" fillId="28" borderId="57" xfId="0" applyNumberFormat="1" applyFont="1" applyFill="1" applyBorder="1" applyAlignment="1">
      <alignment horizontal="center" vertical="center" wrapText="1"/>
    </xf>
    <xf numFmtId="0" fontId="7" fillId="28" borderId="46" xfId="0" applyNumberFormat="1" applyFont="1" applyFill="1" applyBorder="1" applyAlignment="1">
      <alignment horizontal="center" vertical="center" wrapText="1"/>
    </xf>
    <xf numFmtId="0" fontId="7" fillId="28" borderId="62" xfId="0" applyNumberFormat="1" applyFont="1" applyFill="1" applyBorder="1" applyAlignment="1">
      <alignment horizontal="center" vertical="center"/>
    </xf>
    <xf numFmtId="0" fontId="7" fillId="28" borderId="63" xfId="0" applyNumberFormat="1" applyFont="1" applyFill="1" applyBorder="1" applyAlignment="1">
      <alignment horizontal="center" vertical="center"/>
    </xf>
    <xf numFmtId="0" fontId="7" fillId="28" borderId="64" xfId="0" applyNumberFormat="1" applyFont="1" applyFill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201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68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horizontal="center" vertical="center"/>
    </xf>
    <xf numFmtId="195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horizontal="right" vertical="center"/>
    </xf>
    <xf numFmtId="195" fontId="67" fillId="0" borderId="68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195" fontId="67" fillId="0" borderId="68" xfId="0" applyNumberFormat="1" applyFont="1" applyBorder="1" applyAlignment="1">
      <alignment vertical="center"/>
    </xf>
    <xf numFmtId="205" fontId="67" fillId="0" borderId="0" xfId="0" applyNumberFormat="1" applyFont="1" applyBorder="1" applyAlignment="1">
      <alignment horizontal="center" vertical="center"/>
    </xf>
    <xf numFmtId="0" fontId="67" fillId="0" borderId="41" xfId="0" applyFont="1" applyBorder="1" applyAlignment="1">
      <alignment horizontal="center" vertical="center"/>
    </xf>
    <xf numFmtId="192" fontId="67" fillId="0" borderId="0" xfId="0" applyNumberFormat="1" applyFont="1" applyBorder="1" applyAlignment="1">
      <alignment vertical="center"/>
    </xf>
    <xf numFmtId="0" fontId="65" fillId="0" borderId="41" xfId="0" applyFont="1" applyBorder="1" applyAlignment="1">
      <alignment horizontal="center" vertical="center"/>
    </xf>
    <xf numFmtId="0" fontId="52" fillId="0" borderId="41" xfId="0" applyFont="1" applyBorder="1" applyAlignment="1">
      <alignment horizontal="center" vertical="center"/>
    </xf>
    <xf numFmtId="0" fontId="65" fillId="0" borderId="68" xfId="0" applyFont="1" applyBorder="1" applyAlignment="1">
      <alignment horizontal="center" vertical="center"/>
    </xf>
    <xf numFmtId="0" fontId="67" fillId="0" borderId="68" xfId="0" applyNumberFormat="1" applyFont="1" applyBorder="1" applyAlignment="1">
      <alignment horizontal="right" vertical="center"/>
    </xf>
    <xf numFmtId="0" fontId="67" fillId="0" borderId="68" xfId="0" applyNumberFormat="1" applyFont="1" applyBorder="1" applyAlignment="1">
      <alignment horizontal="center" vertical="center"/>
    </xf>
    <xf numFmtId="0" fontId="67" fillId="0" borderId="42" xfId="0" applyFont="1" applyBorder="1" applyAlignment="1">
      <alignment horizontal="center" vertical="center"/>
    </xf>
    <xf numFmtId="195" fontId="67" fillId="0" borderId="0" xfId="0" applyNumberFormat="1" applyFont="1" applyBorder="1" applyAlignment="1">
      <alignment horizontal="center" vertical="center"/>
    </xf>
    <xf numFmtId="195" fontId="67" fillId="0" borderId="51" xfId="0" applyNumberFormat="1" applyFont="1" applyBorder="1" applyAlignment="1">
      <alignment vertical="center"/>
    </xf>
    <xf numFmtId="195" fontId="67" fillId="0" borderId="55" xfId="0" applyNumberFormat="1" applyFont="1" applyBorder="1" applyAlignment="1">
      <alignment vertical="center"/>
    </xf>
    <xf numFmtId="192" fontId="67" fillId="0" borderId="55" xfId="0" applyNumberFormat="1" applyFont="1" applyBorder="1" applyAlignment="1">
      <alignment vertical="center"/>
    </xf>
    <xf numFmtId="192" fontId="67" fillId="0" borderId="52" xfId="0" applyNumberFormat="1" applyFont="1" applyBorder="1" applyAlignment="1">
      <alignment vertical="center"/>
    </xf>
    <xf numFmtId="0" fontId="65" fillId="0" borderId="51" xfId="0" applyFont="1" applyBorder="1" applyAlignment="1">
      <alignment horizontal="center" vertical="center"/>
    </xf>
    <xf numFmtId="0" fontId="65" fillId="0" borderId="55" xfId="0" applyFont="1" applyBorder="1" applyAlignment="1">
      <alignment horizontal="center" vertical="center"/>
    </xf>
    <xf numFmtId="0" fontId="65" fillId="0" borderId="52" xfId="0" applyFont="1" applyBorder="1" applyAlignment="1">
      <alignment horizontal="center" vertical="center"/>
    </xf>
    <xf numFmtId="0" fontId="67" fillId="0" borderId="51" xfId="0" applyNumberFormat="1" applyFont="1" applyBorder="1" applyAlignment="1">
      <alignment horizontal="right" vertical="center"/>
    </xf>
    <xf numFmtId="0" fontId="67" fillId="0" borderId="55" xfId="0" applyNumberFormat="1" applyFont="1" applyBorder="1" applyAlignment="1">
      <alignment horizontal="right" vertical="center"/>
    </xf>
    <xf numFmtId="0" fontId="67" fillId="0" borderId="55" xfId="0" applyNumberFormat="1" applyFont="1" applyBorder="1" applyAlignment="1">
      <alignment vertical="center"/>
    </xf>
    <xf numFmtId="0" fontId="67" fillId="0" borderId="52" xfId="0" applyNumberFormat="1" applyFont="1" applyBorder="1" applyAlignment="1">
      <alignment vertical="center"/>
    </xf>
    <xf numFmtId="0" fontId="67" fillId="0" borderId="51" xfId="0" applyFont="1" applyBorder="1" applyAlignment="1">
      <alignment horizontal="center" vertical="center"/>
    </xf>
    <xf numFmtId="0" fontId="67" fillId="0" borderId="55" xfId="0" applyFont="1" applyBorder="1" applyAlignment="1">
      <alignment horizontal="center" vertical="center"/>
    </xf>
    <xf numFmtId="0" fontId="67" fillId="0" borderId="52" xfId="0" applyFont="1" applyBorder="1" applyAlignment="1">
      <alignment horizontal="center" vertical="center"/>
    </xf>
    <xf numFmtId="0" fontId="67" fillId="0" borderId="51" xfId="0" applyNumberFormat="1" applyFont="1" applyBorder="1" applyAlignment="1">
      <alignment horizontal="center" vertical="center" shrinkToFit="1"/>
    </xf>
    <xf numFmtId="0" fontId="67" fillId="0" borderId="55" xfId="0" applyNumberFormat="1" applyFont="1" applyBorder="1" applyAlignment="1">
      <alignment horizontal="center" vertical="center" shrinkToFit="1"/>
    </xf>
    <xf numFmtId="0" fontId="67" fillId="0" borderId="52" xfId="0" applyNumberFormat="1" applyFont="1" applyBorder="1" applyAlignment="1">
      <alignment horizontal="center" vertical="center" shrinkToFit="1"/>
    </xf>
    <xf numFmtId="0" fontId="69" fillId="0" borderId="54" xfId="0" applyFont="1" applyBorder="1" applyAlignment="1">
      <alignment horizontal="center" vertical="center"/>
    </xf>
    <xf numFmtId="0" fontId="69" fillId="0" borderId="67" xfId="0" applyFont="1" applyBorder="1" applyAlignment="1">
      <alignment horizontal="center" vertical="center"/>
    </xf>
    <xf numFmtId="0" fontId="69" fillId="0" borderId="68" xfId="0" applyFont="1" applyBorder="1" applyAlignment="1">
      <alignment horizontal="center" vertical="center"/>
    </xf>
    <xf numFmtId="0" fontId="69" fillId="0" borderId="69" xfId="0" applyFont="1" applyBorder="1" applyAlignment="1">
      <alignment horizontal="center" vertical="center"/>
    </xf>
    <xf numFmtId="0" fontId="67" fillId="0" borderId="43" xfId="0" applyFont="1" applyBorder="1" applyAlignment="1">
      <alignment horizontal="center" vertical="center"/>
    </xf>
    <xf numFmtId="0" fontId="67" fillId="0" borderId="44" xfId="0" applyFont="1" applyBorder="1" applyAlignment="1">
      <alignment horizontal="center" vertical="center"/>
    </xf>
    <xf numFmtId="0" fontId="67" fillId="0" borderId="66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67" xfId="0" applyFont="1" applyBorder="1" applyAlignment="1">
      <alignment horizontal="center" vertical="center"/>
    </xf>
    <xf numFmtId="0" fontId="67" fillId="0" borderId="69" xfId="0" applyFont="1" applyBorder="1" applyAlignment="1">
      <alignment horizontal="center" vertical="center"/>
    </xf>
    <xf numFmtId="0" fontId="65" fillId="0" borderId="67" xfId="0" applyFont="1" applyBorder="1" applyAlignment="1">
      <alignment horizontal="center" vertical="center"/>
    </xf>
    <xf numFmtId="0" fontId="65" fillId="0" borderId="69" xfId="0" applyFont="1" applyBorder="1" applyAlignment="1">
      <alignment horizontal="center" vertical="center"/>
    </xf>
    <xf numFmtId="0" fontId="67" fillId="0" borderId="51" xfId="0" applyNumberFormat="1" applyFont="1" applyBorder="1" applyAlignment="1">
      <alignment horizontal="center" vertical="center"/>
    </xf>
    <xf numFmtId="0" fontId="67" fillId="0" borderId="55" xfId="0" applyNumberFormat="1" applyFont="1" applyBorder="1" applyAlignment="1">
      <alignment horizontal="center" vertical="center"/>
    </xf>
    <xf numFmtId="0" fontId="67" fillId="0" borderId="52" xfId="0" applyNumberFormat="1" applyFont="1" applyBorder="1" applyAlignment="1">
      <alignment horizontal="center" vertical="center"/>
    </xf>
    <xf numFmtId="0" fontId="67" fillId="32" borderId="43" xfId="0" applyFont="1" applyFill="1" applyBorder="1" applyAlignment="1">
      <alignment horizontal="center" vertical="center" wrapText="1"/>
    </xf>
    <xf numFmtId="0" fontId="67" fillId="32" borderId="41" xfId="0" applyFont="1" applyFill="1" applyBorder="1" applyAlignment="1">
      <alignment horizontal="center" vertical="center" wrapText="1"/>
    </xf>
    <xf numFmtId="0" fontId="67" fillId="32" borderId="44" xfId="0" applyFont="1" applyFill="1" applyBorder="1" applyAlignment="1">
      <alignment horizontal="center" vertical="center" wrapText="1"/>
    </xf>
    <xf numFmtId="0" fontId="67" fillId="32" borderId="67" xfId="0" applyFont="1" applyFill="1" applyBorder="1" applyAlignment="1">
      <alignment horizontal="center" vertical="center" wrapText="1"/>
    </xf>
    <xf numFmtId="0" fontId="67" fillId="32" borderId="68" xfId="0" applyFont="1" applyFill="1" applyBorder="1" applyAlignment="1">
      <alignment horizontal="center" vertical="center" wrapText="1"/>
    </xf>
    <xf numFmtId="0" fontId="67" fillId="32" borderId="69" xfId="0" applyFont="1" applyFill="1" applyBorder="1" applyAlignment="1">
      <alignment horizontal="center" vertical="center" wrapText="1"/>
    </xf>
    <xf numFmtId="0" fontId="67" fillId="32" borderId="51" xfId="0" applyFont="1" applyFill="1" applyBorder="1" applyAlignment="1">
      <alignment horizontal="center" vertical="center" wrapText="1"/>
    </xf>
    <xf numFmtId="0" fontId="67" fillId="32" borderId="55" xfId="0" applyFont="1" applyFill="1" applyBorder="1" applyAlignment="1">
      <alignment horizontal="center" vertical="center" wrapText="1"/>
    </xf>
    <xf numFmtId="0" fontId="67" fillId="32" borderId="52" xfId="0" applyFont="1" applyFill="1" applyBorder="1" applyAlignment="1">
      <alignment horizontal="center" vertical="center" wrapText="1"/>
    </xf>
    <xf numFmtId="201" fontId="67" fillId="0" borderId="51" xfId="0" applyNumberFormat="1" applyFont="1" applyBorder="1" applyAlignment="1">
      <alignment horizontal="center" vertical="center"/>
    </xf>
    <xf numFmtId="201" fontId="67" fillId="0" borderId="55" xfId="0" applyNumberFormat="1" applyFont="1" applyBorder="1" applyAlignment="1">
      <alignment horizontal="center" vertical="center"/>
    </xf>
    <xf numFmtId="201" fontId="67" fillId="0" borderId="52" xfId="0" applyNumberFormat="1" applyFont="1" applyBorder="1" applyAlignment="1">
      <alignment horizontal="center" vertical="center"/>
    </xf>
    <xf numFmtId="195" fontId="67" fillId="0" borderId="51" xfId="0" applyNumberFormat="1" applyFont="1" applyBorder="1" applyAlignment="1">
      <alignment horizontal="center" vertical="center"/>
    </xf>
    <xf numFmtId="195" fontId="67" fillId="0" borderId="55" xfId="0" applyNumberFormat="1" applyFont="1" applyBorder="1" applyAlignment="1">
      <alignment horizontal="center" vertical="center"/>
    </xf>
    <xf numFmtId="195" fontId="67" fillId="0" borderId="52" xfId="0" applyNumberFormat="1" applyFont="1" applyBorder="1" applyAlignment="1">
      <alignment horizontal="center" vertical="center"/>
    </xf>
    <xf numFmtId="0" fontId="67" fillId="0" borderId="53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right" vertical="center"/>
    </xf>
    <xf numFmtId="207" fontId="67" fillId="0" borderId="0" xfId="0" applyNumberFormat="1" applyFont="1" applyBorder="1" applyAlignment="1">
      <alignment horizontal="center" vertical="center"/>
    </xf>
    <xf numFmtId="206" fontId="67" fillId="0" borderId="0" xfId="0" applyNumberFormat="1" applyFont="1" applyBorder="1" applyAlignment="1">
      <alignment horizontal="center" vertical="center"/>
    </xf>
    <xf numFmtId="0" fontId="81" fillId="28" borderId="62" xfId="0" applyNumberFormat="1" applyFont="1" applyFill="1" applyBorder="1" applyAlignment="1">
      <alignment horizontal="center" vertical="center" wrapText="1"/>
    </xf>
    <xf numFmtId="0" fontId="81" fillId="28" borderId="64" xfId="0" applyNumberFormat="1" applyFont="1" applyFill="1" applyBorder="1" applyAlignment="1">
      <alignment horizontal="center" vertical="center" wrapText="1"/>
    </xf>
    <xf numFmtId="0" fontId="81" fillId="28" borderId="63" xfId="0" applyNumberFormat="1" applyFont="1" applyFill="1" applyBorder="1" applyAlignment="1">
      <alignment horizontal="center" vertical="center" wrapText="1"/>
    </xf>
    <xf numFmtId="0" fontId="81" fillId="28" borderId="62" xfId="0" applyNumberFormat="1" applyFont="1" applyFill="1" applyBorder="1" applyAlignment="1">
      <alignment horizontal="center" vertical="center"/>
    </xf>
    <xf numFmtId="0" fontId="81" fillId="28" borderId="64" xfId="0" applyNumberFormat="1" applyFont="1" applyFill="1" applyBorder="1" applyAlignment="1">
      <alignment horizontal="center" vertical="center"/>
    </xf>
    <xf numFmtId="0" fontId="81" fillId="28" borderId="57" xfId="0" applyNumberFormat="1" applyFont="1" applyFill="1" applyBorder="1" applyAlignment="1">
      <alignment horizontal="center" vertical="center" wrapText="1"/>
    </xf>
    <xf numFmtId="0" fontId="81" fillId="28" borderId="72" xfId="0" applyNumberFormat="1" applyFont="1" applyFill="1" applyBorder="1" applyAlignment="1">
      <alignment horizontal="center" vertical="center" wrapText="1"/>
    </xf>
    <xf numFmtId="208" fontId="52" fillId="0" borderId="65" xfId="87" applyNumberFormat="1" applyFont="1" applyBorder="1" applyAlignment="1">
      <alignment horizontal="center" vertical="center"/>
    </xf>
    <xf numFmtId="0" fontId="81" fillId="28" borderId="56" xfId="0" applyNumberFormat="1" applyFont="1" applyFill="1" applyBorder="1" applyAlignment="1">
      <alignment horizontal="center" vertical="center" wrapText="1"/>
    </xf>
    <xf numFmtId="0" fontId="81" fillId="28" borderId="71" xfId="0" applyNumberFormat="1" applyFont="1" applyFill="1" applyBorder="1" applyAlignment="1">
      <alignment horizontal="center" vertical="center" wrapText="1"/>
    </xf>
    <xf numFmtId="0" fontId="81" fillId="28" borderId="57" xfId="0" applyNumberFormat="1" applyFont="1" applyFill="1" applyBorder="1" applyAlignment="1">
      <alignment horizontal="center" vertical="center"/>
    </xf>
    <xf numFmtId="0" fontId="81" fillId="28" borderId="71" xfId="0" applyNumberFormat="1" applyFont="1" applyFill="1" applyBorder="1" applyAlignment="1">
      <alignment horizontal="center" vertical="center"/>
    </xf>
    <xf numFmtId="0" fontId="81" fillId="28" borderId="72" xfId="0" applyNumberFormat="1" applyFont="1" applyFill="1" applyBorder="1" applyAlignment="1">
      <alignment horizontal="center" vertical="center"/>
    </xf>
    <xf numFmtId="0" fontId="81" fillId="28" borderId="63" xfId="0" applyNumberFormat="1" applyFont="1" applyFill="1" applyBorder="1" applyAlignment="1">
      <alignment horizontal="center" vertical="center"/>
    </xf>
    <xf numFmtId="193" fontId="80" fillId="0" borderId="62" xfId="0" applyNumberFormat="1" applyFont="1" applyFill="1" applyBorder="1" applyAlignment="1">
      <alignment horizontal="center" vertical="center"/>
    </xf>
    <xf numFmtId="193" fontId="80" fillId="0" borderId="63" xfId="0" applyNumberFormat="1" applyFont="1" applyFill="1" applyBorder="1" applyAlignment="1">
      <alignment horizontal="center" vertical="center"/>
    </xf>
    <xf numFmtId="193" fontId="80" fillId="0" borderId="64" xfId="0" applyNumberFormat="1" applyFont="1" applyFill="1" applyBorder="1" applyAlignment="1">
      <alignment horizontal="center" vertical="center"/>
    </xf>
    <xf numFmtId="0" fontId="81" fillId="28" borderId="45" xfId="0" applyNumberFormat="1" applyFont="1" applyFill="1" applyBorder="1" applyAlignment="1">
      <alignment horizontal="center" vertical="center" wrapText="1"/>
    </xf>
    <xf numFmtId="0" fontId="81" fillId="28" borderId="45" xfId="0" applyNumberFormat="1" applyFont="1" applyFill="1" applyBorder="1" applyAlignment="1">
      <alignment horizontal="center" vertical="center"/>
    </xf>
    <xf numFmtId="0" fontId="81" fillId="28" borderId="74" xfId="0" applyNumberFormat="1" applyFont="1" applyFill="1" applyBorder="1" applyAlignment="1">
      <alignment horizontal="center" vertical="center" wrapText="1"/>
    </xf>
    <xf numFmtId="189" fontId="80" fillId="0" borderId="56" xfId="0" applyNumberFormat="1" applyFont="1" applyFill="1" applyBorder="1" applyAlignment="1">
      <alignment horizontal="center" vertical="center"/>
    </xf>
    <xf numFmtId="188" fontId="80" fillId="32" borderId="56" xfId="86" applyNumberFormat="1" applyFont="1" applyFill="1" applyBorder="1" applyAlignment="1">
      <alignment horizontal="center" vertical="center" wrapText="1"/>
    </xf>
    <xf numFmtId="190" fontId="81" fillId="28" borderId="57" xfId="0" applyNumberFormat="1" applyFont="1" applyFill="1" applyBorder="1" applyAlignment="1">
      <alignment horizontal="center" vertical="center" wrapText="1"/>
    </xf>
    <xf numFmtId="190" fontId="81" fillId="28" borderId="71" xfId="0" applyNumberFormat="1" applyFont="1" applyFill="1" applyBorder="1" applyAlignment="1">
      <alignment horizontal="center" vertical="center" wrapText="1"/>
    </xf>
    <xf numFmtId="190" fontId="81" fillId="28" borderId="62" xfId="0" applyNumberFormat="1" applyFont="1" applyFill="1" applyBorder="1" applyAlignment="1">
      <alignment horizontal="center" vertical="center" wrapText="1"/>
    </xf>
    <xf numFmtId="190" fontId="81" fillId="28" borderId="64" xfId="0" applyNumberFormat="1" applyFont="1" applyFill="1" applyBorder="1" applyAlignment="1">
      <alignment horizontal="center" vertical="center" wrapText="1"/>
    </xf>
    <xf numFmtId="0" fontId="52" fillId="0" borderId="58" xfId="0" applyNumberFormat="1" applyFont="1" applyBorder="1" applyAlignment="1">
      <alignment horizontal="center" vertical="center"/>
    </xf>
    <xf numFmtId="0" fontId="52" fillId="0" borderId="58" xfId="0" applyNumberFormat="1" applyFont="1" applyBorder="1" applyAlignment="1">
      <alignment horizontal="center" vertical="center" shrinkToFit="1"/>
    </xf>
    <xf numFmtId="41" fontId="52" fillId="0" borderId="58" xfId="87" applyFont="1" applyBorder="1" applyAlignment="1">
      <alignment horizontal="center" vertical="center"/>
    </xf>
    <xf numFmtId="41" fontId="52" fillId="0" borderId="58" xfId="87" applyFont="1" applyBorder="1" applyAlignment="1">
      <alignment horizontal="center" vertical="center" wrapText="1"/>
    </xf>
    <xf numFmtId="41" fontId="52" fillId="0" borderId="58" xfId="0" applyNumberFormat="1" applyFont="1" applyBorder="1" applyAlignment="1">
      <alignment horizontal="center" vertical="center"/>
    </xf>
    <xf numFmtId="208" fontId="52" fillId="0" borderId="58" xfId="87" applyNumberFormat="1" applyFont="1" applyBorder="1" applyAlignment="1">
      <alignment horizontal="center" vertical="center"/>
    </xf>
    <xf numFmtId="208" fontId="52" fillId="0" borderId="70" xfId="87" applyNumberFormat="1" applyFont="1" applyBorder="1" applyAlignment="1">
      <alignment horizontal="center" vertical="center"/>
    </xf>
    <xf numFmtId="41" fontId="52" fillId="0" borderId="58" xfId="87" applyNumberFormat="1" applyFont="1" applyBorder="1" applyAlignment="1">
      <alignment horizontal="center" vertical="center"/>
    </xf>
    <xf numFmtId="208" fontId="52" fillId="0" borderId="75" xfId="87" applyNumberFormat="1" applyFont="1" applyBorder="1" applyAlignment="1">
      <alignment horizontal="center" vertical="center"/>
    </xf>
  </cellXfs>
  <cellStyles count="108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06"/>
    <cellStyle name="쉼표 [0] 2 3" xfId="104"/>
    <cellStyle name="쉼표 [0] 3" xfId="95"/>
    <cellStyle name="쉼표 [0] 3 2" xfId="105"/>
    <cellStyle name="쉼표 [0] 4" xfId="103"/>
    <cellStyle name="스타일 1" xfId="56"/>
    <cellStyle name="연결된 셀" xfId="57" builtinId="24" customBuiltin="1"/>
    <cellStyle name="요약" xfId="58" builtinId="25" customBuiltin="1"/>
    <cellStyle name="요약 2" xfId="91"/>
    <cellStyle name="요약 3" xfId="100"/>
    <cellStyle name="입력" xfId="59" builtinId="20" customBuiltin="1"/>
    <cellStyle name="입력 2" xfId="92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07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34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010025" y="689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010025" y="689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1095375</xdr:colOff>
      <xdr:row>35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743325" y="7086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43325" y="7086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35</xdr:row>
      <xdr:rowOff>9525</xdr:rowOff>
    </xdr:from>
    <xdr:to>
      <xdr:col>7</xdr:col>
      <xdr:colOff>267929</xdr:colOff>
      <xdr:row>35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96</xdr:row>
      <xdr:rowOff>61912</xdr:rowOff>
    </xdr:from>
    <xdr:ext cx="67492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/>
            <xdr:cNvSpPr txBox="1"/>
          </xdr:nvSpPr>
          <xdr:spPr>
            <a:xfrm>
              <a:off x="1228725" y="23083837"/>
              <a:ext cx="67492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1228725" y="23083837"/>
              <a:ext cx="67492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𝑐_𝐵=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𝐶/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38100</xdr:colOff>
      <xdr:row>83</xdr:row>
      <xdr:rowOff>23812</xdr:rowOff>
    </xdr:from>
    <xdr:ext cx="20787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2019300" y="19950112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2019300" y="19950112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83</xdr:row>
      <xdr:rowOff>23812</xdr:rowOff>
    </xdr:from>
    <xdr:ext cx="20262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/>
            <xdr:cNvSpPr txBox="1"/>
          </xdr:nvSpPr>
          <xdr:spPr>
            <a:xfrm>
              <a:off x="2714625" y="19950112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0" name="TextBox 59"/>
            <xdr:cNvSpPr txBox="1"/>
          </xdr:nvSpPr>
          <xdr:spPr>
            <a:xfrm>
              <a:off x="2714625" y="19950112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133350</xdr:colOff>
      <xdr:row>140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/>
            <xdr:cNvSpPr txBox="1"/>
          </xdr:nvSpPr>
          <xdr:spPr>
            <a:xfrm>
              <a:off x="438150" y="332946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2" name="TextBox 61"/>
            <xdr:cNvSpPr txBox="1"/>
          </xdr:nvSpPr>
          <xdr:spPr>
            <a:xfrm>
              <a:off x="438150" y="332946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123825</xdr:colOff>
      <xdr:row>141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/>
            <xdr:cNvSpPr txBox="1"/>
          </xdr:nvSpPr>
          <xdr:spPr>
            <a:xfrm>
              <a:off x="428625" y="3353276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72"/>
            <xdr:cNvSpPr txBox="1"/>
          </xdr:nvSpPr>
          <xdr:spPr>
            <a:xfrm>
              <a:off x="428625" y="3353276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9525</xdr:colOff>
      <xdr:row>147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/>
            <xdr:cNvSpPr txBox="1"/>
          </xdr:nvSpPr>
          <xdr:spPr>
            <a:xfrm>
              <a:off x="1381125" y="3496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9" name="TextBox 78"/>
            <xdr:cNvSpPr txBox="1"/>
          </xdr:nvSpPr>
          <xdr:spPr>
            <a:xfrm>
              <a:off x="1381125" y="3496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146</xdr:row>
      <xdr:rowOff>33337</xdr:rowOff>
    </xdr:from>
    <xdr:ext cx="648831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2905125" y="34723387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2905125" y="34723387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85</xdr:row>
      <xdr:rowOff>61912</xdr:rowOff>
    </xdr:from>
    <xdr:ext cx="71776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/>
            <xdr:cNvSpPr txBox="1"/>
          </xdr:nvSpPr>
          <xdr:spPr>
            <a:xfrm>
              <a:off x="1228725" y="20464462"/>
              <a:ext cx="71776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1" name="TextBox 80"/>
            <xdr:cNvSpPr txBox="1"/>
          </xdr:nvSpPr>
          <xdr:spPr>
            <a:xfrm>
              <a:off x="1228725" y="20464462"/>
              <a:ext cx="71776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𝑐_(𝑙_𝑥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𝐶/(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9525</xdr:colOff>
      <xdr:row>91</xdr:row>
      <xdr:rowOff>4762</xdr:rowOff>
    </xdr:from>
    <xdr:ext cx="1792094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/>
            <xdr:cNvSpPr txBox="1"/>
          </xdr:nvSpPr>
          <xdr:spPr>
            <a:xfrm>
              <a:off x="3362325" y="21836062"/>
              <a:ext cx="179209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  </m:t>
                          </m:r>
                        </m:e>
                        <m:sup>
                          <m:r>
                            <a:rPr lang="en-US" altLang="ko-KR" sz="110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(               </m:t>
                          </m:r>
                          <m:r>
                            <a:rPr lang="en-US" altLang="ko-K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×</m:t>
                          </m:r>
                          <m:sSub>
                            <m:sSub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𝑙</m:t>
                              </m:r>
                            </m:e>
                            <m:sub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  <m:r>
                            <a:rPr lang="en-US" altLang="ko-K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)</m:t>
                          </m:r>
                        </m:e>
                        <m:sup>
                          <m:r>
                            <a:rPr lang="en-US" altLang="ko-KR" sz="110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</a:t>
              </a:r>
              <a:r>
                <a:rPr lang="en-US" altLang="ko-KR" sz="1100"/>
                <a:t>μm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3362325" y="21836062"/>
              <a:ext cx="179209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</a:t>
              </a:r>
              <a:r>
                <a:rPr lang="en-US" altLang="ko-KR" sz="1100" i="0">
                  <a:latin typeface="Cambria Math" panose="02040503050406030204" pitchFamily="18" charset="0"/>
                </a:rPr>
                <a:t>2+〖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×𝑙_0)〗^</a:t>
              </a:r>
              <a:r>
                <a:rPr lang="en-US" altLang="ko-KR" sz="1100" i="0">
                  <a:latin typeface="Cambria Math" panose="02040503050406030204" pitchFamily="18" charset="0"/>
                </a:rPr>
                <a:t>2 )</a:t>
              </a:r>
              <a:r>
                <a:rPr lang="ko-KR" altLang="en-US" sz="1100"/>
                <a:t>  </a:t>
              </a:r>
              <a:r>
                <a:rPr lang="en-US" altLang="ko-KR" sz="1100"/>
                <a:t>μm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93</xdr:row>
      <xdr:rowOff>4762</xdr:rowOff>
    </xdr:from>
    <xdr:ext cx="2302490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/>
            <xdr:cNvSpPr txBox="1"/>
          </xdr:nvSpPr>
          <xdr:spPr>
            <a:xfrm>
              <a:off x="2324100" y="22312312"/>
              <a:ext cx="2302490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  </m:t>
                          </m:r>
                        </m:e>
                        <m:sup>
                          <m:r>
                            <a:rPr lang="en-US" altLang="ko-KR" sz="110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(               </m:t>
                          </m:r>
                          <m:r>
                            <a:rPr lang="en-US" altLang="ko-K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×                      )</m:t>
                          </m:r>
                        </m:e>
                        <m:sup>
                          <m:r>
                            <a:rPr lang="en-US" altLang="ko-KR" sz="110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</a:t>
              </a:r>
              <a:r>
                <a:rPr lang="en-US" altLang="ko-KR" sz="1100"/>
                <a:t>μm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90" name="TextBox 89"/>
            <xdr:cNvSpPr txBox="1"/>
          </xdr:nvSpPr>
          <xdr:spPr>
            <a:xfrm>
              <a:off x="2324100" y="22312312"/>
              <a:ext cx="2302490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</a:t>
              </a:r>
              <a:r>
                <a:rPr lang="en-US" altLang="ko-KR" sz="1100" i="0">
                  <a:latin typeface="Cambria Math" panose="02040503050406030204" pitchFamily="18" charset="0"/>
                </a:rPr>
                <a:t>2+〖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                      )〗^</a:t>
              </a:r>
              <a:r>
                <a:rPr lang="en-US" altLang="ko-KR" sz="1100" i="0">
                  <a:latin typeface="Cambria Math" panose="02040503050406030204" pitchFamily="18" charset="0"/>
                </a:rPr>
                <a:t>2 )</a:t>
              </a:r>
              <a:r>
                <a:rPr lang="ko-KR" altLang="en-US" sz="1100"/>
                <a:t>  </a:t>
              </a:r>
              <a:r>
                <a:rPr lang="en-US" altLang="ko-KR" sz="1100"/>
                <a:t>μm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19050</xdr:colOff>
      <xdr:row>106</xdr:row>
      <xdr:rowOff>23812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97"/>
            <xdr:cNvSpPr txBox="1"/>
          </xdr:nvSpPr>
          <xdr:spPr>
            <a:xfrm>
              <a:off x="2000250" y="2542698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8" name="TextBox 97"/>
            <xdr:cNvSpPr txBox="1"/>
          </xdr:nvSpPr>
          <xdr:spPr>
            <a:xfrm>
              <a:off x="2000250" y="2542698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108</xdr:row>
      <xdr:rowOff>61912</xdr:rowOff>
    </xdr:from>
    <xdr:ext cx="843629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98"/>
            <xdr:cNvSpPr txBox="1"/>
          </xdr:nvSpPr>
          <xdr:spPr>
            <a:xfrm>
              <a:off x="1228725" y="25941337"/>
              <a:ext cx="843629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9" name="TextBox 98"/>
            <xdr:cNvSpPr txBox="1"/>
          </xdr:nvSpPr>
          <xdr:spPr>
            <a:xfrm>
              <a:off x="1228725" y="25941337"/>
              <a:ext cx="843629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𝐶/(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19050</xdr:colOff>
      <xdr:row>118</xdr:row>
      <xdr:rowOff>23812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103"/>
            <xdr:cNvSpPr txBox="1"/>
          </xdr:nvSpPr>
          <xdr:spPr>
            <a:xfrm>
              <a:off x="2000250" y="2828448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4" name="TextBox 103"/>
            <xdr:cNvSpPr txBox="1"/>
          </xdr:nvSpPr>
          <xdr:spPr>
            <a:xfrm>
              <a:off x="2000250" y="28284487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120</xdr:row>
      <xdr:rowOff>61912</xdr:rowOff>
    </xdr:from>
    <xdr:ext cx="867930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108"/>
            <xdr:cNvSpPr txBox="1"/>
          </xdr:nvSpPr>
          <xdr:spPr>
            <a:xfrm>
              <a:off x="1228725" y="28798837"/>
              <a:ext cx="867930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108"/>
            <xdr:cNvSpPr txBox="1"/>
          </xdr:nvSpPr>
          <xdr:spPr>
            <a:xfrm>
              <a:off x="1228725" y="28798837"/>
              <a:ext cx="867930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𝑙〗_𝑃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𝐶/(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𝑙〗_𝑃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19050</xdr:colOff>
      <xdr:row>130</xdr:row>
      <xdr:rowOff>23812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109"/>
            <xdr:cNvSpPr txBox="1"/>
          </xdr:nvSpPr>
          <xdr:spPr>
            <a:xfrm>
              <a:off x="2000250" y="3090386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0" name="TextBox 109"/>
            <xdr:cNvSpPr txBox="1"/>
          </xdr:nvSpPr>
          <xdr:spPr>
            <a:xfrm>
              <a:off x="2000250" y="3090386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132</xdr:row>
      <xdr:rowOff>61912</xdr:rowOff>
    </xdr:from>
    <xdr:ext cx="84523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/>
            <xdr:cNvSpPr txBox="1"/>
          </xdr:nvSpPr>
          <xdr:spPr>
            <a:xfrm>
              <a:off x="1228725" y="31656337"/>
              <a:ext cx="84523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1" name="TextBox 110"/>
            <xdr:cNvSpPr txBox="1"/>
          </xdr:nvSpPr>
          <xdr:spPr>
            <a:xfrm>
              <a:off x="1228725" y="31656337"/>
              <a:ext cx="84523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𝑙〗_𝑒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𝐶/(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𝑙〗_𝑒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133350</xdr:colOff>
      <xdr:row>140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/>
            <xdr:cNvSpPr txBox="1"/>
          </xdr:nvSpPr>
          <xdr:spPr>
            <a:xfrm>
              <a:off x="1504950" y="332946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2" name="TextBox 111"/>
            <xdr:cNvSpPr txBox="1"/>
          </xdr:nvSpPr>
          <xdr:spPr>
            <a:xfrm>
              <a:off x="1504950" y="332946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133350</xdr:colOff>
      <xdr:row>140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112"/>
            <xdr:cNvSpPr txBox="1"/>
          </xdr:nvSpPr>
          <xdr:spPr>
            <a:xfrm>
              <a:off x="2571750" y="332946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3" name="TextBox 112"/>
            <xdr:cNvSpPr txBox="1"/>
          </xdr:nvSpPr>
          <xdr:spPr>
            <a:xfrm>
              <a:off x="2571750" y="332946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133350</xdr:colOff>
      <xdr:row>140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113"/>
            <xdr:cNvSpPr txBox="1"/>
          </xdr:nvSpPr>
          <xdr:spPr>
            <a:xfrm>
              <a:off x="3638550" y="332946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4" name="TextBox 113"/>
            <xdr:cNvSpPr txBox="1"/>
          </xdr:nvSpPr>
          <xdr:spPr>
            <a:xfrm>
              <a:off x="3638550" y="332946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133350</xdr:colOff>
      <xdr:row>140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114"/>
            <xdr:cNvSpPr txBox="1"/>
          </xdr:nvSpPr>
          <xdr:spPr>
            <a:xfrm>
              <a:off x="4705350" y="332946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5" name="TextBox 114"/>
            <xdr:cNvSpPr txBox="1"/>
          </xdr:nvSpPr>
          <xdr:spPr>
            <a:xfrm>
              <a:off x="4705350" y="332946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9525</xdr:colOff>
      <xdr:row>147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115"/>
            <xdr:cNvSpPr txBox="1"/>
          </xdr:nvSpPr>
          <xdr:spPr>
            <a:xfrm>
              <a:off x="2143125" y="3496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6" name="TextBox 115"/>
            <xdr:cNvSpPr txBox="1"/>
          </xdr:nvSpPr>
          <xdr:spPr>
            <a:xfrm>
              <a:off x="2143125" y="3496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147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116"/>
            <xdr:cNvSpPr txBox="1"/>
          </xdr:nvSpPr>
          <xdr:spPr>
            <a:xfrm>
              <a:off x="2905125" y="3496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7" name="TextBox 116"/>
            <xdr:cNvSpPr txBox="1"/>
          </xdr:nvSpPr>
          <xdr:spPr>
            <a:xfrm>
              <a:off x="2905125" y="3496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9525</xdr:colOff>
      <xdr:row>147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117"/>
            <xdr:cNvSpPr txBox="1"/>
          </xdr:nvSpPr>
          <xdr:spPr>
            <a:xfrm>
              <a:off x="3667125" y="3496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8" name="TextBox 117"/>
            <xdr:cNvSpPr txBox="1"/>
          </xdr:nvSpPr>
          <xdr:spPr>
            <a:xfrm>
              <a:off x="3667125" y="3496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33</xdr:col>
      <xdr:colOff>9525</xdr:colOff>
      <xdr:row>147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/>
            <xdr:cNvSpPr txBox="1"/>
          </xdr:nvSpPr>
          <xdr:spPr>
            <a:xfrm>
              <a:off x="4429125" y="3496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9" name="TextBox 118"/>
            <xdr:cNvSpPr txBox="1"/>
          </xdr:nvSpPr>
          <xdr:spPr>
            <a:xfrm>
              <a:off x="4429125" y="349615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135</xdr:row>
      <xdr:rowOff>9525</xdr:rowOff>
    </xdr:from>
    <xdr:ext cx="1525459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/>
            <xdr:cNvSpPr txBox="1"/>
          </xdr:nvSpPr>
          <xdr:spPr>
            <a:xfrm>
              <a:off x="1228725" y="32080200"/>
              <a:ext cx="1525459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𝜈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0" name="TextBox 119"/>
            <xdr:cNvSpPr txBox="1"/>
          </xdr:nvSpPr>
          <xdr:spPr>
            <a:xfrm>
              <a:off x="1228725" y="32080200"/>
              <a:ext cx="1525459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𝑙〗_𝑒)=1/2 (100/20)^2=12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50</xdr:row>
      <xdr:rowOff>80962</xdr:rowOff>
    </xdr:from>
    <xdr:ext cx="329724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61925" y="12149137"/>
              <a:ext cx="329724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b>
                    </m:sSub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61925" y="12149137"/>
              <a:ext cx="329724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𝐶=𝑙_𝑥+𝐵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+〖</a:t>
              </a:r>
              <a:r>
                <a:rPr lang="ko-KR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𝑙〗_𝑟+〖</a:t>
              </a:r>
              <a:r>
                <a:rPr lang="ko-KR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𝑙〗_𝑃+〖</a:t>
              </a:r>
              <a:r>
                <a:rPr lang="ko-KR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𝑙〗_𝑒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2</xdr:col>
      <xdr:colOff>4756</xdr:colOff>
      <xdr:row>60</xdr:row>
      <xdr:rowOff>9523</xdr:rowOff>
    </xdr:from>
    <xdr:ext cx="4894225" cy="202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309556" y="14458948"/>
              <a:ext cx="4894225" cy="202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309556" y="14458948"/>
              <a:ext cx="4894225" cy="202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(𝐶)=𝑐_(𝑙_𝑥)^2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𝑐_𝐵^2∙𝑢^2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𝑙〗_𝑟)^2∙𝑢^2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𝑙〗_𝑟)+𝑐_(〖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𝑙〗_𝑃)^2∙𝑢^2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𝑙〗_𝑃)+𝑐_(〖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𝑙〗_𝑒)^2∙𝑢^2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𝑙〗_𝑒)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4763</xdr:colOff>
      <xdr:row>62</xdr:row>
      <xdr:rowOff>57149</xdr:rowOff>
    </xdr:from>
    <xdr:ext cx="5869684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461963" y="14982824"/>
              <a:ext cx="5869684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461963" y="14982824"/>
              <a:ext cx="5869684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𝑐_(𝑙_𝑥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𝐶/(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𝑐_𝐵=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𝐵=1,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)=1,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𝑙_𝑃 )=1,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𝑙〗_𝑒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𝑙〗_𝑒 )=1, 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123</xdr:row>
      <xdr:rowOff>9525</xdr:rowOff>
    </xdr:from>
    <xdr:ext cx="1525459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1228725" y="29460825"/>
              <a:ext cx="1525459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𝜈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1228725" y="29460825"/>
              <a:ext cx="1525459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𝑙〗_𝑃)=1/2 (100/20)^2=12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139</xdr:row>
      <xdr:rowOff>38100</xdr:rowOff>
    </xdr:from>
    <xdr:ext cx="352425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247650" y="33299400"/>
              <a:ext cx="35242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247650" y="33299400"/>
              <a:ext cx="35242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(𝐶)=𝑢^2 (𝑙_𝑥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146</xdr:row>
      <xdr:rowOff>47625</xdr:rowOff>
    </xdr:from>
    <xdr:ext cx="1524000" cy="516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304800" y="34975800"/>
              <a:ext cx="1524000" cy="51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𝜈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d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latin typeface="Cambria Math" panose="02040503050406030204" pitchFamily="18" charset="0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  <m:d>
                                          <m:dPr>
                                            <m:ctrlPr>
                                              <a:rPr lang="en-US" altLang="ko-K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dPr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en-US" altLang="ko-KR" sz="11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US" altLang="ko-KR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US" altLang="ko-KR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𝑖</m:t>
                                                </m:r>
                                              </m:sub>
                                            </m:sSub>
                                          </m:e>
                                        </m:d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304800" y="34975800"/>
              <a:ext cx="1524000" cy="51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ko-KR" altLang="en-US" sz="1100" b="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_𝑒𝑓𝑓=(𝑢_𝑐^4 (𝑦))/(∑24_(𝑖=1)^𝑁▒[𝑐_𝑖 𝑢(𝑥_𝑖 )]^4/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_𝑖 )=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288" t="s">
        <v>0</v>
      </c>
      <c r="B1" s="289"/>
      <c r="C1" s="289"/>
      <c r="D1" s="289"/>
      <c r="E1" s="289"/>
      <c r="F1" s="289"/>
      <c r="G1" s="289"/>
      <c r="H1" s="290"/>
      <c r="I1" s="291"/>
      <c r="J1" s="292"/>
    </row>
    <row r="2" spans="1:13" ht="12.95" customHeight="1">
      <c r="A2" s="268" t="s">
        <v>1</v>
      </c>
      <c r="B2" s="268"/>
      <c r="C2" s="268"/>
      <c r="D2" s="268"/>
      <c r="E2" s="268"/>
      <c r="F2" s="268"/>
      <c r="G2" s="268"/>
      <c r="H2" s="268"/>
      <c r="I2" s="268"/>
      <c r="J2" s="268"/>
    </row>
    <row r="3" spans="1:13" ht="12.95" customHeight="1">
      <c r="A3" s="269" t="s">
        <v>2</v>
      </c>
      <c r="B3" s="270"/>
      <c r="C3" s="293"/>
      <c r="D3" s="293"/>
      <c r="E3" s="293"/>
      <c r="F3" s="270" t="s">
        <v>3</v>
      </c>
      <c r="G3" s="270"/>
      <c r="H3" s="284"/>
      <c r="I3" s="283"/>
      <c r="J3" s="283"/>
    </row>
    <row r="4" spans="1:13" ht="12.95" customHeight="1">
      <c r="A4" s="270" t="s">
        <v>4</v>
      </c>
      <c r="B4" s="270"/>
      <c r="C4" s="294"/>
      <c r="D4" s="270"/>
      <c r="E4" s="270"/>
      <c r="F4" s="270" t="s">
        <v>5</v>
      </c>
      <c r="G4" s="270"/>
      <c r="H4" s="270"/>
      <c r="I4" s="283"/>
      <c r="J4" s="283"/>
    </row>
    <row r="5" spans="1:13" ht="12.95" customHeight="1">
      <c r="A5" s="270" t="s">
        <v>6</v>
      </c>
      <c r="B5" s="270"/>
      <c r="C5" s="270"/>
      <c r="D5" s="283"/>
      <c r="E5" s="283"/>
      <c r="F5" s="269" t="s">
        <v>7</v>
      </c>
      <c r="G5" s="270"/>
      <c r="H5" s="271"/>
      <c r="I5" s="272"/>
      <c r="J5" s="272"/>
    </row>
    <row r="6" spans="1:13" ht="12.95" customHeight="1">
      <c r="A6" s="270" t="s">
        <v>8</v>
      </c>
      <c r="B6" s="270"/>
      <c r="C6" s="270"/>
      <c r="D6" s="283"/>
      <c r="E6" s="283"/>
      <c r="F6" s="269" t="s">
        <v>9</v>
      </c>
      <c r="G6" s="270"/>
      <c r="H6" s="271"/>
      <c r="I6" s="272"/>
      <c r="J6" s="272"/>
    </row>
    <row r="7" spans="1:13" ht="12.95" customHeight="1">
      <c r="A7" s="270" t="s">
        <v>10</v>
      </c>
      <c r="B7" s="270"/>
      <c r="C7" s="286"/>
      <c r="D7" s="283"/>
      <c r="E7" s="283"/>
      <c r="F7" s="269" t="s">
        <v>11</v>
      </c>
      <c r="G7" s="270"/>
      <c r="H7" s="270"/>
      <c r="I7" s="283"/>
      <c r="J7" s="283"/>
    </row>
    <row r="8" spans="1:13" ht="12.95" customHeight="1">
      <c r="A8" s="270" t="s">
        <v>12</v>
      </c>
      <c r="B8" s="270"/>
      <c r="C8" s="284"/>
      <c r="D8" s="285"/>
      <c r="E8" s="285"/>
      <c r="F8" s="269" t="s">
        <v>13</v>
      </c>
      <c r="G8" s="270"/>
      <c r="H8" s="270"/>
      <c r="I8" s="283"/>
      <c r="J8" s="283"/>
    </row>
    <row r="9" spans="1:13" ht="12.95" customHeight="1">
      <c r="A9" s="269" t="s">
        <v>35</v>
      </c>
      <c r="B9" s="270"/>
      <c r="C9" s="271"/>
      <c r="D9" s="272"/>
      <c r="E9" s="272"/>
      <c r="F9" s="287" t="s">
        <v>14</v>
      </c>
      <c r="G9" s="287"/>
      <c r="H9" s="271"/>
      <c r="I9" s="272"/>
      <c r="J9" s="272"/>
    </row>
    <row r="10" spans="1:13" ht="23.25" customHeight="1">
      <c r="A10" s="270" t="s">
        <v>15</v>
      </c>
      <c r="B10" s="270"/>
      <c r="C10" s="271"/>
      <c r="D10" s="272"/>
      <c r="E10" s="272"/>
      <c r="F10" s="270" t="s">
        <v>16</v>
      </c>
      <c r="G10" s="270"/>
      <c r="H10" s="34"/>
      <c r="I10" s="275" t="s">
        <v>17</v>
      </c>
      <c r="J10" s="276"/>
      <c r="K10" s="4"/>
    </row>
    <row r="11" spans="1:13" ht="12.95" customHeight="1">
      <c r="A11" s="268" t="s">
        <v>18</v>
      </c>
      <c r="B11" s="268"/>
      <c r="C11" s="268"/>
      <c r="D11" s="268"/>
      <c r="E11" s="268"/>
      <c r="F11" s="268"/>
      <c r="G11" s="268"/>
      <c r="H11" s="268"/>
      <c r="I11" s="268"/>
      <c r="J11" s="268"/>
      <c r="K11" s="5"/>
    </row>
    <row r="12" spans="1:13" ht="17.25" customHeight="1">
      <c r="A12" s="3" t="s">
        <v>19</v>
      </c>
      <c r="B12" s="86"/>
      <c r="C12" s="6" t="s">
        <v>20</v>
      </c>
      <c r="D12" s="87"/>
      <c r="E12" s="6" t="s">
        <v>21</v>
      </c>
      <c r="F12" s="88"/>
      <c r="G12" s="277" t="s">
        <v>22</v>
      </c>
      <c r="H12" s="273"/>
      <c r="I12" s="279" t="s">
        <v>23</v>
      </c>
      <c r="J12" s="280"/>
      <c r="K12" s="4"/>
      <c r="L12" s="7"/>
      <c r="M12" s="7"/>
    </row>
    <row r="13" spans="1:13" ht="17.25" customHeight="1">
      <c r="A13" s="8" t="s">
        <v>24</v>
      </c>
      <c r="B13" s="86"/>
      <c r="C13" s="8" t="s">
        <v>25</v>
      </c>
      <c r="D13" s="87"/>
      <c r="E13" s="6" t="s">
        <v>26</v>
      </c>
      <c r="F13" s="88"/>
      <c r="G13" s="278"/>
      <c r="H13" s="274"/>
      <c r="I13" s="281"/>
      <c r="J13" s="282"/>
      <c r="K13" s="5"/>
    </row>
    <row r="14" spans="1:13" ht="12.95" customHeight="1">
      <c r="A14" s="268" t="s">
        <v>27</v>
      </c>
      <c r="B14" s="268"/>
      <c r="C14" s="268"/>
      <c r="D14" s="268"/>
      <c r="E14" s="268"/>
      <c r="F14" s="268"/>
      <c r="G14" s="268"/>
      <c r="H14" s="268"/>
      <c r="I14" s="268"/>
      <c r="J14" s="268"/>
      <c r="K14" s="5"/>
    </row>
    <row r="15" spans="1:13" ht="39" customHeight="1">
      <c r="A15" s="265"/>
      <c r="B15" s="266"/>
      <c r="C15" s="266"/>
      <c r="D15" s="266"/>
      <c r="E15" s="266"/>
      <c r="F15" s="266"/>
      <c r="G15" s="266"/>
      <c r="H15" s="266"/>
      <c r="I15" s="266"/>
      <c r="J15" s="267"/>
    </row>
    <row r="16" spans="1:13" ht="12.95" customHeight="1">
      <c r="A16" s="268" t="s">
        <v>28</v>
      </c>
      <c r="B16" s="268"/>
      <c r="C16" s="268"/>
      <c r="D16" s="268"/>
      <c r="E16" s="268"/>
      <c r="F16" s="268"/>
      <c r="G16" s="268"/>
      <c r="H16" s="268"/>
      <c r="I16" s="268"/>
      <c r="J16" s="268"/>
    </row>
    <row r="17" spans="1:12" ht="12.95" customHeight="1">
      <c r="A17" s="3" t="s">
        <v>29</v>
      </c>
      <c r="B17" s="269" t="s">
        <v>30</v>
      </c>
      <c r="C17" s="270"/>
      <c r="D17" s="270"/>
      <c r="E17" s="270"/>
      <c r="F17" s="269" t="s">
        <v>31</v>
      </c>
      <c r="G17" s="270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263"/>
      <c r="C18" s="264"/>
      <c r="D18" s="264"/>
      <c r="E18" s="264"/>
      <c r="F18" s="263"/>
      <c r="G18" s="264"/>
      <c r="H18" s="40"/>
      <c r="I18" s="17"/>
      <c r="J18" s="85"/>
      <c r="L18" s="5"/>
    </row>
    <row r="19" spans="1:12" ht="12.95" customHeight="1">
      <c r="A19" s="35"/>
      <c r="B19" s="263"/>
      <c r="C19" s="264"/>
      <c r="D19" s="264"/>
      <c r="E19" s="264"/>
      <c r="F19" s="263"/>
      <c r="G19" s="264"/>
      <c r="H19" s="20"/>
      <c r="I19" s="20"/>
      <c r="J19" s="85"/>
      <c r="L19" s="5"/>
    </row>
    <row r="20" spans="1:12" ht="12.95" customHeight="1">
      <c r="A20" s="35"/>
      <c r="B20" s="263"/>
      <c r="C20" s="264"/>
      <c r="D20" s="264"/>
      <c r="E20" s="264"/>
      <c r="F20" s="263"/>
      <c r="G20" s="264"/>
      <c r="H20" s="31"/>
      <c r="I20" s="31"/>
      <c r="J20" s="85"/>
      <c r="L20" s="5"/>
    </row>
    <row r="21" spans="1:12" ht="12.95" customHeight="1">
      <c r="A21" s="35"/>
      <c r="B21" s="263"/>
      <c r="C21" s="264"/>
      <c r="D21" s="264"/>
      <c r="E21" s="264"/>
      <c r="F21" s="263"/>
      <c r="G21" s="264"/>
      <c r="H21" s="31"/>
      <c r="I21" s="9"/>
      <c r="J21" s="85"/>
      <c r="L21" s="5"/>
    </row>
    <row r="22" spans="1:12" ht="12.95" customHeight="1">
      <c r="A22" s="35"/>
      <c r="B22" s="263"/>
      <c r="C22" s="264"/>
      <c r="D22" s="264"/>
      <c r="E22" s="264"/>
      <c r="F22" s="263"/>
      <c r="G22" s="264"/>
      <c r="H22" s="19"/>
      <c r="I22" s="11"/>
      <c r="J22" s="85"/>
      <c r="L22" s="5"/>
    </row>
    <row r="23" spans="1:12" ht="12.95" customHeight="1">
      <c r="A23" s="35"/>
      <c r="B23" s="263"/>
      <c r="C23" s="264"/>
      <c r="D23" s="264"/>
      <c r="E23" s="264"/>
      <c r="F23" s="263"/>
      <c r="G23" s="264"/>
      <c r="H23" s="11"/>
      <c r="I23" s="9"/>
      <c r="J23" s="85"/>
      <c r="L23" s="5"/>
    </row>
    <row r="24" spans="1:12" ht="12.95" customHeight="1">
      <c r="A24" s="35"/>
      <c r="B24" s="263"/>
      <c r="C24" s="264"/>
      <c r="D24" s="264"/>
      <c r="E24" s="264"/>
      <c r="F24" s="263"/>
      <c r="G24" s="264"/>
      <c r="H24" s="15"/>
      <c r="I24" s="9"/>
      <c r="J24" s="85"/>
      <c r="L24" s="5"/>
    </row>
    <row r="25" spans="1:12" ht="12.95" customHeight="1">
      <c r="A25" s="35"/>
      <c r="B25" s="263"/>
      <c r="C25" s="264"/>
      <c r="D25" s="264"/>
      <c r="E25" s="264"/>
      <c r="F25" s="263"/>
      <c r="G25" s="264"/>
      <c r="H25" s="15"/>
      <c r="I25" s="9"/>
      <c r="J25" s="85"/>
      <c r="L25" s="5"/>
    </row>
    <row r="26" spans="1:12" ht="12.95" customHeight="1">
      <c r="A26" s="35"/>
      <c r="B26" s="263"/>
      <c r="C26" s="264"/>
      <c r="D26" s="264"/>
      <c r="E26" s="264"/>
      <c r="F26" s="263"/>
      <c r="G26" s="264"/>
      <c r="H26" s="15"/>
      <c r="I26" s="9"/>
      <c r="J26" s="85"/>
      <c r="L26" s="5"/>
    </row>
    <row r="27" spans="1:12" ht="12.95" customHeight="1">
      <c r="A27" s="35"/>
      <c r="B27" s="263"/>
      <c r="C27" s="264"/>
      <c r="D27" s="264"/>
      <c r="E27" s="264"/>
      <c r="F27" s="263"/>
      <c r="G27" s="264"/>
      <c r="H27" s="9"/>
      <c r="I27" s="9"/>
      <c r="J27" s="85"/>
    </row>
    <row r="28" spans="1:12" ht="12.95" customHeight="1">
      <c r="A28" s="35"/>
      <c r="B28" s="263"/>
      <c r="C28" s="264"/>
      <c r="D28" s="264"/>
      <c r="E28" s="264"/>
      <c r="F28" s="263"/>
      <c r="G28" s="264"/>
      <c r="H28" s="9"/>
      <c r="I28" s="9"/>
      <c r="J28" s="85"/>
    </row>
    <row r="29" spans="1:12" ht="12.95" customHeight="1">
      <c r="A29" s="35"/>
      <c r="B29" s="263"/>
      <c r="C29" s="264"/>
      <c r="D29" s="264"/>
      <c r="E29" s="264"/>
      <c r="F29" s="263"/>
      <c r="G29" s="264"/>
      <c r="H29" s="9"/>
      <c r="I29" s="9"/>
      <c r="J29" s="85"/>
    </row>
    <row r="30" spans="1:12" ht="12.95" customHeight="1">
      <c r="A30" s="35"/>
      <c r="B30" s="263"/>
      <c r="C30" s="264"/>
      <c r="D30" s="264"/>
      <c r="E30" s="264"/>
      <c r="F30" s="263"/>
      <c r="G30" s="264"/>
      <c r="H30" s="9"/>
      <c r="I30" s="9"/>
      <c r="J30" s="85"/>
    </row>
    <row r="31" spans="1:12" ht="12.95" customHeight="1">
      <c r="A31" s="35"/>
      <c r="B31" s="263"/>
      <c r="C31" s="264"/>
      <c r="D31" s="264"/>
      <c r="E31" s="264"/>
      <c r="F31" s="263"/>
      <c r="G31" s="264"/>
      <c r="H31" s="9"/>
      <c r="I31" s="9"/>
      <c r="J31" s="85"/>
    </row>
    <row r="32" spans="1:12" ht="12.95" customHeight="1">
      <c r="A32" s="35"/>
      <c r="B32" s="263"/>
      <c r="C32" s="264"/>
      <c r="D32" s="264"/>
      <c r="E32" s="264"/>
      <c r="F32" s="263"/>
      <c r="G32" s="264"/>
      <c r="H32" s="9"/>
      <c r="I32" s="9"/>
      <c r="J32" s="85"/>
    </row>
    <row r="33" spans="1:10" ht="12.95" customHeight="1">
      <c r="A33" s="35"/>
      <c r="B33" s="263"/>
      <c r="C33" s="264"/>
      <c r="D33" s="264"/>
      <c r="E33" s="264"/>
      <c r="F33" s="263"/>
      <c r="G33" s="264"/>
      <c r="H33" s="9"/>
      <c r="I33" s="9"/>
      <c r="J33" s="85"/>
    </row>
    <row r="34" spans="1:10" ht="12.95" customHeight="1">
      <c r="A34" s="35"/>
      <c r="B34" s="263"/>
      <c r="C34" s="264"/>
      <c r="D34" s="264"/>
      <c r="E34" s="264"/>
      <c r="F34" s="263"/>
      <c r="G34" s="264"/>
      <c r="H34" s="9"/>
      <c r="I34" s="9"/>
      <c r="J34" s="85"/>
    </row>
    <row r="35" spans="1:10" ht="12.95" customHeight="1">
      <c r="A35" s="35"/>
      <c r="B35" s="263"/>
      <c r="C35" s="264"/>
      <c r="D35" s="264"/>
      <c r="E35" s="264"/>
      <c r="F35" s="263"/>
      <c r="G35" s="264"/>
      <c r="H35" s="9"/>
      <c r="I35" s="9"/>
      <c r="J35" s="85"/>
    </row>
    <row r="36" spans="1:10" ht="12.95" customHeight="1">
      <c r="A36" s="35"/>
      <c r="B36" s="263"/>
      <c r="C36" s="264"/>
      <c r="D36" s="264"/>
      <c r="E36" s="264"/>
      <c r="F36" s="263"/>
      <c r="G36" s="264"/>
      <c r="H36" s="9"/>
      <c r="I36" s="9"/>
      <c r="J36" s="85"/>
    </row>
    <row r="37" spans="1:10" ht="12.95" customHeight="1">
      <c r="A37" s="35"/>
      <c r="B37" s="263"/>
      <c r="C37" s="264"/>
      <c r="D37" s="264"/>
      <c r="E37" s="264"/>
      <c r="F37" s="263"/>
      <c r="G37" s="264"/>
      <c r="H37" s="9"/>
      <c r="I37" s="9"/>
      <c r="J37" s="85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249" t="s">
        <v>37</v>
      </c>
      <c r="B39" s="249"/>
      <c r="C39" s="249"/>
      <c r="D39" s="249"/>
      <c r="E39" s="249"/>
      <c r="F39" s="250" t="s">
        <v>38</v>
      </c>
      <c r="G39" s="253"/>
      <c r="H39" s="254"/>
      <c r="I39" s="254"/>
      <c r="J39" s="255"/>
    </row>
    <row r="40" spans="1:10" ht="12.95" customHeight="1">
      <c r="A40" s="249" t="s">
        <v>39</v>
      </c>
      <c r="B40" s="249"/>
      <c r="C40" s="249"/>
      <c r="D40" s="249"/>
      <c r="E40" s="249"/>
      <c r="F40" s="251"/>
      <c r="G40" s="256"/>
      <c r="H40" s="257"/>
      <c r="I40" s="257"/>
      <c r="J40" s="258"/>
    </row>
    <row r="41" spans="1:10" ht="12.95" customHeight="1">
      <c r="A41" s="249" t="s">
        <v>40</v>
      </c>
      <c r="B41" s="249"/>
      <c r="C41" s="249"/>
      <c r="D41" s="249"/>
      <c r="E41" s="249"/>
      <c r="F41" s="251"/>
      <c r="G41" s="256"/>
      <c r="H41" s="257"/>
      <c r="I41" s="257"/>
      <c r="J41" s="258"/>
    </row>
    <row r="42" spans="1:10" ht="12.95" customHeight="1">
      <c r="A42" s="249" t="s">
        <v>41</v>
      </c>
      <c r="B42" s="249"/>
      <c r="C42" s="262" t="s">
        <v>42</v>
      </c>
      <c r="D42" s="262"/>
      <c r="E42" s="262"/>
      <c r="F42" s="252"/>
      <c r="G42" s="259"/>
      <c r="H42" s="260"/>
      <c r="I42" s="260"/>
      <c r="J42" s="261"/>
    </row>
    <row r="43" spans="1:10" ht="12.95" customHeight="1">
      <c r="A43" s="248" t="s">
        <v>50</v>
      </c>
      <c r="B43" s="248"/>
      <c r="C43" s="248" t="e">
        <f ca="1">Calcu!G3</f>
        <v>#N/A</v>
      </c>
      <c r="D43" s="248"/>
      <c r="E43" s="248"/>
    </row>
    <row r="46" spans="1:10" ht="12.95" customHeight="1">
      <c r="B46" s="1" t="s">
        <v>205</v>
      </c>
    </row>
    <row r="47" spans="1:10" ht="12.95" customHeight="1">
      <c r="B47" s="1" t="s">
        <v>206</v>
      </c>
    </row>
    <row r="48" spans="1:10" ht="12.95" customHeight="1">
      <c r="A48" s="1">
        <f>Calcu!K85</f>
        <v>0</v>
      </c>
      <c r="B48" s="1" t="s">
        <v>225</v>
      </c>
    </row>
    <row r="49" spans="1:2" ht="12.95" customHeight="1">
      <c r="A49" s="109"/>
    </row>
    <row r="50" spans="1:2" ht="12.95" customHeight="1">
      <c r="A50" s="1" t="str">
        <f>Calcu!H3</f>
        <v>PASS</v>
      </c>
      <c r="B50" s="1" t="s">
        <v>226</v>
      </c>
    </row>
    <row r="52" spans="1:2" ht="12.95" customHeight="1">
      <c r="B52" s="1" t="s">
        <v>359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disablePrompts="1"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4.44140625" style="94" bestFit="1" customWidth="1"/>
    <col min="2" max="2" width="6.6640625" style="94" bestFit="1" customWidth="1"/>
    <col min="3" max="3" width="19.77734375" style="94" bestFit="1" customWidth="1"/>
    <col min="4" max="13" width="1.77734375" style="94" customWidth="1"/>
    <col min="14" max="15" width="5.33203125" style="94" bestFit="1" customWidth="1"/>
    <col min="16" max="16" width="7.5546875" style="94" bestFit="1" customWidth="1"/>
    <col min="17" max="17" width="4" style="94" bestFit="1" customWidth="1"/>
    <col min="18" max="18" width="5.33203125" style="94" bestFit="1" customWidth="1"/>
    <col min="19" max="19" width="4" style="94" bestFit="1" customWidth="1"/>
    <col min="20" max="21" width="6.5546875" style="94" bestFit="1" customWidth="1"/>
    <col min="22" max="22" width="8.44140625" style="94" bestFit="1" customWidth="1"/>
    <col min="23" max="23" width="6.6640625" style="94" bestFit="1" customWidth="1"/>
    <col min="24" max="26" width="5.33203125" style="94" bestFit="1" customWidth="1"/>
    <col min="27" max="34" width="1.77734375" style="94" customWidth="1"/>
    <col min="35" max="35" width="7.5546875" style="94" bestFit="1" customWidth="1"/>
    <col min="36" max="36" width="7.21875" style="94" bestFit="1" customWidth="1"/>
    <col min="37" max="16384" width="8.88671875" style="94"/>
  </cols>
  <sheetData>
    <row r="1" spans="1:36">
      <c r="A1" s="116" t="s">
        <v>103</v>
      </c>
      <c r="B1" s="116" t="s">
        <v>63</v>
      </c>
      <c r="C1" s="116" t="s">
        <v>64</v>
      </c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 t="s">
        <v>104</v>
      </c>
      <c r="O1" s="116" t="s">
        <v>105</v>
      </c>
      <c r="P1" s="116" t="s">
        <v>65</v>
      </c>
      <c r="Q1" s="116" t="s">
        <v>66</v>
      </c>
      <c r="R1" s="116" t="s">
        <v>67</v>
      </c>
      <c r="S1" s="116" t="s">
        <v>66</v>
      </c>
      <c r="T1" s="116" t="s">
        <v>68</v>
      </c>
      <c r="U1" s="116" t="s">
        <v>106</v>
      </c>
      <c r="V1" s="116" t="s">
        <v>69</v>
      </c>
      <c r="W1" s="116" t="s">
        <v>70</v>
      </c>
      <c r="X1" s="116" t="s">
        <v>107</v>
      </c>
      <c r="Y1" s="116" t="s">
        <v>237</v>
      </c>
      <c r="Z1" s="116" t="s">
        <v>212</v>
      </c>
      <c r="AA1" s="116"/>
      <c r="AB1" s="116"/>
      <c r="AC1" s="116"/>
      <c r="AD1" s="116"/>
      <c r="AE1" s="116"/>
      <c r="AF1" s="116"/>
      <c r="AG1" s="116"/>
      <c r="AH1" s="116"/>
      <c r="AI1" s="116" t="s">
        <v>108</v>
      </c>
      <c r="AJ1" s="116" t="s">
        <v>200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zoomScaleNormal="100" workbookViewId="0"/>
  </sheetViews>
  <sheetFormatPr defaultColWidth="9" defaultRowHeight="17.100000000000001" customHeight="1"/>
  <cols>
    <col min="1" max="36" width="10.44140625" style="32" customWidth="1"/>
    <col min="37" max="16384" width="9" style="32"/>
  </cols>
  <sheetData>
    <row r="1" spans="1:23" s="12" customFormat="1" ht="33" customHeight="1">
      <c r="A1" s="14" t="s">
        <v>98</v>
      </c>
    </row>
    <row r="2" spans="1:23" s="12" customFormat="1" ht="17.100000000000001" customHeight="1">
      <c r="A2" s="16" t="s">
        <v>43</v>
      </c>
      <c r="B2" s="16"/>
      <c r="C2" s="95" t="s">
        <v>60</v>
      </c>
      <c r="F2" s="95" t="s">
        <v>231</v>
      </c>
      <c r="J2" s="16" t="s">
        <v>44</v>
      </c>
      <c r="M2" s="16" t="s">
        <v>45</v>
      </c>
      <c r="R2" s="16" t="s">
        <v>243</v>
      </c>
      <c r="W2" s="16" t="s">
        <v>230</v>
      </c>
    </row>
    <row r="3" spans="1:23" s="12" customFormat="1" ht="13.5">
      <c r="A3" s="13" t="s">
        <v>228</v>
      </c>
      <c r="B3" s="13" t="s">
        <v>58</v>
      </c>
      <c r="C3" s="13" t="s">
        <v>53</v>
      </c>
      <c r="D3" s="13" t="s">
        <v>54</v>
      </c>
      <c r="E3" s="13" t="s">
        <v>49</v>
      </c>
      <c r="F3" s="13" t="s">
        <v>232</v>
      </c>
      <c r="G3" s="13" t="s">
        <v>233</v>
      </c>
      <c r="H3" s="13" t="s">
        <v>234</v>
      </c>
      <c r="I3" s="13" t="s">
        <v>235</v>
      </c>
      <c r="J3" s="13" t="s">
        <v>46</v>
      </c>
      <c r="K3" s="41" t="s">
        <v>47</v>
      </c>
      <c r="L3" s="41" t="s">
        <v>48</v>
      </c>
      <c r="M3" s="41" t="s">
        <v>61</v>
      </c>
      <c r="N3" s="41" t="s">
        <v>62</v>
      </c>
      <c r="O3" s="111" t="s">
        <v>99</v>
      </c>
      <c r="P3" s="111" t="s">
        <v>100</v>
      </c>
      <c r="Q3" s="41" t="s">
        <v>101</v>
      </c>
      <c r="R3" s="41" t="s">
        <v>229</v>
      </c>
      <c r="S3" s="41" t="s">
        <v>221</v>
      </c>
      <c r="T3" s="41" t="s">
        <v>222</v>
      </c>
      <c r="U3" s="41" t="s">
        <v>223</v>
      </c>
      <c r="V3" s="41" t="s">
        <v>191</v>
      </c>
      <c r="W3" s="41" t="s">
        <v>227</v>
      </c>
    </row>
    <row r="4" spans="1:23" s="12" customFormat="1" ht="17.100000000000001" customHeight="1">
      <c r="A4" s="33"/>
      <c r="B4" s="110"/>
      <c r="C4" s="22"/>
      <c r="D4" s="55"/>
      <c r="E4" s="42"/>
      <c r="F4" s="182"/>
      <c r="G4" s="182"/>
      <c r="H4" s="182"/>
      <c r="I4" s="182"/>
      <c r="J4" s="22"/>
      <c r="K4" s="22"/>
      <c r="L4" s="22"/>
      <c r="M4" s="22"/>
      <c r="N4" s="22"/>
      <c r="O4" s="112"/>
      <c r="P4" s="112"/>
      <c r="Q4" s="22"/>
      <c r="R4" s="22"/>
      <c r="S4" s="22"/>
      <c r="T4" s="22"/>
      <c r="U4" s="22"/>
      <c r="V4" s="22"/>
      <c r="W4" s="22"/>
    </row>
    <row r="5" spans="1:23" s="12" customFormat="1" ht="17.100000000000001" customHeight="1">
      <c r="A5" s="33"/>
      <c r="B5" s="110"/>
      <c r="C5" s="22"/>
      <c r="D5" s="55"/>
      <c r="E5" s="42"/>
      <c r="F5" s="182"/>
      <c r="G5" s="182"/>
      <c r="H5" s="182"/>
      <c r="I5" s="182"/>
      <c r="J5" s="22"/>
      <c r="K5" s="23"/>
      <c r="L5" s="23"/>
      <c r="M5" s="23"/>
      <c r="N5" s="23"/>
      <c r="O5" s="113"/>
      <c r="P5" s="113"/>
      <c r="Q5" s="23"/>
      <c r="R5" s="23"/>
      <c r="S5" s="23"/>
      <c r="T5" s="23"/>
      <c r="U5" s="23"/>
      <c r="V5" s="23"/>
      <c r="W5" s="23"/>
    </row>
    <row r="6" spans="1:23" s="12" customFormat="1" ht="17.100000000000001" customHeight="1">
      <c r="A6" s="33"/>
      <c r="B6" s="110"/>
      <c r="C6" s="22"/>
      <c r="D6" s="55"/>
      <c r="E6" s="42"/>
      <c r="F6" s="182"/>
      <c r="G6" s="182"/>
      <c r="H6" s="182"/>
      <c r="I6" s="182"/>
      <c r="J6" s="22"/>
      <c r="K6" s="23"/>
      <c r="L6" s="23"/>
      <c r="M6" s="23"/>
      <c r="N6" s="23"/>
      <c r="O6" s="113"/>
      <c r="P6" s="113"/>
      <c r="Q6" s="23"/>
      <c r="R6" s="23"/>
      <c r="S6" s="23"/>
      <c r="T6" s="23"/>
      <c r="U6" s="23"/>
      <c r="V6" s="23"/>
      <c r="W6" s="23"/>
    </row>
    <row r="7" spans="1:23" s="12" customFormat="1" ht="17.100000000000001" customHeight="1">
      <c r="A7" s="33"/>
      <c r="B7" s="110"/>
      <c r="C7" s="22"/>
      <c r="D7" s="55"/>
      <c r="E7" s="42"/>
      <c r="F7" s="182"/>
      <c r="G7" s="182"/>
      <c r="H7" s="182"/>
      <c r="I7" s="182"/>
      <c r="J7" s="22"/>
      <c r="K7" s="23"/>
      <c r="L7" s="23"/>
      <c r="M7" s="23"/>
      <c r="N7" s="23"/>
      <c r="O7" s="113"/>
      <c r="P7" s="113"/>
      <c r="Q7" s="23"/>
      <c r="R7" s="23"/>
      <c r="S7" s="23"/>
      <c r="T7" s="23"/>
      <c r="U7" s="23"/>
      <c r="V7" s="23"/>
      <c r="W7" s="23"/>
    </row>
    <row r="8" spans="1:23" s="12" customFormat="1" ht="17.100000000000001" customHeight="1">
      <c r="A8" s="33"/>
      <c r="B8" s="110"/>
      <c r="C8" s="22"/>
      <c r="D8" s="55"/>
      <c r="E8" s="42"/>
      <c r="F8" s="182"/>
      <c r="G8" s="182"/>
      <c r="H8" s="182"/>
      <c r="I8" s="182"/>
      <c r="J8" s="22"/>
      <c r="K8" s="23"/>
      <c r="L8" s="23"/>
      <c r="M8" s="23"/>
      <c r="N8" s="23"/>
      <c r="O8" s="113"/>
      <c r="P8" s="113"/>
      <c r="Q8" s="23"/>
      <c r="R8" s="23"/>
      <c r="S8" s="23"/>
      <c r="T8" s="23"/>
      <c r="U8" s="23"/>
      <c r="V8" s="23"/>
      <c r="W8" s="23"/>
    </row>
    <row r="9" spans="1:23" s="12" customFormat="1" ht="17.100000000000001" customHeight="1">
      <c r="A9" s="33"/>
      <c r="B9" s="110"/>
      <c r="C9" s="22"/>
      <c r="D9" s="55"/>
      <c r="E9" s="42"/>
      <c r="F9" s="182"/>
      <c r="G9" s="182"/>
      <c r="H9" s="182"/>
      <c r="I9" s="182"/>
      <c r="J9" s="22"/>
      <c r="K9" s="23"/>
      <c r="L9" s="23"/>
      <c r="M9" s="23"/>
      <c r="N9" s="23"/>
      <c r="O9" s="113"/>
      <c r="P9" s="113"/>
      <c r="Q9" s="23"/>
      <c r="R9" s="23"/>
      <c r="S9" s="23"/>
      <c r="T9" s="23"/>
      <c r="U9" s="23"/>
      <c r="V9" s="23"/>
      <c r="W9" s="23"/>
    </row>
    <row r="10" spans="1:23" s="12" customFormat="1" ht="17.100000000000001" customHeight="1">
      <c r="A10" s="33"/>
      <c r="B10" s="110"/>
      <c r="C10" s="22"/>
      <c r="D10" s="55"/>
      <c r="E10" s="42"/>
      <c r="F10" s="182"/>
      <c r="G10" s="182"/>
      <c r="H10" s="182"/>
      <c r="I10" s="182"/>
      <c r="J10" s="22"/>
      <c r="K10" s="23"/>
      <c r="L10" s="23"/>
      <c r="M10" s="23"/>
      <c r="N10" s="23"/>
      <c r="O10" s="113"/>
      <c r="P10" s="113"/>
      <c r="Q10" s="23"/>
      <c r="R10" s="23"/>
      <c r="S10" s="23"/>
      <c r="T10" s="23"/>
      <c r="U10" s="23"/>
      <c r="V10" s="23"/>
      <c r="W10" s="23"/>
    </row>
    <row r="11" spans="1:23" s="12" customFormat="1" ht="17.100000000000001" customHeight="1">
      <c r="A11" s="33"/>
      <c r="B11" s="110"/>
      <c r="C11" s="22"/>
      <c r="D11" s="55"/>
      <c r="E11" s="42"/>
      <c r="F11" s="182"/>
      <c r="G11" s="182"/>
      <c r="H11" s="182"/>
      <c r="I11" s="182"/>
      <c r="J11" s="22"/>
      <c r="K11" s="23"/>
      <c r="L11" s="23"/>
      <c r="M11" s="23"/>
      <c r="N11" s="23"/>
      <c r="O11" s="113"/>
      <c r="P11" s="113"/>
      <c r="Q11" s="23"/>
      <c r="R11" s="23"/>
      <c r="S11" s="23"/>
      <c r="T11" s="23"/>
      <c r="U11" s="23"/>
      <c r="V11" s="23"/>
      <c r="W11" s="23"/>
    </row>
    <row r="12" spans="1:23" s="12" customFormat="1" ht="17.100000000000001" customHeight="1">
      <c r="A12" s="33"/>
      <c r="B12" s="110"/>
      <c r="C12" s="22"/>
      <c r="D12" s="55"/>
      <c r="E12" s="42"/>
      <c r="F12" s="182"/>
      <c r="G12" s="182"/>
      <c r="H12" s="182"/>
      <c r="I12" s="182"/>
      <c r="J12" s="22"/>
      <c r="K12" s="23"/>
      <c r="L12" s="23"/>
      <c r="M12" s="23"/>
      <c r="N12" s="23"/>
      <c r="O12" s="113"/>
      <c r="P12" s="113"/>
      <c r="Q12" s="23"/>
      <c r="R12" s="23"/>
      <c r="S12" s="23"/>
      <c r="T12" s="23"/>
      <c r="U12" s="23"/>
      <c r="V12" s="23"/>
      <c r="W12" s="23"/>
    </row>
    <row r="13" spans="1:23" s="12" customFormat="1" ht="17.100000000000001" customHeight="1">
      <c r="A13" s="33"/>
      <c r="B13" s="110"/>
      <c r="C13" s="22"/>
      <c r="D13" s="55"/>
      <c r="E13" s="42"/>
      <c r="F13" s="182"/>
      <c r="G13" s="182"/>
      <c r="H13" s="182"/>
      <c r="I13" s="182"/>
      <c r="J13" s="22"/>
      <c r="K13" s="23"/>
      <c r="L13" s="23"/>
      <c r="M13" s="23"/>
      <c r="N13" s="23"/>
      <c r="O13" s="113"/>
      <c r="P13" s="113"/>
      <c r="Q13" s="23"/>
      <c r="R13" s="23"/>
      <c r="S13" s="23"/>
      <c r="T13" s="23"/>
      <c r="U13" s="23"/>
      <c r="V13" s="23"/>
      <c r="W13" s="23"/>
    </row>
    <row r="14" spans="1:23" s="12" customFormat="1" ht="17.100000000000001" customHeight="1">
      <c r="A14" s="33"/>
      <c r="B14" s="110"/>
      <c r="C14" s="22"/>
      <c r="D14" s="55"/>
      <c r="E14" s="42"/>
      <c r="F14" s="182"/>
      <c r="G14" s="182"/>
      <c r="H14" s="182"/>
      <c r="I14" s="182"/>
      <c r="J14" s="22"/>
      <c r="K14" s="23"/>
      <c r="L14" s="23"/>
      <c r="M14" s="23"/>
      <c r="N14" s="23"/>
      <c r="O14" s="113"/>
      <c r="P14" s="113"/>
      <c r="Q14" s="23"/>
      <c r="R14" s="23"/>
      <c r="S14" s="23"/>
      <c r="T14" s="23"/>
      <c r="U14" s="23"/>
      <c r="V14" s="23"/>
      <c r="W14" s="23"/>
    </row>
    <row r="15" spans="1:23" s="12" customFormat="1" ht="17.100000000000001" customHeight="1">
      <c r="A15" s="33"/>
      <c r="B15" s="110"/>
      <c r="C15" s="22"/>
      <c r="D15" s="55"/>
      <c r="E15" s="42"/>
      <c r="F15" s="182"/>
      <c r="G15" s="182"/>
      <c r="H15" s="182"/>
      <c r="I15" s="182"/>
      <c r="J15" s="23"/>
      <c r="K15" s="23"/>
      <c r="L15" s="23"/>
      <c r="M15" s="23"/>
      <c r="N15" s="23"/>
      <c r="O15" s="113"/>
      <c r="P15" s="113"/>
      <c r="Q15" s="23"/>
      <c r="R15" s="23"/>
      <c r="S15" s="23"/>
      <c r="T15" s="23"/>
      <c r="U15" s="23"/>
      <c r="V15" s="23"/>
      <c r="W15" s="23"/>
    </row>
    <row r="16" spans="1:23" s="12" customFormat="1" ht="17.100000000000001" customHeight="1">
      <c r="A16" s="33"/>
      <c r="B16" s="110"/>
      <c r="C16" s="22"/>
      <c r="D16" s="55"/>
      <c r="E16" s="42"/>
      <c r="F16" s="182"/>
      <c r="G16" s="182"/>
      <c r="H16" s="182"/>
      <c r="I16" s="182"/>
      <c r="J16" s="23"/>
      <c r="K16" s="23"/>
      <c r="L16" s="23"/>
      <c r="M16" s="23"/>
      <c r="N16" s="23"/>
      <c r="O16" s="113"/>
      <c r="P16" s="113"/>
      <c r="Q16" s="23"/>
      <c r="R16" s="23"/>
      <c r="S16" s="23"/>
      <c r="T16" s="23"/>
      <c r="U16" s="23"/>
      <c r="V16" s="23"/>
      <c r="W16" s="23"/>
    </row>
    <row r="17" spans="1:26" s="12" customFormat="1" ht="17.100000000000001" customHeight="1">
      <c r="A17" s="33"/>
      <c r="B17" s="110"/>
      <c r="C17" s="22"/>
      <c r="D17" s="55"/>
      <c r="E17" s="42"/>
      <c r="F17" s="182"/>
      <c r="G17" s="182"/>
      <c r="H17" s="182"/>
      <c r="I17" s="182"/>
      <c r="J17" s="23"/>
      <c r="K17" s="23"/>
      <c r="L17" s="23"/>
      <c r="M17" s="23"/>
      <c r="N17" s="23"/>
      <c r="O17" s="113"/>
      <c r="P17" s="113"/>
      <c r="Q17" s="23"/>
      <c r="R17" s="23"/>
      <c r="S17" s="23"/>
      <c r="T17" s="23"/>
      <c r="U17" s="23"/>
      <c r="V17" s="23"/>
      <c r="W17" s="23"/>
    </row>
    <row r="18" spans="1:26" s="12" customFormat="1" ht="17.100000000000001" customHeight="1">
      <c r="A18" s="33"/>
      <c r="B18" s="110"/>
      <c r="C18" s="22"/>
      <c r="D18" s="55"/>
      <c r="E18" s="42"/>
      <c r="F18" s="182"/>
      <c r="G18" s="182"/>
      <c r="H18" s="182"/>
      <c r="I18" s="182"/>
      <c r="J18" s="23"/>
      <c r="K18" s="23"/>
      <c r="L18" s="23"/>
      <c r="M18" s="23"/>
      <c r="N18" s="23"/>
      <c r="O18" s="113"/>
      <c r="P18" s="113"/>
      <c r="Q18" s="23"/>
      <c r="R18" s="23"/>
      <c r="S18" s="23"/>
      <c r="T18" s="23"/>
      <c r="U18" s="23"/>
      <c r="V18" s="23"/>
      <c r="W18" s="23"/>
    </row>
    <row r="19" spans="1:26" s="12" customFormat="1" ht="17.100000000000001" customHeight="1">
      <c r="A19" s="110"/>
      <c r="B19" s="110"/>
      <c r="C19" s="112"/>
      <c r="D19" s="112"/>
      <c r="E19" s="112"/>
      <c r="F19" s="182"/>
      <c r="G19" s="182"/>
      <c r="H19" s="182"/>
      <c r="I19" s="182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</row>
    <row r="20" spans="1:26" s="12" customFormat="1" ht="17.100000000000001" customHeight="1">
      <c r="A20" s="110"/>
      <c r="B20" s="110"/>
      <c r="C20" s="112"/>
      <c r="D20" s="112"/>
      <c r="E20" s="112"/>
      <c r="F20" s="182"/>
      <c r="G20" s="182"/>
      <c r="H20" s="182"/>
      <c r="I20" s="182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</row>
    <row r="21" spans="1:26" s="12" customFormat="1" ht="17.100000000000001" customHeight="1">
      <c r="A21" s="110"/>
      <c r="B21" s="110"/>
      <c r="C21" s="112"/>
      <c r="D21" s="112"/>
      <c r="E21" s="112"/>
      <c r="F21" s="182"/>
      <c r="G21" s="182"/>
      <c r="H21" s="182"/>
      <c r="I21" s="182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</row>
    <row r="22" spans="1:26" s="12" customFormat="1" ht="17.100000000000001" customHeight="1">
      <c r="A22" s="110"/>
      <c r="B22" s="110"/>
      <c r="C22" s="112"/>
      <c r="D22" s="112"/>
      <c r="E22" s="112"/>
      <c r="F22" s="182"/>
      <c r="G22" s="182"/>
      <c r="H22" s="182"/>
      <c r="I22" s="182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</row>
    <row r="23" spans="1:26" s="12" customFormat="1" ht="17.100000000000001" customHeight="1">
      <c r="A23" s="110"/>
      <c r="B23" s="110"/>
      <c r="C23" s="112"/>
      <c r="D23" s="112"/>
      <c r="E23" s="112"/>
      <c r="F23" s="182"/>
      <c r="G23" s="182"/>
      <c r="H23" s="182"/>
      <c r="I23" s="182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</row>
    <row r="24" spans="1:26" s="12" customFormat="1" ht="17.100000000000001" customHeight="1"/>
    <row r="25" spans="1:26" s="12" customFormat="1" ht="17.100000000000001" customHeight="1">
      <c r="A25" s="16" t="s">
        <v>102</v>
      </c>
    </row>
    <row r="26" spans="1:26" s="18" customFormat="1" ht="18" customHeight="1">
      <c r="A26" s="114" t="s">
        <v>2</v>
      </c>
      <c r="B26" s="114" t="s">
        <v>228</v>
      </c>
      <c r="C26" s="114" t="s">
        <v>58</v>
      </c>
      <c r="D26" s="114" t="s">
        <v>119</v>
      </c>
      <c r="E26" s="114" t="s">
        <v>58</v>
      </c>
      <c r="F26" s="114" t="s">
        <v>357</v>
      </c>
      <c r="G26" s="114" t="s">
        <v>358</v>
      </c>
      <c r="H26" s="114" t="s">
        <v>58</v>
      </c>
      <c r="I26" s="114" t="s">
        <v>236</v>
      </c>
      <c r="J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7.100000000000001" customHeight="1">
      <c r="A27" s="96"/>
      <c r="B27" s="96"/>
      <c r="C27" s="96"/>
      <c r="D27" s="96"/>
      <c r="E27" s="96"/>
      <c r="F27" s="96"/>
      <c r="G27" s="96"/>
      <c r="H27" s="96"/>
      <c r="I27" s="96"/>
      <c r="J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7.100000000000001" customHeight="1">
      <c r="A28" s="96"/>
      <c r="B28" s="96"/>
      <c r="C28" s="96"/>
      <c r="D28" s="96"/>
      <c r="E28" s="96"/>
      <c r="F28" s="96"/>
      <c r="G28" s="96"/>
      <c r="H28" s="96"/>
      <c r="I28" s="96"/>
      <c r="J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7.100000000000001" customHeight="1">
      <c r="A29" s="96"/>
      <c r="B29" s="96"/>
      <c r="C29" s="96"/>
      <c r="D29" s="96"/>
      <c r="E29" s="96"/>
      <c r="F29" s="96"/>
      <c r="G29" s="96"/>
      <c r="H29" s="96"/>
      <c r="I29" s="96"/>
      <c r="J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7.100000000000001" customHeight="1">
      <c r="A30" s="96"/>
      <c r="B30" s="96"/>
      <c r="C30" s="96"/>
      <c r="D30" s="96"/>
      <c r="E30" s="96"/>
      <c r="F30" s="96"/>
      <c r="G30" s="96"/>
      <c r="H30" s="96"/>
      <c r="I30" s="96"/>
      <c r="J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7.100000000000001" customHeight="1">
      <c r="A31" s="96"/>
      <c r="B31" s="96"/>
      <c r="C31" s="96"/>
      <c r="D31" s="96"/>
      <c r="E31" s="96"/>
      <c r="F31" s="96"/>
      <c r="G31" s="96"/>
      <c r="H31" s="96"/>
      <c r="I31" s="96"/>
      <c r="J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7.100000000000001" customHeight="1">
      <c r="A32" s="96"/>
      <c r="B32" s="96"/>
      <c r="C32" s="96"/>
      <c r="D32" s="96"/>
      <c r="E32" s="96"/>
      <c r="F32" s="96"/>
      <c r="G32" s="96"/>
      <c r="H32" s="96"/>
      <c r="I32" s="96"/>
      <c r="J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36" ht="17.100000000000001" customHeight="1">
      <c r="A33" s="96"/>
      <c r="B33" s="96"/>
      <c r="C33" s="96"/>
      <c r="D33" s="96"/>
      <c r="E33" s="96"/>
      <c r="F33" s="96"/>
      <c r="G33" s="96"/>
      <c r="H33" s="96"/>
      <c r="I33" s="96"/>
      <c r="J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36" ht="17.100000000000001" customHeight="1">
      <c r="A34" s="96"/>
      <c r="B34" s="96"/>
      <c r="C34" s="96"/>
      <c r="D34" s="96"/>
      <c r="E34" s="96"/>
      <c r="F34" s="96"/>
      <c r="G34" s="96"/>
      <c r="H34" s="96"/>
      <c r="I34" s="96"/>
      <c r="J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36" ht="17.100000000000001" customHeight="1">
      <c r="A35" s="96"/>
      <c r="B35" s="96"/>
      <c r="C35" s="96"/>
      <c r="D35" s="96"/>
      <c r="E35" s="96"/>
      <c r="F35" s="96"/>
      <c r="G35" s="96"/>
      <c r="H35" s="96"/>
      <c r="I35" s="96"/>
      <c r="J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36" ht="17.100000000000001" customHeight="1">
      <c r="A36" s="96"/>
      <c r="B36" s="96"/>
      <c r="C36" s="96"/>
      <c r="D36" s="96"/>
      <c r="E36" s="96"/>
      <c r="F36" s="96"/>
      <c r="G36" s="96"/>
      <c r="H36" s="96"/>
      <c r="I36" s="96"/>
      <c r="J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36" ht="17.100000000000001" customHeight="1">
      <c r="A37" s="96"/>
      <c r="B37" s="96"/>
      <c r="C37" s="96"/>
      <c r="D37" s="96"/>
      <c r="E37" s="96"/>
      <c r="F37" s="96"/>
      <c r="G37" s="96"/>
      <c r="H37" s="96"/>
      <c r="I37" s="96"/>
      <c r="J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36" ht="17.100000000000001" customHeight="1">
      <c r="A38" s="96"/>
      <c r="B38" s="96"/>
      <c r="C38" s="96"/>
      <c r="D38" s="96"/>
      <c r="E38" s="96"/>
      <c r="F38" s="96"/>
      <c r="G38" s="96"/>
      <c r="H38" s="96"/>
      <c r="I38" s="96"/>
      <c r="J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36" ht="17.100000000000001" customHeight="1">
      <c r="A39" s="96"/>
      <c r="B39" s="96"/>
      <c r="C39" s="96"/>
      <c r="D39" s="96"/>
      <c r="E39" s="96"/>
      <c r="F39" s="96"/>
      <c r="G39" s="96"/>
      <c r="H39" s="96"/>
      <c r="I39" s="96"/>
      <c r="J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36" ht="17.100000000000001" customHeight="1">
      <c r="A40" s="96"/>
      <c r="B40" s="96"/>
      <c r="C40" s="96"/>
      <c r="D40" s="96"/>
      <c r="E40" s="96"/>
      <c r="F40" s="96"/>
      <c r="G40" s="96"/>
      <c r="H40" s="96"/>
      <c r="I40" s="96"/>
      <c r="J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36" ht="17.100000000000001" customHeight="1">
      <c r="A41" s="96"/>
      <c r="B41" s="96"/>
      <c r="C41" s="96"/>
      <c r="D41" s="96"/>
      <c r="E41" s="96"/>
      <c r="F41" s="96"/>
      <c r="G41" s="96"/>
      <c r="H41" s="96"/>
      <c r="I41" s="96"/>
      <c r="J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36" ht="17.100000000000001" customHeight="1">
      <c r="A42" s="115"/>
      <c r="B42" s="115"/>
      <c r="C42" s="115"/>
      <c r="D42" s="115"/>
      <c r="E42" s="115"/>
      <c r="F42" s="115"/>
      <c r="G42" s="115"/>
      <c r="H42" s="115"/>
      <c r="I42" s="115"/>
      <c r="J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36" ht="17.100000000000001" customHeight="1">
      <c r="A43" s="115"/>
      <c r="B43" s="115"/>
      <c r="C43" s="115"/>
      <c r="D43" s="115"/>
      <c r="E43" s="115"/>
      <c r="F43" s="115"/>
      <c r="G43" s="115"/>
      <c r="H43" s="115"/>
      <c r="I43" s="115"/>
      <c r="J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36" ht="17.100000000000001" customHeight="1">
      <c r="A44" s="115"/>
      <c r="B44" s="115"/>
      <c r="C44" s="115"/>
      <c r="D44" s="115"/>
      <c r="E44" s="115"/>
      <c r="F44" s="115"/>
      <c r="G44" s="115"/>
      <c r="H44" s="115"/>
      <c r="I44" s="115"/>
      <c r="J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36" ht="17.100000000000001" customHeight="1">
      <c r="A45" s="115"/>
      <c r="B45" s="115"/>
      <c r="C45" s="115"/>
      <c r="D45" s="115"/>
      <c r="E45" s="115"/>
      <c r="F45" s="115"/>
      <c r="G45" s="115"/>
      <c r="H45" s="115"/>
      <c r="I45" s="115"/>
      <c r="J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36" ht="17.100000000000001" customHeight="1">
      <c r="A46" s="115"/>
      <c r="B46" s="115"/>
      <c r="C46" s="115"/>
      <c r="D46" s="115"/>
      <c r="E46" s="115"/>
      <c r="F46" s="115"/>
      <c r="G46" s="115"/>
      <c r="H46" s="115"/>
      <c r="I46" s="115"/>
      <c r="J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36" ht="17.100000000000001" customHeight="1">
      <c r="AE47" s="12"/>
      <c r="AF47" s="12"/>
      <c r="AG47" s="12"/>
      <c r="AH47" s="12"/>
      <c r="AI47" s="12"/>
      <c r="AJ4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7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4" width="3.77734375" style="37" customWidth="1"/>
    <col min="5" max="7" width="15.77734375" style="37" customWidth="1"/>
    <col min="8" max="11" width="3.77734375" style="37" customWidth="1"/>
    <col min="12" max="16384" width="10.77734375" style="37"/>
  </cols>
  <sheetData>
    <row r="1" spans="1:11" s="47" customFormat="1" ht="33" customHeight="1">
      <c r="A1" s="295" t="s">
        <v>34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</row>
    <row r="2" spans="1:11" s="47" customFormat="1" ht="33" customHeight="1">
      <c r="A2" s="295"/>
      <c r="B2" s="295"/>
      <c r="C2" s="295"/>
      <c r="D2" s="295"/>
      <c r="E2" s="295"/>
      <c r="F2" s="295"/>
      <c r="G2" s="295"/>
      <c r="H2" s="295"/>
      <c r="I2" s="295"/>
      <c r="J2" s="295"/>
      <c r="K2" s="295"/>
    </row>
    <row r="3" spans="1:11" s="47" customFormat="1" ht="12.75" customHeight="1">
      <c r="A3" s="48" t="s">
        <v>90</v>
      </c>
      <c r="B3" s="48"/>
      <c r="C3" s="21"/>
      <c r="D3" s="21"/>
      <c r="E3" s="21"/>
      <c r="F3" s="21"/>
      <c r="G3" s="21"/>
      <c r="H3" s="21"/>
      <c r="I3" s="21"/>
      <c r="J3" s="21"/>
      <c r="K3" s="21"/>
    </row>
    <row r="4" spans="1:11" s="49" customFormat="1" ht="13.5" customHeight="1">
      <c r="A4" s="89" t="str">
        <f>" 교   정   번   호(Calibration No) : "&amp;기본정보!H3</f>
        <v xml:space="preserve"> 교   정   번   호(Calibration No) : </v>
      </c>
      <c r="B4" s="89"/>
      <c r="C4" s="90"/>
      <c r="D4" s="193"/>
      <c r="E4" s="90"/>
      <c r="F4" s="90"/>
      <c r="G4" s="90"/>
      <c r="H4" s="98"/>
      <c r="I4" s="91"/>
      <c r="J4" s="187"/>
      <c r="K4" s="98"/>
    </row>
    <row r="5" spans="1:11" s="36" customFormat="1" ht="15" customHeight="1"/>
    <row r="6" spans="1:11" ht="15" customHeight="1">
      <c r="E6" s="54" t="str">
        <f>"○ 품명 : "&amp;기본정보!C$5</f>
        <v xml:space="preserve">○ 품명 : </v>
      </c>
    </row>
    <row r="7" spans="1:11" ht="15" customHeight="1">
      <c r="E7" s="54" t="str">
        <f>"○ 제작회사 : "&amp;기본정보!C$6</f>
        <v xml:space="preserve">○ 제작회사 : </v>
      </c>
    </row>
    <row r="8" spans="1:11" ht="15" customHeight="1">
      <c r="E8" s="54" t="str">
        <f>"○ 형식 : "&amp;기본정보!C$7</f>
        <v xml:space="preserve">○ 형식 : </v>
      </c>
    </row>
    <row r="9" spans="1:11" ht="15" customHeight="1">
      <c r="E9" s="54" t="str">
        <f>"○ 기기번호 : "&amp;기본정보!C$8</f>
        <v xml:space="preserve">○ 기기번호 : </v>
      </c>
    </row>
    <row r="11" spans="1:11" ht="15" customHeight="1">
      <c r="E11" s="38" t="s">
        <v>247</v>
      </c>
    </row>
    <row r="12" spans="1:11" ht="15" customHeight="1">
      <c r="A12" s="44"/>
      <c r="B12" s="43"/>
      <c r="E12" s="215" t="s">
        <v>248</v>
      </c>
      <c r="F12" s="215" t="s">
        <v>96</v>
      </c>
      <c r="G12" s="296" t="s">
        <v>252</v>
      </c>
    </row>
    <row r="13" spans="1:11" ht="15" customHeight="1">
      <c r="A13" s="44"/>
      <c r="B13" s="43"/>
      <c r="E13" s="216" t="s">
        <v>213</v>
      </c>
      <c r="F13" s="216" t="s">
        <v>213</v>
      </c>
      <c r="G13" s="297"/>
    </row>
    <row r="14" spans="1:11" ht="15" customHeight="1">
      <c r="A14" s="44" t="str">
        <f>IF(Calcu!B9=TRUE,"","삭제")</f>
        <v>삭제</v>
      </c>
      <c r="B14" s="43"/>
      <c r="E14" s="214" t="e">
        <f ca="1">Calcu!L34</f>
        <v>#N/A</v>
      </c>
      <c r="F14" s="214" t="e">
        <f ca="1">Calcu!M34</f>
        <v>#N/A</v>
      </c>
      <c r="G14" s="192" t="str">
        <f>Calcu!C9</f>
        <v/>
      </c>
    </row>
    <row r="15" spans="1:11" ht="15" customHeight="1">
      <c r="A15" s="44" t="str">
        <f>IF(Calcu!B10=TRUE,"","삭제")</f>
        <v>삭제</v>
      </c>
      <c r="B15" s="43"/>
      <c r="E15" s="214" t="e">
        <f ca="1">Calcu!L35</f>
        <v>#N/A</v>
      </c>
      <c r="F15" s="214" t="e">
        <f ca="1">Calcu!M35</f>
        <v>#N/A</v>
      </c>
      <c r="G15" s="192" t="str">
        <f>Calcu!C10</f>
        <v/>
      </c>
    </row>
    <row r="16" spans="1:11" ht="15" customHeight="1">
      <c r="A16" s="44" t="str">
        <f>IF(Calcu!B11=TRUE,"","삭제")</f>
        <v>삭제</v>
      </c>
      <c r="B16" s="43"/>
      <c r="E16" s="214" t="e">
        <f ca="1">Calcu!L36</f>
        <v>#N/A</v>
      </c>
      <c r="F16" s="214" t="e">
        <f ca="1">Calcu!M36</f>
        <v>#N/A</v>
      </c>
      <c r="G16" s="192" t="str">
        <f>Calcu!C11</f>
        <v/>
      </c>
    </row>
    <row r="17" spans="1:7" ht="15" customHeight="1">
      <c r="A17" s="44" t="str">
        <f>IF(Calcu!B12=TRUE,"","삭제")</f>
        <v>삭제</v>
      </c>
      <c r="B17" s="43"/>
      <c r="E17" s="214" t="e">
        <f ca="1">Calcu!L37</f>
        <v>#N/A</v>
      </c>
      <c r="F17" s="214" t="e">
        <f ca="1">Calcu!M37</f>
        <v>#N/A</v>
      </c>
      <c r="G17" s="192" t="str">
        <f>Calcu!C12</f>
        <v/>
      </c>
    </row>
    <row r="18" spans="1:7" ht="15" customHeight="1">
      <c r="A18" s="44" t="str">
        <f>IF(Calcu!B13=TRUE,"","삭제")</f>
        <v>삭제</v>
      </c>
      <c r="B18" s="43"/>
      <c r="E18" s="214" t="e">
        <f ca="1">Calcu!L38</f>
        <v>#N/A</v>
      </c>
      <c r="F18" s="214" t="e">
        <f ca="1">Calcu!M38</f>
        <v>#N/A</v>
      </c>
      <c r="G18" s="192" t="str">
        <f>Calcu!C13</f>
        <v/>
      </c>
    </row>
    <row r="19" spans="1:7" ht="15" customHeight="1">
      <c r="A19" s="44" t="str">
        <f>IF(Calcu!B14=TRUE,"","삭제")</f>
        <v>삭제</v>
      </c>
      <c r="B19" s="43"/>
      <c r="E19" s="214" t="e">
        <f ca="1">Calcu!L39</f>
        <v>#N/A</v>
      </c>
      <c r="F19" s="214" t="e">
        <f ca="1">Calcu!M39</f>
        <v>#N/A</v>
      </c>
      <c r="G19" s="192" t="str">
        <f>Calcu!C14</f>
        <v/>
      </c>
    </row>
    <row r="20" spans="1:7" ht="15" customHeight="1">
      <c r="A20" s="44" t="str">
        <f>IF(Calcu!B15=TRUE,"","삭제")</f>
        <v>삭제</v>
      </c>
      <c r="B20" s="43"/>
      <c r="E20" s="214" t="e">
        <f ca="1">Calcu!L40</f>
        <v>#N/A</v>
      </c>
      <c r="F20" s="214" t="e">
        <f ca="1">Calcu!M40</f>
        <v>#N/A</v>
      </c>
      <c r="G20" s="192" t="str">
        <f>Calcu!C15</f>
        <v/>
      </c>
    </row>
    <row r="21" spans="1:7" ht="15" customHeight="1">
      <c r="A21" s="44" t="str">
        <f>IF(Calcu!B16=TRUE,"","삭제")</f>
        <v>삭제</v>
      </c>
      <c r="B21" s="43"/>
      <c r="E21" s="214" t="e">
        <f ca="1">Calcu!L41</f>
        <v>#N/A</v>
      </c>
      <c r="F21" s="214" t="e">
        <f ca="1">Calcu!M41</f>
        <v>#N/A</v>
      </c>
      <c r="G21" s="192" t="str">
        <f>Calcu!C16</f>
        <v/>
      </c>
    </row>
    <row r="22" spans="1:7" ht="15" customHeight="1">
      <c r="A22" s="44" t="str">
        <f>IF(Calcu!B17=TRUE,"","삭제")</f>
        <v>삭제</v>
      </c>
      <c r="B22" s="43"/>
      <c r="E22" s="214" t="e">
        <f ca="1">Calcu!L42</f>
        <v>#N/A</v>
      </c>
      <c r="F22" s="214" t="e">
        <f ca="1">Calcu!M42</f>
        <v>#N/A</v>
      </c>
      <c r="G22" s="192" t="str">
        <f>Calcu!C17</f>
        <v/>
      </c>
    </row>
    <row r="23" spans="1:7" ht="15" customHeight="1">
      <c r="A23" s="44" t="str">
        <f>IF(Calcu!B18=TRUE,"","삭제")</f>
        <v>삭제</v>
      </c>
      <c r="B23" s="43"/>
      <c r="E23" s="214" t="e">
        <f ca="1">Calcu!L43</f>
        <v>#N/A</v>
      </c>
      <c r="F23" s="214" t="e">
        <f ca="1">Calcu!M43</f>
        <v>#N/A</v>
      </c>
      <c r="G23" s="192" t="str">
        <f>Calcu!C18</f>
        <v/>
      </c>
    </row>
    <row r="24" spans="1:7" ht="15" customHeight="1">
      <c r="A24" s="44" t="str">
        <f>IF(Calcu!B19=TRUE,"","삭제")</f>
        <v>삭제</v>
      </c>
      <c r="B24" s="43"/>
      <c r="E24" s="214" t="e">
        <f ca="1">Calcu!L44</f>
        <v>#N/A</v>
      </c>
      <c r="F24" s="214" t="e">
        <f ca="1">Calcu!M44</f>
        <v>#N/A</v>
      </c>
      <c r="G24" s="192" t="str">
        <f>Calcu!C19</f>
        <v/>
      </c>
    </row>
    <row r="25" spans="1:7" ht="15" customHeight="1">
      <c r="A25" s="44" t="str">
        <f>IF(Calcu!B20=TRUE,"","삭제")</f>
        <v>삭제</v>
      </c>
      <c r="B25" s="43"/>
      <c r="E25" s="214" t="e">
        <f ca="1">Calcu!L45</f>
        <v>#N/A</v>
      </c>
      <c r="F25" s="214" t="e">
        <f ca="1">Calcu!M45</f>
        <v>#N/A</v>
      </c>
      <c r="G25" s="192" t="str">
        <f>Calcu!C20</f>
        <v/>
      </c>
    </row>
    <row r="26" spans="1:7" ht="15" customHeight="1">
      <c r="A26" s="44" t="str">
        <f>IF(Calcu!B21=TRUE,"","삭제")</f>
        <v>삭제</v>
      </c>
      <c r="B26" s="43"/>
      <c r="E26" s="214" t="e">
        <f ca="1">Calcu!L46</f>
        <v>#N/A</v>
      </c>
      <c r="F26" s="214" t="e">
        <f ca="1">Calcu!M46</f>
        <v>#N/A</v>
      </c>
      <c r="G26" s="192" t="str">
        <f>Calcu!C21</f>
        <v/>
      </c>
    </row>
    <row r="27" spans="1:7" ht="15" customHeight="1">
      <c r="A27" s="44" t="str">
        <f>IF(Calcu!B22=TRUE,"","삭제")</f>
        <v>삭제</v>
      </c>
      <c r="B27" s="43"/>
      <c r="E27" s="214" t="e">
        <f ca="1">Calcu!L47</f>
        <v>#N/A</v>
      </c>
      <c r="F27" s="214" t="e">
        <f ca="1">Calcu!M47</f>
        <v>#N/A</v>
      </c>
      <c r="G27" s="192" t="str">
        <f>Calcu!C22</f>
        <v/>
      </c>
    </row>
    <row r="28" spans="1:7" ht="15" customHeight="1">
      <c r="A28" s="44" t="str">
        <f>IF(Calcu!B23=TRUE,"","삭제")</f>
        <v>삭제</v>
      </c>
      <c r="B28" s="43"/>
      <c r="E28" s="214" t="e">
        <f ca="1">Calcu!L48</f>
        <v>#N/A</v>
      </c>
      <c r="F28" s="214" t="e">
        <f ca="1">Calcu!M48</f>
        <v>#N/A</v>
      </c>
      <c r="G28" s="192" t="str">
        <f>Calcu!C23</f>
        <v/>
      </c>
    </row>
    <row r="29" spans="1:7" ht="15" customHeight="1">
      <c r="A29" s="44" t="str">
        <f>IF(Calcu!B24=TRUE,"","삭제")</f>
        <v>삭제</v>
      </c>
      <c r="B29" s="43"/>
      <c r="E29" s="214" t="e">
        <f ca="1">Calcu!L49</f>
        <v>#N/A</v>
      </c>
      <c r="F29" s="214" t="e">
        <f ca="1">Calcu!M49</f>
        <v>#N/A</v>
      </c>
      <c r="G29" s="192" t="str">
        <f>Calcu!C24</f>
        <v/>
      </c>
    </row>
    <row r="30" spans="1:7" ht="15" customHeight="1">
      <c r="A30" s="44" t="str">
        <f>IF(Calcu!B25=TRUE,"","삭제")</f>
        <v>삭제</v>
      </c>
      <c r="B30" s="43"/>
      <c r="E30" s="214" t="e">
        <f ca="1">Calcu!L50</f>
        <v>#N/A</v>
      </c>
      <c r="F30" s="214" t="e">
        <f ca="1">Calcu!M50</f>
        <v>#N/A</v>
      </c>
      <c r="G30" s="192" t="str">
        <f>Calcu!C25</f>
        <v/>
      </c>
    </row>
    <row r="31" spans="1:7" ht="15" customHeight="1">
      <c r="A31" s="44" t="str">
        <f>IF(Calcu!B26=TRUE,"","삭제")</f>
        <v>삭제</v>
      </c>
      <c r="B31" s="43"/>
      <c r="E31" s="214" t="e">
        <f ca="1">Calcu!L51</f>
        <v>#N/A</v>
      </c>
      <c r="F31" s="214" t="e">
        <f ca="1">Calcu!M51</f>
        <v>#N/A</v>
      </c>
      <c r="G31" s="192" t="str">
        <f>Calcu!C26</f>
        <v/>
      </c>
    </row>
    <row r="32" spans="1:7" ht="15" customHeight="1">
      <c r="A32" s="44" t="str">
        <f>IF(Calcu!B27=TRUE,"","삭제")</f>
        <v>삭제</v>
      </c>
      <c r="B32" s="43"/>
      <c r="E32" s="214" t="e">
        <f ca="1">Calcu!L52</f>
        <v>#N/A</v>
      </c>
      <c r="F32" s="214" t="e">
        <f ca="1">Calcu!M52</f>
        <v>#N/A</v>
      </c>
      <c r="G32" s="192" t="str">
        <f>Calcu!C27</f>
        <v/>
      </c>
    </row>
    <row r="33" spans="1:8" ht="15" customHeight="1">
      <c r="A33" s="44" t="str">
        <f>IF(Calcu!B28=TRUE,"","삭제")</f>
        <v>삭제</v>
      </c>
      <c r="B33" s="43"/>
      <c r="E33" s="214" t="e">
        <f ca="1">Calcu!L53</f>
        <v>#N/A</v>
      </c>
      <c r="F33" s="214" t="e">
        <f ca="1">Calcu!M53</f>
        <v>#N/A</v>
      </c>
      <c r="G33" s="192" t="str">
        <f>Calcu!C28</f>
        <v/>
      </c>
    </row>
    <row r="34" spans="1:8" ht="15" customHeight="1">
      <c r="A34" s="44"/>
      <c r="E34" s="100"/>
      <c r="F34" s="100"/>
      <c r="G34" s="148"/>
    </row>
    <row r="35" spans="1:8" ht="15" customHeight="1">
      <c r="A35" s="44"/>
      <c r="E35" s="38" t="e">
        <f ca="1">"● 측정불확도 : "&amp;Calcu!T67</f>
        <v>#N/A</v>
      </c>
      <c r="F35" s="53" t="e">
        <f>IF(Calcu!E77="사다리꼴","(신뢰수준 95 %,","(신뢰수준 약 95 %,")</f>
        <v>#N/A</v>
      </c>
      <c r="G35" s="223" t="e">
        <f ca="1">Calcu!E78&amp;")"</f>
        <v>#N/A</v>
      </c>
      <c r="H35" s="38"/>
    </row>
    <row r="36" spans="1:8" ht="15" customHeight="1">
      <c r="A36" s="44" t="e">
        <f>IF(Calcu!E77="사다리꼴","","삭제")</f>
        <v>#N/A</v>
      </c>
      <c r="E36" s="50" t="e">
        <f>IF(Calcu!E77="사다리꼴","※ 사다리꼴 확률분포임.","")</f>
        <v>#N/A</v>
      </c>
    </row>
    <row r="37" spans="1:8" ht="15" customHeight="1">
      <c r="E37" s="73"/>
      <c r="F37" s="73"/>
      <c r="G37" s="73"/>
      <c r="H37" s="74"/>
    </row>
  </sheetData>
  <mergeCells count="2">
    <mergeCell ref="A1:K2"/>
    <mergeCell ref="G12:G13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38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4" width="3.77734375" style="37" customWidth="1"/>
    <col min="5" max="7" width="15.77734375" style="37" customWidth="1"/>
    <col min="8" max="11" width="3.77734375" style="37" customWidth="1"/>
    <col min="12" max="16384" width="10.77734375" style="37"/>
  </cols>
  <sheetData>
    <row r="1" spans="1:11" s="79" customFormat="1" ht="33" customHeight="1">
      <c r="A1" s="298" t="s">
        <v>56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</row>
    <row r="2" spans="1:11" s="79" customFormat="1" ht="33" customHeigh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</row>
    <row r="3" spans="1:11" s="47" customFormat="1" ht="12.75" customHeight="1">
      <c r="A3" s="48" t="s">
        <v>55</v>
      </c>
      <c r="B3" s="48"/>
      <c r="C3" s="21"/>
      <c r="D3" s="21"/>
      <c r="E3" s="21"/>
      <c r="F3" s="21"/>
      <c r="G3" s="21"/>
      <c r="H3" s="21"/>
      <c r="I3" s="21"/>
      <c r="J3" s="21"/>
      <c r="K3" s="21"/>
    </row>
    <row r="4" spans="1:11" s="49" customFormat="1" ht="13.5" customHeight="1">
      <c r="A4" s="78" t="str">
        <f>" 교   정   번   호(Calibration No) : "&amp;기본정보!H3</f>
        <v xml:space="preserve"> 교   정   번   호(Calibration No) : </v>
      </c>
      <c r="B4" s="78"/>
      <c r="C4" s="77"/>
      <c r="D4" s="193"/>
      <c r="E4" s="77"/>
      <c r="F4" s="90"/>
      <c r="G4" s="77"/>
      <c r="H4" s="193"/>
      <c r="I4" s="77"/>
      <c r="J4" s="76"/>
      <c r="K4" s="75"/>
    </row>
    <row r="5" spans="1:11" s="36" customFormat="1" ht="15" customHeight="1"/>
    <row r="6" spans="1:11" ht="15" customHeight="1">
      <c r="E6" s="54" t="str">
        <f>"○ Description : "&amp;기본정보!C$5</f>
        <v xml:space="preserve">○ Description : </v>
      </c>
    </row>
    <row r="7" spans="1:11" ht="15" customHeight="1">
      <c r="E7" s="54" t="str">
        <f>"○ Manufacturer  : "&amp;기본정보!C$6</f>
        <v xml:space="preserve">○ Manufacturer  : </v>
      </c>
    </row>
    <row r="8" spans="1:11" ht="15" customHeight="1">
      <c r="E8" s="54" t="str">
        <f>"○ Model Name : "&amp;기본정보!C$7</f>
        <v xml:space="preserve">○ Model Name : </v>
      </c>
    </row>
    <row r="9" spans="1:11" ht="15" customHeight="1">
      <c r="E9" s="54" t="str">
        <f>"○ Serial Number : "&amp;기본정보!C$8</f>
        <v xml:space="preserve">○ Serial Number : </v>
      </c>
    </row>
    <row r="11" spans="1:11" ht="15" customHeight="1">
      <c r="E11" s="38" t="s">
        <v>251</v>
      </c>
    </row>
    <row r="12" spans="1:11" ht="15" customHeight="1">
      <c r="A12" s="44"/>
      <c r="B12" s="43"/>
      <c r="E12" s="218" t="s">
        <v>250</v>
      </c>
      <c r="F12" s="218" t="s">
        <v>249</v>
      </c>
      <c r="G12" s="296" t="s">
        <v>253</v>
      </c>
      <c r="H12" s="51"/>
    </row>
    <row r="13" spans="1:11" ht="15" customHeight="1">
      <c r="A13" s="44"/>
      <c r="B13" s="43"/>
      <c r="E13" s="219" t="s">
        <v>213</v>
      </c>
      <c r="F13" s="219" t="s">
        <v>213</v>
      </c>
      <c r="G13" s="297"/>
      <c r="H13" s="51"/>
    </row>
    <row r="14" spans="1:11" ht="15" customHeight="1">
      <c r="A14" s="44" t="str">
        <f>IF(Calcu!B9=TRUE,"","삭제")</f>
        <v>삭제</v>
      </c>
      <c r="B14" s="43"/>
      <c r="E14" s="217" t="e">
        <f ca="1">Calcu!L34</f>
        <v>#N/A</v>
      </c>
      <c r="F14" s="217" t="e">
        <f ca="1">Calcu!M34</f>
        <v>#N/A</v>
      </c>
      <c r="G14" s="192" t="str">
        <f>Calcu!C9</f>
        <v/>
      </c>
      <c r="H14" s="51"/>
    </row>
    <row r="15" spans="1:11" ht="15" customHeight="1">
      <c r="A15" s="44" t="str">
        <f>IF(Calcu!B10=TRUE,"","삭제")</f>
        <v>삭제</v>
      </c>
      <c r="B15" s="43"/>
      <c r="E15" s="217" t="e">
        <f ca="1">Calcu!L35</f>
        <v>#N/A</v>
      </c>
      <c r="F15" s="217" t="e">
        <f ca="1">Calcu!M35</f>
        <v>#N/A</v>
      </c>
      <c r="G15" s="192" t="str">
        <f>Calcu!C10</f>
        <v/>
      </c>
      <c r="H15" s="51"/>
    </row>
    <row r="16" spans="1:11" ht="15" customHeight="1">
      <c r="A16" s="44" t="str">
        <f>IF(Calcu!B11=TRUE,"","삭제")</f>
        <v>삭제</v>
      </c>
      <c r="B16" s="43"/>
      <c r="E16" s="217" t="e">
        <f ca="1">Calcu!L36</f>
        <v>#N/A</v>
      </c>
      <c r="F16" s="217" t="e">
        <f ca="1">Calcu!M36</f>
        <v>#N/A</v>
      </c>
      <c r="G16" s="192" t="str">
        <f>Calcu!C11</f>
        <v/>
      </c>
      <c r="H16" s="51"/>
    </row>
    <row r="17" spans="1:8" ht="15" customHeight="1">
      <c r="A17" s="44" t="str">
        <f>IF(Calcu!B12=TRUE,"","삭제")</f>
        <v>삭제</v>
      </c>
      <c r="B17" s="43"/>
      <c r="E17" s="217" t="e">
        <f ca="1">Calcu!L37</f>
        <v>#N/A</v>
      </c>
      <c r="F17" s="217" t="e">
        <f ca="1">Calcu!M37</f>
        <v>#N/A</v>
      </c>
      <c r="G17" s="192" t="str">
        <f>Calcu!C12</f>
        <v/>
      </c>
      <c r="H17" s="51"/>
    </row>
    <row r="18" spans="1:8" ht="15" customHeight="1">
      <c r="A18" s="44" t="str">
        <f>IF(Calcu!B13=TRUE,"","삭제")</f>
        <v>삭제</v>
      </c>
      <c r="B18" s="43"/>
      <c r="E18" s="217" t="e">
        <f ca="1">Calcu!L38</f>
        <v>#N/A</v>
      </c>
      <c r="F18" s="217" t="e">
        <f ca="1">Calcu!M38</f>
        <v>#N/A</v>
      </c>
      <c r="G18" s="192" t="str">
        <f>Calcu!C13</f>
        <v/>
      </c>
      <c r="H18" s="51"/>
    </row>
    <row r="19" spans="1:8" ht="15" customHeight="1">
      <c r="A19" s="44" t="str">
        <f>IF(Calcu!B14=TRUE,"","삭제")</f>
        <v>삭제</v>
      </c>
      <c r="B19" s="43"/>
      <c r="E19" s="217" t="e">
        <f ca="1">Calcu!L39</f>
        <v>#N/A</v>
      </c>
      <c r="F19" s="217" t="e">
        <f ca="1">Calcu!M39</f>
        <v>#N/A</v>
      </c>
      <c r="G19" s="192" t="str">
        <f>Calcu!C14</f>
        <v/>
      </c>
      <c r="H19" s="51"/>
    </row>
    <row r="20" spans="1:8" ht="15" customHeight="1">
      <c r="A20" s="44" t="str">
        <f>IF(Calcu!B15=TRUE,"","삭제")</f>
        <v>삭제</v>
      </c>
      <c r="B20" s="43"/>
      <c r="E20" s="217" t="e">
        <f ca="1">Calcu!L40</f>
        <v>#N/A</v>
      </c>
      <c r="F20" s="217" t="e">
        <f ca="1">Calcu!M40</f>
        <v>#N/A</v>
      </c>
      <c r="G20" s="192" t="str">
        <f>Calcu!C15</f>
        <v/>
      </c>
      <c r="H20" s="51"/>
    </row>
    <row r="21" spans="1:8" ht="15" customHeight="1">
      <c r="A21" s="44" t="str">
        <f>IF(Calcu!B16=TRUE,"","삭제")</f>
        <v>삭제</v>
      </c>
      <c r="B21" s="43"/>
      <c r="E21" s="217" t="e">
        <f ca="1">Calcu!L41</f>
        <v>#N/A</v>
      </c>
      <c r="F21" s="217" t="e">
        <f ca="1">Calcu!M41</f>
        <v>#N/A</v>
      </c>
      <c r="G21" s="192" t="str">
        <f>Calcu!C16</f>
        <v/>
      </c>
      <c r="H21" s="51"/>
    </row>
    <row r="22" spans="1:8" ht="15" customHeight="1">
      <c r="A22" s="44" t="str">
        <f>IF(Calcu!B17=TRUE,"","삭제")</f>
        <v>삭제</v>
      </c>
      <c r="B22" s="43"/>
      <c r="E22" s="217" t="e">
        <f ca="1">Calcu!L42</f>
        <v>#N/A</v>
      </c>
      <c r="F22" s="217" t="e">
        <f ca="1">Calcu!M42</f>
        <v>#N/A</v>
      </c>
      <c r="G22" s="192" t="str">
        <f>Calcu!C17</f>
        <v/>
      </c>
      <c r="H22" s="51"/>
    </row>
    <row r="23" spans="1:8" ht="15" customHeight="1">
      <c r="A23" s="44" t="str">
        <f>IF(Calcu!B18=TRUE,"","삭제")</f>
        <v>삭제</v>
      </c>
      <c r="B23" s="43"/>
      <c r="E23" s="217" t="e">
        <f ca="1">Calcu!L43</f>
        <v>#N/A</v>
      </c>
      <c r="F23" s="217" t="e">
        <f ca="1">Calcu!M43</f>
        <v>#N/A</v>
      </c>
      <c r="G23" s="192" t="str">
        <f>Calcu!C18</f>
        <v/>
      </c>
      <c r="H23" s="51"/>
    </row>
    <row r="24" spans="1:8" ht="15" customHeight="1">
      <c r="A24" s="44" t="str">
        <f>IF(Calcu!B19=TRUE,"","삭제")</f>
        <v>삭제</v>
      </c>
      <c r="B24" s="43"/>
      <c r="E24" s="217" t="e">
        <f ca="1">Calcu!L44</f>
        <v>#N/A</v>
      </c>
      <c r="F24" s="217" t="e">
        <f ca="1">Calcu!M44</f>
        <v>#N/A</v>
      </c>
      <c r="G24" s="192" t="str">
        <f>Calcu!C19</f>
        <v/>
      </c>
      <c r="H24" s="51"/>
    </row>
    <row r="25" spans="1:8" ht="15" customHeight="1">
      <c r="A25" s="44" t="str">
        <f>IF(Calcu!B20=TRUE,"","삭제")</f>
        <v>삭제</v>
      </c>
      <c r="B25" s="43"/>
      <c r="E25" s="217" t="e">
        <f ca="1">Calcu!L45</f>
        <v>#N/A</v>
      </c>
      <c r="F25" s="217" t="e">
        <f ca="1">Calcu!M45</f>
        <v>#N/A</v>
      </c>
      <c r="G25" s="192" t="str">
        <f>Calcu!C20</f>
        <v/>
      </c>
      <c r="H25" s="51"/>
    </row>
    <row r="26" spans="1:8" ht="15" customHeight="1">
      <c r="A26" s="44" t="str">
        <f>IF(Calcu!B21=TRUE,"","삭제")</f>
        <v>삭제</v>
      </c>
      <c r="B26" s="43"/>
      <c r="E26" s="217" t="e">
        <f ca="1">Calcu!L46</f>
        <v>#N/A</v>
      </c>
      <c r="F26" s="217" t="e">
        <f ca="1">Calcu!M46</f>
        <v>#N/A</v>
      </c>
      <c r="G26" s="192" t="str">
        <f>Calcu!C21</f>
        <v/>
      </c>
      <c r="H26" s="51"/>
    </row>
    <row r="27" spans="1:8" ht="15" customHeight="1">
      <c r="A27" s="44" t="str">
        <f>IF(Calcu!B22=TRUE,"","삭제")</f>
        <v>삭제</v>
      </c>
      <c r="B27" s="43"/>
      <c r="E27" s="217" t="e">
        <f ca="1">Calcu!L47</f>
        <v>#N/A</v>
      </c>
      <c r="F27" s="217" t="e">
        <f ca="1">Calcu!M47</f>
        <v>#N/A</v>
      </c>
      <c r="G27" s="192" t="str">
        <f>Calcu!C22</f>
        <v/>
      </c>
      <c r="H27" s="51"/>
    </row>
    <row r="28" spans="1:8" ht="15" customHeight="1">
      <c r="A28" s="44" t="str">
        <f>IF(Calcu!B23=TRUE,"","삭제")</f>
        <v>삭제</v>
      </c>
      <c r="B28" s="43"/>
      <c r="E28" s="217" t="e">
        <f ca="1">Calcu!L48</f>
        <v>#N/A</v>
      </c>
      <c r="F28" s="217" t="e">
        <f ca="1">Calcu!M48</f>
        <v>#N/A</v>
      </c>
      <c r="G28" s="192" t="str">
        <f>Calcu!C23</f>
        <v/>
      </c>
      <c r="H28" s="51"/>
    </row>
    <row r="29" spans="1:8" ht="15" customHeight="1">
      <c r="A29" s="44" t="str">
        <f>IF(Calcu!B24=TRUE,"","삭제")</f>
        <v>삭제</v>
      </c>
      <c r="B29" s="43"/>
      <c r="E29" s="217" t="e">
        <f ca="1">Calcu!L49</f>
        <v>#N/A</v>
      </c>
      <c r="F29" s="217" t="e">
        <f ca="1">Calcu!M49</f>
        <v>#N/A</v>
      </c>
      <c r="G29" s="192" t="str">
        <f>Calcu!C24</f>
        <v/>
      </c>
      <c r="H29" s="51"/>
    </row>
    <row r="30" spans="1:8" ht="15" customHeight="1">
      <c r="A30" s="44" t="str">
        <f>IF(Calcu!B25=TRUE,"","삭제")</f>
        <v>삭제</v>
      </c>
      <c r="B30" s="43"/>
      <c r="E30" s="217" t="e">
        <f ca="1">Calcu!L50</f>
        <v>#N/A</v>
      </c>
      <c r="F30" s="217" t="e">
        <f ca="1">Calcu!M50</f>
        <v>#N/A</v>
      </c>
      <c r="G30" s="192" t="str">
        <f>Calcu!C25</f>
        <v/>
      </c>
      <c r="H30" s="51"/>
    </row>
    <row r="31" spans="1:8" ht="15" customHeight="1">
      <c r="A31" s="44" t="str">
        <f>IF(Calcu!B26=TRUE,"","삭제")</f>
        <v>삭제</v>
      </c>
      <c r="B31" s="43"/>
      <c r="E31" s="217" t="e">
        <f ca="1">Calcu!L51</f>
        <v>#N/A</v>
      </c>
      <c r="F31" s="217" t="e">
        <f ca="1">Calcu!M51</f>
        <v>#N/A</v>
      </c>
      <c r="G31" s="192" t="str">
        <f>Calcu!C26</f>
        <v/>
      </c>
      <c r="H31" s="51"/>
    </row>
    <row r="32" spans="1:8" ht="15" customHeight="1">
      <c r="A32" s="44" t="str">
        <f>IF(Calcu!B27=TRUE,"","삭제")</f>
        <v>삭제</v>
      </c>
      <c r="B32" s="43"/>
      <c r="E32" s="217" t="e">
        <f ca="1">Calcu!L52</f>
        <v>#N/A</v>
      </c>
      <c r="F32" s="217" t="e">
        <f ca="1">Calcu!M52</f>
        <v>#N/A</v>
      </c>
      <c r="G32" s="192" t="str">
        <f>Calcu!C27</f>
        <v/>
      </c>
      <c r="H32" s="51"/>
    </row>
    <row r="33" spans="1:10" ht="15" customHeight="1">
      <c r="A33" s="44" t="str">
        <f>IF(Calcu!B28=TRUE,"","삭제")</f>
        <v>삭제</v>
      </c>
      <c r="B33" s="43"/>
      <c r="E33" s="217" t="e">
        <f ca="1">Calcu!L53</f>
        <v>#N/A</v>
      </c>
      <c r="F33" s="217" t="e">
        <f ca="1">Calcu!M53</f>
        <v>#N/A</v>
      </c>
      <c r="G33" s="192" t="str">
        <f>Calcu!C28</f>
        <v/>
      </c>
      <c r="H33" s="51"/>
    </row>
    <row r="34" spans="1:10" ht="15" customHeight="1">
      <c r="A34" s="44"/>
      <c r="E34" s="100"/>
      <c r="F34" s="148"/>
      <c r="G34" s="51"/>
      <c r="H34" s="51"/>
      <c r="I34" s="51"/>
      <c r="J34" s="51"/>
    </row>
    <row r="35" spans="1:10" ht="15" customHeight="1">
      <c r="A35" s="44"/>
      <c r="E35" s="38" t="e">
        <f ca="1">"● Measurement uncertainty : "&amp;Calcu!T67</f>
        <v>#N/A</v>
      </c>
    </row>
    <row r="36" spans="1:10" ht="15" customHeight="1">
      <c r="A36" s="44"/>
      <c r="F36" s="220" t="e">
        <f>IF(Calcu!E77="사다리꼴","(Confidence level 95 %,","(Confidence level about 95 %,")</f>
        <v>#N/A</v>
      </c>
      <c r="G36" s="50" t="e">
        <f ca="1">Calcu!E78&amp;")"</f>
        <v>#N/A</v>
      </c>
      <c r="H36" s="50"/>
      <c r="I36" s="53"/>
      <c r="J36" s="50"/>
    </row>
    <row r="37" spans="1:10" ht="15" customHeight="1">
      <c r="A37" s="44" t="e">
        <f>IF(Calcu!E77="사다리꼴","","삭제")</f>
        <v>#N/A</v>
      </c>
      <c r="E37" s="50" t="e">
        <f>IF(Calcu!E77="사다리꼴","※ Trapezoid probability distribution.","")</f>
        <v>#N/A</v>
      </c>
      <c r="F37" s="53"/>
      <c r="I37" s="53"/>
      <c r="J37" s="50"/>
    </row>
    <row r="38" spans="1:10" ht="15" customHeight="1">
      <c r="E38" s="73"/>
      <c r="F38" s="73"/>
      <c r="G38" s="73"/>
      <c r="H38" s="74"/>
    </row>
  </sheetData>
  <mergeCells count="2">
    <mergeCell ref="G12:G13"/>
    <mergeCell ref="A1:K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5" width="1.77734375" style="37" hidden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295" t="s">
        <v>343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</row>
    <row r="2" spans="1:17" s="47" customFormat="1" ht="33" customHeight="1">
      <c r="A2" s="295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</row>
    <row r="3" spans="1:17" s="47" customFormat="1" ht="12.75" customHeight="1">
      <c r="A3" s="48" t="s">
        <v>344</v>
      </c>
      <c r="B3" s="48"/>
      <c r="C3" s="48"/>
      <c r="D3" s="48"/>
      <c r="E3" s="48"/>
      <c r="F3" s="21"/>
      <c r="G3" s="21"/>
      <c r="H3" s="21"/>
      <c r="I3" s="21"/>
      <c r="J3" s="21"/>
      <c r="K3" s="21"/>
      <c r="L3" s="21"/>
      <c r="M3" s="21"/>
    </row>
    <row r="4" spans="1:17" s="49" customFormat="1" ht="13.5" customHeight="1">
      <c r="A4" s="233" t="str">
        <f>" 교   정   번   호(Calibration No) : "&amp;기본정보!H3</f>
        <v xml:space="preserve"> 교   정   번   호(Calibration No) : </v>
      </c>
      <c r="B4" s="233"/>
      <c r="C4" s="233"/>
      <c r="D4" s="233"/>
      <c r="E4" s="233"/>
      <c r="F4" s="234"/>
      <c r="G4" s="234"/>
      <c r="H4" s="234"/>
      <c r="I4" s="234"/>
      <c r="J4" s="234"/>
      <c r="K4" s="235"/>
      <c r="L4" s="236"/>
      <c r="M4" s="237"/>
      <c r="N4" s="237"/>
      <c r="O4" s="237"/>
      <c r="P4" s="237"/>
      <c r="Q4" s="237"/>
    </row>
    <row r="5" spans="1:17" s="36" customFormat="1" ht="15" customHeight="1"/>
    <row r="6" spans="1:17" ht="15" customHeight="1">
      <c r="F6" s="54" t="str">
        <f>"○ 품명 : "&amp;기본정보!C$5</f>
        <v xml:space="preserve">○ 품명 : </v>
      </c>
      <c r="G6" s="54"/>
    </row>
    <row r="7" spans="1:17" ht="15" customHeight="1">
      <c r="F7" s="54" t="str">
        <f>"○ 제작회사 : "&amp;기본정보!C$6</f>
        <v xml:space="preserve">○ 제작회사 : </v>
      </c>
      <c r="G7" s="54"/>
    </row>
    <row r="8" spans="1:17" ht="15" customHeight="1">
      <c r="F8" s="54" t="str">
        <f>"○ 형식 : "&amp;기본정보!C$7</f>
        <v xml:space="preserve">○ 형식 : </v>
      </c>
      <c r="G8" s="54"/>
    </row>
    <row r="9" spans="1:17" ht="15" customHeight="1">
      <c r="F9" s="54" t="str">
        <f>"○ 기기번호 : "&amp;기본정보!C$8</f>
        <v xml:space="preserve">○ 기기번호 : </v>
      </c>
      <c r="G9" s="54"/>
    </row>
    <row r="11" spans="1:17" ht="15" customHeight="1">
      <c r="F11" s="38" t="s">
        <v>345</v>
      </c>
      <c r="G11" s="38"/>
    </row>
    <row r="12" spans="1:17" ht="15" customHeight="1">
      <c r="A12" s="44"/>
      <c r="B12" s="44"/>
      <c r="C12" s="44"/>
      <c r="D12" s="44"/>
      <c r="E12" s="44"/>
    </row>
    <row r="13" spans="1:17" s="238" customFormat="1" ht="15" customHeight="1">
      <c r="B13" s="304"/>
      <c r="C13" s="306"/>
      <c r="D13" s="306"/>
      <c r="E13" s="306"/>
      <c r="F13" s="308" t="s">
        <v>352</v>
      </c>
      <c r="G13" s="310" t="s">
        <v>346</v>
      </c>
      <c r="H13" s="312" t="s">
        <v>347</v>
      </c>
      <c r="I13" s="314"/>
      <c r="J13" s="315" t="s">
        <v>348</v>
      </c>
      <c r="K13" s="315"/>
      <c r="L13" s="315"/>
      <c r="M13" s="299" t="s">
        <v>349</v>
      </c>
      <c r="N13" s="299"/>
      <c r="O13" s="299"/>
      <c r="P13" s="300"/>
      <c r="Q13" s="302" t="s">
        <v>350</v>
      </c>
    </row>
    <row r="14" spans="1:17" s="239" customFormat="1" ht="22.5">
      <c r="B14" s="305"/>
      <c r="C14" s="307"/>
      <c r="D14" s="307"/>
      <c r="E14" s="307"/>
      <c r="F14" s="309"/>
      <c r="G14" s="311"/>
      <c r="H14" s="313"/>
      <c r="I14" s="307"/>
      <c r="J14" s="240" t="s">
        <v>354</v>
      </c>
      <c r="K14" s="241" t="s">
        <v>355</v>
      </c>
      <c r="L14" s="241" t="s">
        <v>356</v>
      </c>
      <c r="M14" s="240" t="s">
        <v>354</v>
      </c>
      <c r="N14" s="241" t="s">
        <v>355</v>
      </c>
      <c r="O14" s="241" t="s">
        <v>356</v>
      </c>
      <c r="P14" s="301"/>
      <c r="Q14" s="303"/>
    </row>
    <row r="15" spans="1:17" ht="15" customHeight="1">
      <c r="A15" s="44" t="str">
        <f>IF(Calcu!B9=TRUE,"","삭제")</f>
        <v>삭제</v>
      </c>
      <c r="B15" s="43"/>
      <c r="C15" s="43"/>
      <c r="D15" s="43"/>
      <c r="E15" s="43"/>
      <c r="F15" s="51" t="e">
        <f ca="1">Calcu!L34</f>
        <v>#N/A</v>
      </c>
      <c r="G15" s="51" t="s">
        <v>353</v>
      </c>
      <c r="H15" s="51" t="e">
        <f ca="1">Calcu!O34</f>
        <v>#N/A</v>
      </c>
      <c r="J15" s="37" t="e">
        <f ca="1">Calcu!M34</f>
        <v>#N/A</v>
      </c>
      <c r="K15" s="37" t="e">
        <f ca="1">Calcu!N34</f>
        <v>#N/A</v>
      </c>
      <c r="L15" s="37" t="str">
        <f>LEFT(Calcu!P34)</f>
        <v/>
      </c>
      <c r="M15" s="37" t="s">
        <v>351</v>
      </c>
      <c r="N15" s="37" t="s">
        <v>351</v>
      </c>
      <c r="O15" s="37" t="s">
        <v>351</v>
      </c>
      <c r="Q15" s="37" t="e">
        <f ca="1">Calcu!Q34</f>
        <v>#N/A</v>
      </c>
    </row>
    <row r="16" spans="1:17" ht="15" customHeight="1">
      <c r="A16" s="44" t="str">
        <f>IF(Calcu!B10=TRUE,"","삭제")</f>
        <v>삭제</v>
      </c>
      <c r="B16" s="43"/>
      <c r="C16" s="43"/>
      <c r="D16" s="43"/>
      <c r="E16" s="43"/>
      <c r="F16" s="51" t="e">
        <f ca="1">Calcu!L35</f>
        <v>#N/A</v>
      </c>
      <c r="G16" s="51" t="s">
        <v>353</v>
      </c>
      <c r="H16" s="51" t="e">
        <f ca="1">Calcu!O35</f>
        <v>#N/A</v>
      </c>
      <c r="J16" s="37" t="e">
        <f ca="1">Calcu!M35</f>
        <v>#N/A</v>
      </c>
      <c r="K16" s="37" t="e">
        <f ca="1">Calcu!N35</f>
        <v>#N/A</v>
      </c>
      <c r="L16" s="37" t="str">
        <f>LEFT(Calcu!P35)</f>
        <v/>
      </c>
      <c r="M16" s="37" t="s">
        <v>351</v>
      </c>
      <c r="N16" s="37" t="s">
        <v>351</v>
      </c>
      <c r="O16" s="37" t="s">
        <v>351</v>
      </c>
      <c r="Q16" s="37" t="e">
        <f ca="1">Calcu!Q35</f>
        <v>#N/A</v>
      </c>
    </row>
    <row r="17" spans="1:17" ht="15" customHeight="1">
      <c r="A17" s="44" t="str">
        <f>IF(Calcu!B11=TRUE,"","삭제")</f>
        <v>삭제</v>
      </c>
      <c r="B17" s="43"/>
      <c r="C17" s="43"/>
      <c r="D17" s="43"/>
      <c r="E17" s="43"/>
      <c r="F17" s="51" t="e">
        <f ca="1">Calcu!L36</f>
        <v>#N/A</v>
      </c>
      <c r="G17" s="51" t="s">
        <v>353</v>
      </c>
      <c r="H17" s="51" t="e">
        <f ca="1">Calcu!O36</f>
        <v>#N/A</v>
      </c>
      <c r="J17" s="37" t="e">
        <f ca="1">Calcu!M36</f>
        <v>#N/A</v>
      </c>
      <c r="K17" s="37" t="e">
        <f ca="1">Calcu!N36</f>
        <v>#N/A</v>
      </c>
      <c r="L17" s="37" t="str">
        <f>LEFT(Calcu!P36)</f>
        <v/>
      </c>
      <c r="M17" s="37" t="s">
        <v>351</v>
      </c>
      <c r="N17" s="37" t="s">
        <v>351</v>
      </c>
      <c r="O17" s="37" t="s">
        <v>351</v>
      </c>
      <c r="Q17" s="37" t="e">
        <f ca="1">Calcu!Q36</f>
        <v>#N/A</v>
      </c>
    </row>
    <row r="18" spans="1:17" ht="15" customHeight="1">
      <c r="A18" s="44" t="str">
        <f>IF(Calcu!B12=TRUE,"","삭제")</f>
        <v>삭제</v>
      </c>
      <c r="B18" s="43"/>
      <c r="C18" s="43"/>
      <c r="D18" s="43"/>
      <c r="E18" s="43"/>
      <c r="F18" s="51" t="e">
        <f ca="1">Calcu!L37</f>
        <v>#N/A</v>
      </c>
      <c r="G18" s="51" t="s">
        <v>353</v>
      </c>
      <c r="H18" s="51" t="e">
        <f ca="1">Calcu!O37</f>
        <v>#N/A</v>
      </c>
      <c r="J18" s="37" t="e">
        <f ca="1">Calcu!M37</f>
        <v>#N/A</v>
      </c>
      <c r="K18" s="37" t="e">
        <f ca="1">Calcu!N37</f>
        <v>#N/A</v>
      </c>
      <c r="L18" s="37" t="str">
        <f>LEFT(Calcu!P37)</f>
        <v/>
      </c>
      <c r="M18" s="37" t="s">
        <v>351</v>
      </c>
      <c r="N18" s="37" t="s">
        <v>351</v>
      </c>
      <c r="O18" s="37" t="s">
        <v>351</v>
      </c>
      <c r="Q18" s="37" t="e">
        <f ca="1">Calcu!Q37</f>
        <v>#N/A</v>
      </c>
    </row>
    <row r="19" spans="1:17" ht="15" customHeight="1">
      <c r="A19" s="44" t="str">
        <f>IF(Calcu!B13=TRUE,"","삭제")</f>
        <v>삭제</v>
      </c>
      <c r="B19" s="43"/>
      <c r="C19" s="43"/>
      <c r="D19" s="43"/>
      <c r="E19" s="43"/>
      <c r="F19" s="51" t="e">
        <f ca="1">Calcu!L38</f>
        <v>#N/A</v>
      </c>
      <c r="G19" s="51" t="s">
        <v>353</v>
      </c>
      <c r="H19" s="51" t="e">
        <f ca="1">Calcu!O38</f>
        <v>#N/A</v>
      </c>
      <c r="J19" s="37" t="e">
        <f ca="1">Calcu!M38</f>
        <v>#N/A</v>
      </c>
      <c r="K19" s="37" t="e">
        <f ca="1">Calcu!N38</f>
        <v>#N/A</v>
      </c>
      <c r="L19" s="37" t="str">
        <f>LEFT(Calcu!P38)</f>
        <v/>
      </c>
      <c r="M19" s="37" t="s">
        <v>351</v>
      </c>
      <c r="N19" s="37" t="s">
        <v>351</v>
      </c>
      <c r="O19" s="37" t="s">
        <v>351</v>
      </c>
      <c r="Q19" s="37" t="e">
        <f ca="1">Calcu!Q38</f>
        <v>#N/A</v>
      </c>
    </row>
    <row r="20" spans="1:17" ht="15" customHeight="1">
      <c r="A20" s="44" t="str">
        <f>IF(Calcu!B14=TRUE,"","삭제")</f>
        <v>삭제</v>
      </c>
      <c r="B20" s="43"/>
      <c r="C20" s="43"/>
      <c r="D20" s="43"/>
      <c r="E20" s="43"/>
      <c r="F20" s="51" t="e">
        <f ca="1">Calcu!L39</f>
        <v>#N/A</v>
      </c>
      <c r="G20" s="51" t="s">
        <v>353</v>
      </c>
      <c r="H20" s="51" t="e">
        <f ca="1">Calcu!O39</f>
        <v>#N/A</v>
      </c>
      <c r="J20" s="37" t="e">
        <f ca="1">Calcu!M39</f>
        <v>#N/A</v>
      </c>
      <c r="K20" s="37" t="e">
        <f ca="1">Calcu!N39</f>
        <v>#N/A</v>
      </c>
      <c r="L20" s="37" t="str">
        <f>LEFT(Calcu!P39)</f>
        <v/>
      </c>
      <c r="M20" s="37" t="s">
        <v>351</v>
      </c>
      <c r="N20" s="37" t="s">
        <v>351</v>
      </c>
      <c r="O20" s="37" t="s">
        <v>351</v>
      </c>
      <c r="Q20" s="37" t="e">
        <f ca="1">Calcu!Q39</f>
        <v>#N/A</v>
      </c>
    </row>
    <row r="21" spans="1:17" ht="15" customHeight="1">
      <c r="A21" s="44" t="str">
        <f>IF(Calcu!B15=TRUE,"","삭제")</f>
        <v>삭제</v>
      </c>
      <c r="B21" s="43"/>
      <c r="C21" s="43"/>
      <c r="D21" s="43"/>
      <c r="E21" s="43"/>
      <c r="F21" s="51" t="e">
        <f ca="1">Calcu!L40</f>
        <v>#N/A</v>
      </c>
      <c r="G21" s="51" t="s">
        <v>353</v>
      </c>
      <c r="H21" s="51" t="e">
        <f ca="1">Calcu!O40</f>
        <v>#N/A</v>
      </c>
      <c r="J21" s="37" t="e">
        <f ca="1">Calcu!M40</f>
        <v>#N/A</v>
      </c>
      <c r="K21" s="37" t="e">
        <f ca="1">Calcu!N40</f>
        <v>#N/A</v>
      </c>
      <c r="L21" s="37" t="str">
        <f>LEFT(Calcu!P40)</f>
        <v/>
      </c>
      <c r="M21" s="37" t="s">
        <v>351</v>
      </c>
      <c r="N21" s="37" t="s">
        <v>351</v>
      </c>
      <c r="O21" s="37" t="s">
        <v>351</v>
      </c>
      <c r="Q21" s="37" t="e">
        <f ca="1">Calcu!Q40</f>
        <v>#N/A</v>
      </c>
    </row>
    <row r="22" spans="1:17" ht="15" customHeight="1">
      <c r="A22" s="44" t="str">
        <f>IF(Calcu!B16=TRUE,"","삭제")</f>
        <v>삭제</v>
      </c>
      <c r="B22" s="43"/>
      <c r="C22" s="43"/>
      <c r="D22" s="43"/>
      <c r="E22" s="43"/>
      <c r="F22" s="51" t="e">
        <f ca="1">Calcu!L41</f>
        <v>#N/A</v>
      </c>
      <c r="G22" s="51" t="s">
        <v>353</v>
      </c>
      <c r="H22" s="51" t="e">
        <f ca="1">Calcu!O41</f>
        <v>#N/A</v>
      </c>
      <c r="J22" s="37" t="e">
        <f ca="1">Calcu!M41</f>
        <v>#N/A</v>
      </c>
      <c r="K22" s="37" t="e">
        <f ca="1">Calcu!N41</f>
        <v>#N/A</v>
      </c>
      <c r="L22" s="37" t="str">
        <f>LEFT(Calcu!P41)</f>
        <v/>
      </c>
      <c r="M22" s="37" t="s">
        <v>351</v>
      </c>
      <c r="N22" s="37" t="s">
        <v>351</v>
      </c>
      <c r="O22" s="37" t="s">
        <v>351</v>
      </c>
      <c r="Q22" s="37" t="e">
        <f ca="1">Calcu!Q41</f>
        <v>#N/A</v>
      </c>
    </row>
    <row r="23" spans="1:17" ht="15" customHeight="1">
      <c r="A23" s="44" t="str">
        <f>IF(Calcu!B17=TRUE,"","삭제")</f>
        <v>삭제</v>
      </c>
      <c r="B23" s="43"/>
      <c r="C23" s="43"/>
      <c r="D23" s="43"/>
      <c r="E23" s="43"/>
      <c r="F23" s="51" t="e">
        <f ca="1">Calcu!L42</f>
        <v>#N/A</v>
      </c>
      <c r="G23" s="51" t="s">
        <v>353</v>
      </c>
      <c r="H23" s="51" t="e">
        <f ca="1">Calcu!O42</f>
        <v>#N/A</v>
      </c>
      <c r="J23" s="37" t="e">
        <f ca="1">Calcu!M42</f>
        <v>#N/A</v>
      </c>
      <c r="K23" s="37" t="e">
        <f ca="1">Calcu!N42</f>
        <v>#N/A</v>
      </c>
      <c r="L23" s="37" t="str">
        <f>LEFT(Calcu!P42)</f>
        <v/>
      </c>
      <c r="M23" s="37" t="s">
        <v>351</v>
      </c>
      <c r="N23" s="37" t="s">
        <v>351</v>
      </c>
      <c r="O23" s="37" t="s">
        <v>351</v>
      </c>
      <c r="Q23" s="37" t="e">
        <f ca="1">Calcu!Q42</f>
        <v>#N/A</v>
      </c>
    </row>
    <row r="24" spans="1:17" ht="15" customHeight="1">
      <c r="A24" s="44" t="str">
        <f>IF(Calcu!B18=TRUE,"","삭제")</f>
        <v>삭제</v>
      </c>
      <c r="B24" s="43"/>
      <c r="C24" s="43"/>
      <c r="D24" s="43"/>
      <c r="E24" s="43"/>
      <c r="F24" s="51" t="e">
        <f ca="1">Calcu!L43</f>
        <v>#N/A</v>
      </c>
      <c r="G24" s="51" t="s">
        <v>353</v>
      </c>
      <c r="H24" s="51" t="e">
        <f ca="1">Calcu!O43</f>
        <v>#N/A</v>
      </c>
      <c r="J24" s="37" t="e">
        <f ca="1">Calcu!M43</f>
        <v>#N/A</v>
      </c>
      <c r="K24" s="37" t="e">
        <f ca="1">Calcu!N43</f>
        <v>#N/A</v>
      </c>
      <c r="L24" s="37" t="str">
        <f>LEFT(Calcu!P43)</f>
        <v/>
      </c>
      <c r="M24" s="37" t="s">
        <v>351</v>
      </c>
      <c r="N24" s="37" t="s">
        <v>351</v>
      </c>
      <c r="O24" s="37" t="s">
        <v>351</v>
      </c>
      <c r="Q24" s="37" t="e">
        <f ca="1">Calcu!Q43</f>
        <v>#N/A</v>
      </c>
    </row>
    <row r="25" spans="1:17" ht="15" customHeight="1">
      <c r="A25" s="44" t="str">
        <f>IF(Calcu!B19=TRUE,"","삭제")</f>
        <v>삭제</v>
      </c>
      <c r="B25" s="43"/>
      <c r="C25" s="43"/>
      <c r="D25" s="43"/>
      <c r="E25" s="43"/>
      <c r="F25" s="51" t="e">
        <f ca="1">Calcu!L44</f>
        <v>#N/A</v>
      </c>
      <c r="G25" s="51" t="s">
        <v>353</v>
      </c>
      <c r="H25" s="51" t="e">
        <f ca="1">Calcu!O44</f>
        <v>#N/A</v>
      </c>
      <c r="J25" s="37" t="e">
        <f ca="1">Calcu!M44</f>
        <v>#N/A</v>
      </c>
      <c r="K25" s="37" t="e">
        <f ca="1">Calcu!N44</f>
        <v>#N/A</v>
      </c>
      <c r="L25" s="37" t="str">
        <f>LEFT(Calcu!P44)</f>
        <v/>
      </c>
      <c r="M25" s="37" t="s">
        <v>351</v>
      </c>
      <c r="N25" s="37" t="s">
        <v>351</v>
      </c>
      <c r="O25" s="37" t="s">
        <v>351</v>
      </c>
      <c r="Q25" s="37" t="e">
        <f ca="1">Calcu!Q44</f>
        <v>#N/A</v>
      </c>
    </row>
    <row r="26" spans="1:17" ht="15" customHeight="1">
      <c r="A26" s="44" t="str">
        <f>IF(Calcu!B20=TRUE,"","삭제")</f>
        <v>삭제</v>
      </c>
      <c r="B26" s="43"/>
      <c r="C26" s="43"/>
      <c r="D26" s="43"/>
      <c r="E26" s="43"/>
      <c r="F26" s="51" t="e">
        <f ca="1">Calcu!L45</f>
        <v>#N/A</v>
      </c>
      <c r="G26" s="51" t="s">
        <v>353</v>
      </c>
      <c r="H26" s="51" t="e">
        <f ca="1">Calcu!O45</f>
        <v>#N/A</v>
      </c>
      <c r="J26" s="37" t="e">
        <f ca="1">Calcu!M45</f>
        <v>#N/A</v>
      </c>
      <c r="K26" s="37" t="e">
        <f ca="1">Calcu!N45</f>
        <v>#N/A</v>
      </c>
      <c r="L26" s="37" t="str">
        <f>LEFT(Calcu!P45)</f>
        <v/>
      </c>
      <c r="M26" s="37" t="s">
        <v>351</v>
      </c>
      <c r="N26" s="37" t="s">
        <v>351</v>
      </c>
      <c r="O26" s="37" t="s">
        <v>351</v>
      </c>
      <c r="Q26" s="37" t="e">
        <f ca="1">Calcu!Q45</f>
        <v>#N/A</v>
      </c>
    </row>
    <row r="27" spans="1:17" ht="15" customHeight="1">
      <c r="A27" s="44" t="str">
        <f>IF(Calcu!B21=TRUE,"","삭제")</f>
        <v>삭제</v>
      </c>
      <c r="B27" s="43"/>
      <c r="C27" s="43"/>
      <c r="D27" s="43"/>
      <c r="E27" s="43"/>
      <c r="F27" s="51" t="e">
        <f ca="1">Calcu!L46</f>
        <v>#N/A</v>
      </c>
      <c r="G27" s="51" t="s">
        <v>353</v>
      </c>
      <c r="H27" s="51" t="e">
        <f ca="1">Calcu!O46</f>
        <v>#N/A</v>
      </c>
      <c r="J27" s="37" t="e">
        <f ca="1">Calcu!M46</f>
        <v>#N/A</v>
      </c>
      <c r="K27" s="37" t="e">
        <f ca="1">Calcu!N46</f>
        <v>#N/A</v>
      </c>
      <c r="L27" s="37" t="str">
        <f>LEFT(Calcu!P46)</f>
        <v/>
      </c>
      <c r="M27" s="37" t="s">
        <v>351</v>
      </c>
      <c r="N27" s="37" t="s">
        <v>351</v>
      </c>
      <c r="O27" s="37" t="s">
        <v>351</v>
      </c>
      <c r="Q27" s="37" t="e">
        <f ca="1">Calcu!Q46</f>
        <v>#N/A</v>
      </c>
    </row>
    <row r="28" spans="1:17" ht="15" customHeight="1">
      <c r="A28" s="44" t="str">
        <f>IF(Calcu!B22=TRUE,"","삭제")</f>
        <v>삭제</v>
      </c>
      <c r="B28" s="43"/>
      <c r="C28" s="43"/>
      <c r="D28" s="43"/>
      <c r="E28" s="43"/>
      <c r="F28" s="51" t="e">
        <f ca="1">Calcu!L47</f>
        <v>#N/A</v>
      </c>
      <c r="G28" s="51" t="s">
        <v>353</v>
      </c>
      <c r="H28" s="51" t="e">
        <f ca="1">Calcu!O47</f>
        <v>#N/A</v>
      </c>
      <c r="J28" s="37" t="e">
        <f ca="1">Calcu!M47</f>
        <v>#N/A</v>
      </c>
      <c r="K28" s="37" t="e">
        <f ca="1">Calcu!N47</f>
        <v>#N/A</v>
      </c>
      <c r="L28" s="37" t="str">
        <f>LEFT(Calcu!P47)</f>
        <v/>
      </c>
      <c r="M28" s="37" t="s">
        <v>351</v>
      </c>
      <c r="N28" s="37" t="s">
        <v>351</v>
      </c>
      <c r="O28" s="37" t="s">
        <v>351</v>
      </c>
      <c r="Q28" s="37" t="e">
        <f ca="1">Calcu!Q47</f>
        <v>#N/A</v>
      </c>
    </row>
    <row r="29" spans="1:17" ht="15" customHeight="1">
      <c r="A29" s="44" t="str">
        <f>IF(Calcu!B23=TRUE,"","삭제")</f>
        <v>삭제</v>
      </c>
      <c r="B29" s="43"/>
      <c r="C29" s="43"/>
      <c r="D29" s="43"/>
      <c r="E29" s="43"/>
      <c r="F29" s="51" t="e">
        <f ca="1">Calcu!L48</f>
        <v>#N/A</v>
      </c>
      <c r="G29" s="51" t="s">
        <v>353</v>
      </c>
      <c r="H29" s="51" t="e">
        <f ca="1">Calcu!O48</f>
        <v>#N/A</v>
      </c>
      <c r="J29" s="37" t="e">
        <f ca="1">Calcu!M48</f>
        <v>#N/A</v>
      </c>
      <c r="K29" s="37" t="e">
        <f ca="1">Calcu!N48</f>
        <v>#N/A</v>
      </c>
      <c r="L29" s="37" t="str">
        <f>LEFT(Calcu!P48)</f>
        <v/>
      </c>
      <c r="M29" s="37" t="s">
        <v>351</v>
      </c>
      <c r="N29" s="37" t="s">
        <v>351</v>
      </c>
      <c r="O29" s="37" t="s">
        <v>351</v>
      </c>
      <c r="Q29" s="37" t="e">
        <f ca="1">Calcu!Q48</f>
        <v>#N/A</v>
      </c>
    </row>
    <row r="30" spans="1:17" ht="15" customHeight="1">
      <c r="A30" s="44" t="str">
        <f>IF(Calcu!B24=TRUE,"","삭제")</f>
        <v>삭제</v>
      </c>
      <c r="B30" s="43"/>
      <c r="C30" s="43"/>
      <c r="D30" s="43"/>
      <c r="E30" s="43"/>
      <c r="F30" s="51" t="e">
        <f ca="1">Calcu!L49</f>
        <v>#N/A</v>
      </c>
      <c r="G30" s="51" t="s">
        <v>353</v>
      </c>
      <c r="H30" s="51" t="e">
        <f ca="1">Calcu!O49</f>
        <v>#N/A</v>
      </c>
      <c r="J30" s="37" t="e">
        <f ca="1">Calcu!M49</f>
        <v>#N/A</v>
      </c>
      <c r="K30" s="37" t="e">
        <f ca="1">Calcu!N49</f>
        <v>#N/A</v>
      </c>
      <c r="L30" s="37" t="str">
        <f>LEFT(Calcu!P49)</f>
        <v/>
      </c>
      <c r="M30" s="37" t="s">
        <v>351</v>
      </c>
      <c r="N30" s="37" t="s">
        <v>351</v>
      </c>
      <c r="O30" s="37" t="s">
        <v>351</v>
      </c>
      <c r="Q30" s="37" t="e">
        <f ca="1">Calcu!Q49</f>
        <v>#N/A</v>
      </c>
    </row>
    <row r="31" spans="1:17" ht="15" customHeight="1">
      <c r="A31" s="44" t="str">
        <f>IF(Calcu!B25=TRUE,"","삭제")</f>
        <v>삭제</v>
      </c>
      <c r="B31" s="43"/>
      <c r="C31" s="43"/>
      <c r="D31" s="43"/>
      <c r="E31" s="43"/>
      <c r="F31" s="51" t="e">
        <f ca="1">Calcu!L50</f>
        <v>#N/A</v>
      </c>
      <c r="G31" s="51" t="s">
        <v>353</v>
      </c>
      <c r="H31" s="51" t="e">
        <f ca="1">Calcu!O50</f>
        <v>#N/A</v>
      </c>
      <c r="J31" s="37" t="e">
        <f ca="1">Calcu!M50</f>
        <v>#N/A</v>
      </c>
      <c r="K31" s="37" t="e">
        <f ca="1">Calcu!N50</f>
        <v>#N/A</v>
      </c>
      <c r="L31" s="37" t="str">
        <f>LEFT(Calcu!P50)</f>
        <v/>
      </c>
      <c r="M31" s="37" t="s">
        <v>351</v>
      </c>
      <c r="N31" s="37" t="s">
        <v>351</v>
      </c>
      <c r="O31" s="37" t="s">
        <v>351</v>
      </c>
      <c r="Q31" s="37" t="e">
        <f ca="1">Calcu!Q50</f>
        <v>#N/A</v>
      </c>
    </row>
    <row r="32" spans="1:17" ht="15" customHeight="1">
      <c r="A32" s="44" t="str">
        <f>IF(Calcu!B26=TRUE,"","삭제")</f>
        <v>삭제</v>
      </c>
      <c r="B32" s="43"/>
      <c r="C32" s="43"/>
      <c r="D32" s="43"/>
      <c r="E32" s="43"/>
      <c r="F32" s="51" t="e">
        <f ca="1">Calcu!L51</f>
        <v>#N/A</v>
      </c>
      <c r="G32" s="51" t="s">
        <v>353</v>
      </c>
      <c r="H32" s="51" t="e">
        <f ca="1">Calcu!O51</f>
        <v>#N/A</v>
      </c>
      <c r="J32" s="37" t="e">
        <f ca="1">Calcu!M51</f>
        <v>#N/A</v>
      </c>
      <c r="K32" s="37" t="e">
        <f ca="1">Calcu!N51</f>
        <v>#N/A</v>
      </c>
      <c r="L32" s="37" t="str">
        <f>LEFT(Calcu!P51)</f>
        <v/>
      </c>
      <c r="M32" s="37" t="s">
        <v>351</v>
      </c>
      <c r="N32" s="37" t="s">
        <v>351</v>
      </c>
      <c r="O32" s="37" t="s">
        <v>351</v>
      </c>
      <c r="Q32" s="37" t="e">
        <f ca="1">Calcu!Q51</f>
        <v>#N/A</v>
      </c>
    </row>
    <row r="33" spans="1:17" ht="15" customHeight="1">
      <c r="A33" s="44" t="str">
        <f>IF(Calcu!B27=TRUE,"","삭제")</f>
        <v>삭제</v>
      </c>
      <c r="B33" s="43"/>
      <c r="C33" s="43"/>
      <c r="D33" s="43"/>
      <c r="E33" s="43"/>
      <c r="F33" s="51" t="e">
        <f ca="1">Calcu!L52</f>
        <v>#N/A</v>
      </c>
      <c r="G33" s="51" t="s">
        <v>353</v>
      </c>
      <c r="H33" s="51" t="e">
        <f ca="1">Calcu!O52</f>
        <v>#N/A</v>
      </c>
      <c r="J33" s="37" t="e">
        <f ca="1">Calcu!M52</f>
        <v>#N/A</v>
      </c>
      <c r="K33" s="37" t="e">
        <f ca="1">Calcu!N52</f>
        <v>#N/A</v>
      </c>
      <c r="L33" s="37" t="str">
        <f>LEFT(Calcu!P52)</f>
        <v/>
      </c>
      <c r="M33" s="37" t="s">
        <v>351</v>
      </c>
      <c r="N33" s="37" t="s">
        <v>351</v>
      </c>
      <c r="O33" s="37" t="s">
        <v>351</v>
      </c>
      <c r="Q33" s="37" t="e">
        <f ca="1">Calcu!Q52</f>
        <v>#N/A</v>
      </c>
    </row>
    <row r="34" spans="1:17" ht="15" customHeight="1">
      <c r="A34" s="44" t="str">
        <f>IF(Calcu!B28=TRUE,"","삭제")</f>
        <v>삭제</v>
      </c>
      <c r="B34" s="43"/>
      <c r="C34" s="43"/>
      <c r="D34" s="43"/>
      <c r="E34" s="43"/>
      <c r="F34" s="51" t="e">
        <f ca="1">Calcu!L53</f>
        <v>#N/A</v>
      </c>
      <c r="G34" s="51" t="s">
        <v>353</v>
      </c>
      <c r="H34" s="51" t="e">
        <f ca="1">Calcu!O53</f>
        <v>#N/A</v>
      </c>
      <c r="J34" s="37" t="e">
        <f ca="1">Calcu!M53</f>
        <v>#N/A</v>
      </c>
      <c r="K34" s="37" t="e">
        <f ca="1">Calcu!N53</f>
        <v>#N/A</v>
      </c>
      <c r="L34" s="37" t="str">
        <f>LEFT(Calcu!P53)</f>
        <v/>
      </c>
      <c r="M34" s="37" t="s">
        <v>351</v>
      </c>
      <c r="N34" s="37" t="s">
        <v>351</v>
      </c>
      <c r="O34" s="37" t="s">
        <v>351</v>
      </c>
      <c r="Q34" s="37" t="e">
        <f ca="1">Calcu!Q53</f>
        <v>#N/A</v>
      </c>
    </row>
    <row r="35" spans="1:17" ht="15" customHeight="1">
      <c r="A35" s="44"/>
      <c r="F35" s="51"/>
      <c r="G35" s="51"/>
      <c r="H35" s="51"/>
    </row>
    <row r="36" spans="1:17" ht="15" customHeight="1">
      <c r="A36" s="44"/>
      <c r="G36" s="53" t="e">
        <f>IF(Calcu!E77="사다리꼴","※ 신뢰수준 95 %,","※ 신뢰수준 약 95 %,")</f>
        <v>#N/A</v>
      </c>
      <c r="H36" s="223" t="e">
        <f ca="1">Calcu!E78&amp;IF(Calcu!E77="사다리꼴",", 사다리꼴 확률분포","")</f>
        <v>#N/A</v>
      </c>
      <c r="K36" s="50"/>
      <c r="Q36" s="53"/>
    </row>
    <row r="37" spans="1:17" ht="15" customHeight="1"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4"/>
    </row>
  </sheetData>
  <mergeCells count="13">
    <mergeCell ref="M13:O13"/>
    <mergeCell ref="P13:P14"/>
    <mergeCell ref="Q13:Q14"/>
    <mergeCell ref="A1:Q2"/>
    <mergeCell ref="B13:B14"/>
    <mergeCell ref="C13:C14"/>
    <mergeCell ref="D13:D14"/>
    <mergeCell ref="E13:E14"/>
    <mergeCell ref="F13:F14"/>
    <mergeCell ref="G13:G14"/>
    <mergeCell ref="H13:H14"/>
    <mergeCell ref="I13:I14"/>
    <mergeCell ref="J13:L13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29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4.77734375" style="37" customWidth="1"/>
    <col min="5" max="8" width="10.77734375" style="37" customWidth="1"/>
    <col min="9" max="11" width="4.77734375" style="37" customWidth="1"/>
    <col min="12" max="12" width="4.77734375" style="92" customWidth="1"/>
    <col min="13" max="13" width="6.77734375" style="104" customWidth="1"/>
    <col min="14" max="16384" width="10.77734375" style="92"/>
  </cols>
  <sheetData>
    <row r="1" spans="1:13" s="79" customFormat="1" ht="33" customHeight="1">
      <c r="A1" s="317" t="s">
        <v>71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81"/>
    </row>
    <row r="2" spans="1:13" s="79" customFormat="1" ht="33" customHeight="1">
      <c r="A2" s="317"/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81"/>
    </row>
    <row r="3" spans="1:13" s="79" customFormat="1" ht="12.75" customHeight="1">
      <c r="A3" s="48"/>
      <c r="B3" s="48"/>
      <c r="C3" s="21"/>
      <c r="D3" s="21"/>
      <c r="E3" s="21"/>
      <c r="F3" s="21"/>
      <c r="G3" s="21"/>
      <c r="H3" s="21"/>
      <c r="I3" s="21"/>
      <c r="J3" s="21"/>
      <c r="K3" s="21"/>
      <c r="L3" s="80"/>
      <c r="M3" s="103"/>
    </row>
    <row r="4" spans="1:13" s="81" customFormat="1" ht="13.5" customHeight="1">
      <c r="A4" s="89"/>
      <c r="B4" s="89"/>
      <c r="C4" s="90"/>
      <c r="D4" s="193"/>
      <c r="E4" s="90"/>
      <c r="F4" s="98"/>
      <c r="G4" s="90"/>
      <c r="H4" s="90"/>
      <c r="I4" s="91"/>
      <c r="J4" s="98"/>
      <c r="K4" s="98"/>
      <c r="L4" s="89"/>
      <c r="M4" s="36"/>
    </row>
    <row r="5" spans="1:13" s="82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4" customFormat="1" ht="15" customHeight="1">
      <c r="A6" s="43"/>
      <c r="C6" s="43"/>
      <c r="D6" s="43"/>
      <c r="E6" s="38" t="s">
        <v>254</v>
      </c>
      <c r="F6" s="37"/>
      <c r="G6" s="52"/>
      <c r="H6" s="52"/>
      <c r="I6" s="51"/>
      <c r="J6" s="37"/>
      <c r="K6" s="37"/>
      <c r="L6" s="93"/>
    </row>
    <row r="7" spans="1:13" s="84" customFormat="1" ht="15" customHeight="1">
      <c r="A7" s="43"/>
      <c r="C7" s="43"/>
      <c r="D7" s="43"/>
      <c r="E7" s="171" t="s">
        <v>228</v>
      </c>
      <c r="F7" s="171" t="s">
        <v>96</v>
      </c>
      <c r="G7" s="169" t="s">
        <v>95</v>
      </c>
      <c r="H7" s="316" t="s">
        <v>97</v>
      </c>
    </row>
    <row r="8" spans="1:13" s="84" customFormat="1" ht="15" customHeight="1">
      <c r="A8" s="43"/>
      <c r="C8" s="43"/>
      <c r="D8" s="43"/>
      <c r="E8" s="172" t="s">
        <v>213</v>
      </c>
      <c r="F8" s="172" t="s">
        <v>213</v>
      </c>
      <c r="G8" s="172" t="s">
        <v>213</v>
      </c>
      <c r="H8" s="297"/>
    </row>
    <row r="9" spans="1:13" s="84" customFormat="1" ht="15" customHeight="1">
      <c r="A9" s="43" t="str">
        <f>IF(Calcu!B9=TRUE,"","삭제")</f>
        <v>삭제</v>
      </c>
      <c r="C9" s="43"/>
      <c r="D9" s="43"/>
      <c r="E9" s="133" t="e">
        <f ca="1">Calcu!L34</f>
        <v>#N/A</v>
      </c>
      <c r="F9" s="133" t="e">
        <f ca="1">Calcu!M34</f>
        <v>#N/A</v>
      </c>
      <c r="G9" s="133" t="e">
        <f ca="1">Calcu!O34</f>
        <v>#N/A</v>
      </c>
      <c r="H9" s="133" t="str">
        <f>Calcu!P34</f>
        <v/>
      </c>
    </row>
    <row r="10" spans="1:13" s="84" customFormat="1" ht="15" customHeight="1">
      <c r="A10" s="43" t="str">
        <f>IF(Calcu!B10=TRUE,"","삭제")</f>
        <v>삭제</v>
      </c>
      <c r="C10" s="43"/>
      <c r="D10" s="43"/>
      <c r="E10" s="133" t="e">
        <f ca="1">Calcu!L35</f>
        <v>#N/A</v>
      </c>
      <c r="F10" s="133" t="e">
        <f ca="1">Calcu!M35</f>
        <v>#N/A</v>
      </c>
      <c r="G10" s="133" t="e">
        <f ca="1">Calcu!O35</f>
        <v>#N/A</v>
      </c>
      <c r="H10" s="133" t="str">
        <f>Calcu!P35</f>
        <v/>
      </c>
    </row>
    <row r="11" spans="1:13" s="84" customFormat="1" ht="15" customHeight="1">
      <c r="A11" s="43" t="str">
        <f>IF(Calcu!B11=TRUE,"","삭제")</f>
        <v>삭제</v>
      </c>
      <c r="C11" s="43"/>
      <c r="D11" s="43"/>
      <c r="E11" s="133" t="e">
        <f ca="1">Calcu!L36</f>
        <v>#N/A</v>
      </c>
      <c r="F11" s="133" t="e">
        <f ca="1">Calcu!M36</f>
        <v>#N/A</v>
      </c>
      <c r="G11" s="133" t="e">
        <f ca="1">Calcu!O36</f>
        <v>#N/A</v>
      </c>
      <c r="H11" s="133" t="str">
        <f>Calcu!P36</f>
        <v/>
      </c>
    </row>
    <row r="12" spans="1:13" s="84" customFormat="1" ht="15" customHeight="1">
      <c r="A12" s="43" t="str">
        <f>IF(Calcu!B12=TRUE,"","삭제")</f>
        <v>삭제</v>
      </c>
      <c r="C12" s="43"/>
      <c r="D12" s="43"/>
      <c r="E12" s="133" t="e">
        <f ca="1">Calcu!L37</f>
        <v>#N/A</v>
      </c>
      <c r="F12" s="133" t="e">
        <f ca="1">Calcu!M37</f>
        <v>#N/A</v>
      </c>
      <c r="G12" s="133" t="e">
        <f ca="1">Calcu!O37</f>
        <v>#N/A</v>
      </c>
      <c r="H12" s="133" t="str">
        <f>Calcu!P37</f>
        <v/>
      </c>
    </row>
    <row r="13" spans="1:13" s="84" customFormat="1" ht="15" customHeight="1">
      <c r="A13" s="43" t="str">
        <f>IF(Calcu!B13=TRUE,"","삭제")</f>
        <v>삭제</v>
      </c>
      <c r="C13" s="43"/>
      <c r="D13" s="43"/>
      <c r="E13" s="133" t="e">
        <f ca="1">Calcu!L38</f>
        <v>#N/A</v>
      </c>
      <c r="F13" s="133" t="e">
        <f ca="1">Calcu!M38</f>
        <v>#N/A</v>
      </c>
      <c r="G13" s="133" t="e">
        <f ca="1">Calcu!O38</f>
        <v>#N/A</v>
      </c>
      <c r="H13" s="133" t="str">
        <f>Calcu!P38</f>
        <v/>
      </c>
    </row>
    <row r="14" spans="1:13" s="84" customFormat="1" ht="15" customHeight="1">
      <c r="A14" s="43" t="str">
        <f>IF(Calcu!B14=TRUE,"","삭제")</f>
        <v>삭제</v>
      </c>
      <c r="C14" s="43"/>
      <c r="D14" s="43"/>
      <c r="E14" s="133" t="e">
        <f ca="1">Calcu!L39</f>
        <v>#N/A</v>
      </c>
      <c r="F14" s="133" t="e">
        <f ca="1">Calcu!M39</f>
        <v>#N/A</v>
      </c>
      <c r="G14" s="133" t="e">
        <f ca="1">Calcu!O39</f>
        <v>#N/A</v>
      </c>
      <c r="H14" s="133" t="str">
        <f>Calcu!P39</f>
        <v/>
      </c>
    </row>
    <row r="15" spans="1:13" s="84" customFormat="1" ht="15" customHeight="1">
      <c r="A15" s="43" t="str">
        <f>IF(Calcu!B15=TRUE,"","삭제")</f>
        <v>삭제</v>
      </c>
      <c r="C15" s="43"/>
      <c r="D15" s="43"/>
      <c r="E15" s="133" t="e">
        <f ca="1">Calcu!L40</f>
        <v>#N/A</v>
      </c>
      <c r="F15" s="133" t="e">
        <f ca="1">Calcu!M40</f>
        <v>#N/A</v>
      </c>
      <c r="G15" s="133" t="e">
        <f ca="1">Calcu!O40</f>
        <v>#N/A</v>
      </c>
      <c r="H15" s="133" t="str">
        <f>Calcu!P40</f>
        <v/>
      </c>
    </row>
    <row r="16" spans="1:13" s="84" customFormat="1" ht="15" customHeight="1">
      <c r="A16" s="43" t="str">
        <f>IF(Calcu!B16=TRUE,"","삭제")</f>
        <v>삭제</v>
      </c>
      <c r="C16" s="43"/>
      <c r="D16" s="43"/>
      <c r="E16" s="133" t="e">
        <f ca="1">Calcu!L41</f>
        <v>#N/A</v>
      </c>
      <c r="F16" s="133" t="e">
        <f ca="1">Calcu!M41</f>
        <v>#N/A</v>
      </c>
      <c r="G16" s="133" t="e">
        <f ca="1">Calcu!O41</f>
        <v>#N/A</v>
      </c>
      <c r="H16" s="133" t="str">
        <f>Calcu!P41</f>
        <v/>
      </c>
    </row>
    <row r="17" spans="1:9" s="84" customFormat="1" ht="15" customHeight="1">
      <c r="A17" s="43" t="str">
        <f>IF(Calcu!B17=TRUE,"","삭제")</f>
        <v>삭제</v>
      </c>
      <c r="C17" s="43"/>
      <c r="D17" s="43"/>
      <c r="E17" s="133" t="e">
        <f ca="1">Calcu!L42</f>
        <v>#N/A</v>
      </c>
      <c r="F17" s="133" t="e">
        <f ca="1">Calcu!M42</f>
        <v>#N/A</v>
      </c>
      <c r="G17" s="133" t="e">
        <f ca="1">Calcu!O42</f>
        <v>#N/A</v>
      </c>
      <c r="H17" s="133" t="str">
        <f>Calcu!P42</f>
        <v/>
      </c>
    </row>
    <row r="18" spans="1:9" s="84" customFormat="1" ht="15" customHeight="1">
      <c r="A18" s="43" t="str">
        <f>IF(Calcu!B18=TRUE,"","삭제")</f>
        <v>삭제</v>
      </c>
      <c r="C18" s="43"/>
      <c r="D18" s="43"/>
      <c r="E18" s="133" t="e">
        <f ca="1">Calcu!L43</f>
        <v>#N/A</v>
      </c>
      <c r="F18" s="133" t="e">
        <f ca="1">Calcu!M43</f>
        <v>#N/A</v>
      </c>
      <c r="G18" s="133" t="e">
        <f ca="1">Calcu!O43</f>
        <v>#N/A</v>
      </c>
      <c r="H18" s="133" t="str">
        <f>Calcu!P43</f>
        <v/>
      </c>
    </row>
    <row r="19" spans="1:9" s="84" customFormat="1" ht="15" customHeight="1">
      <c r="A19" s="43" t="str">
        <f>IF(Calcu!B19=TRUE,"","삭제")</f>
        <v>삭제</v>
      </c>
      <c r="C19" s="43"/>
      <c r="D19" s="43"/>
      <c r="E19" s="133" t="e">
        <f ca="1">Calcu!L44</f>
        <v>#N/A</v>
      </c>
      <c r="F19" s="133" t="e">
        <f ca="1">Calcu!M44</f>
        <v>#N/A</v>
      </c>
      <c r="G19" s="133" t="e">
        <f ca="1">Calcu!O44</f>
        <v>#N/A</v>
      </c>
      <c r="H19" s="133" t="str">
        <f>Calcu!P44</f>
        <v/>
      </c>
    </row>
    <row r="20" spans="1:9" s="84" customFormat="1" ht="15" customHeight="1">
      <c r="A20" s="43" t="str">
        <f>IF(Calcu!B20=TRUE,"","삭제")</f>
        <v>삭제</v>
      </c>
      <c r="C20" s="43"/>
      <c r="D20" s="43"/>
      <c r="E20" s="133" t="e">
        <f ca="1">Calcu!L45</f>
        <v>#N/A</v>
      </c>
      <c r="F20" s="133" t="e">
        <f ca="1">Calcu!M45</f>
        <v>#N/A</v>
      </c>
      <c r="G20" s="133" t="e">
        <f ca="1">Calcu!O45</f>
        <v>#N/A</v>
      </c>
      <c r="H20" s="133" t="str">
        <f>Calcu!P45</f>
        <v/>
      </c>
    </row>
    <row r="21" spans="1:9" s="84" customFormat="1" ht="15" customHeight="1">
      <c r="A21" s="43" t="str">
        <f>IF(Calcu!B21=TRUE,"","삭제")</f>
        <v>삭제</v>
      </c>
      <c r="C21" s="43"/>
      <c r="D21" s="43"/>
      <c r="E21" s="133" t="e">
        <f ca="1">Calcu!L46</f>
        <v>#N/A</v>
      </c>
      <c r="F21" s="133" t="e">
        <f ca="1">Calcu!M46</f>
        <v>#N/A</v>
      </c>
      <c r="G21" s="133" t="e">
        <f ca="1">Calcu!O46</f>
        <v>#N/A</v>
      </c>
      <c r="H21" s="133" t="str">
        <f>Calcu!P46</f>
        <v/>
      </c>
    </row>
    <row r="22" spans="1:9" s="84" customFormat="1" ht="15" customHeight="1">
      <c r="A22" s="43" t="str">
        <f>IF(Calcu!B22=TRUE,"","삭제")</f>
        <v>삭제</v>
      </c>
      <c r="C22" s="43"/>
      <c r="D22" s="43"/>
      <c r="E22" s="133" t="e">
        <f ca="1">Calcu!L47</f>
        <v>#N/A</v>
      </c>
      <c r="F22" s="133" t="e">
        <f ca="1">Calcu!M47</f>
        <v>#N/A</v>
      </c>
      <c r="G22" s="133" t="e">
        <f ca="1">Calcu!O47</f>
        <v>#N/A</v>
      </c>
      <c r="H22" s="133" t="str">
        <f>Calcu!P47</f>
        <v/>
      </c>
    </row>
    <row r="23" spans="1:9" s="84" customFormat="1" ht="15" customHeight="1">
      <c r="A23" s="43" t="str">
        <f>IF(Calcu!B23=TRUE,"","삭제")</f>
        <v>삭제</v>
      </c>
      <c r="C23" s="43"/>
      <c r="D23" s="43"/>
      <c r="E23" s="133" t="e">
        <f ca="1">Calcu!L48</f>
        <v>#N/A</v>
      </c>
      <c r="F23" s="133" t="e">
        <f ca="1">Calcu!M48</f>
        <v>#N/A</v>
      </c>
      <c r="G23" s="133" t="e">
        <f ca="1">Calcu!O48</f>
        <v>#N/A</v>
      </c>
      <c r="H23" s="133" t="str">
        <f>Calcu!P48</f>
        <v/>
      </c>
    </row>
    <row r="24" spans="1:9" s="84" customFormat="1" ht="15" customHeight="1">
      <c r="A24" s="43" t="str">
        <f>IF(Calcu!B24=TRUE,"","삭제")</f>
        <v>삭제</v>
      </c>
      <c r="C24" s="43"/>
      <c r="D24" s="43"/>
      <c r="E24" s="133" t="e">
        <f ca="1">Calcu!L49</f>
        <v>#N/A</v>
      </c>
      <c r="F24" s="133" t="e">
        <f ca="1">Calcu!M49</f>
        <v>#N/A</v>
      </c>
      <c r="G24" s="133" t="e">
        <f ca="1">Calcu!O49</f>
        <v>#N/A</v>
      </c>
      <c r="H24" s="133" t="str">
        <f>Calcu!P49</f>
        <v/>
      </c>
    </row>
    <row r="25" spans="1:9" s="84" customFormat="1" ht="15" customHeight="1">
      <c r="A25" s="43" t="str">
        <f>IF(Calcu!B25=TRUE,"","삭제")</f>
        <v>삭제</v>
      </c>
      <c r="C25" s="43"/>
      <c r="D25" s="43"/>
      <c r="E25" s="133" t="e">
        <f ca="1">Calcu!L50</f>
        <v>#N/A</v>
      </c>
      <c r="F25" s="133" t="e">
        <f ca="1">Calcu!M50</f>
        <v>#N/A</v>
      </c>
      <c r="G25" s="133" t="e">
        <f ca="1">Calcu!O50</f>
        <v>#N/A</v>
      </c>
      <c r="H25" s="133" t="str">
        <f>Calcu!P50</f>
        <v/>
      </c>
    </row>
    <row r="26" spans="1:9" s="84" customFormat="1" ht="15" customHeight="1">
      <c r="A26" s="43" t="str">
        <f>IF(Calcu!B26=TRUE,"","삭제")</f>
        <v>삭제</v>
      </c>
      <c r="C26" s="43"/>
      <c r="D26" s="43"/>
      <c r="E26" s="133" t="e">
        <f ca="1">Calcu!L51</f>
        <v>#N/A</v>
      </c>
      <c r="F26" s="133" t="e">
        <f ca="1">Calcu!M51</f>
        <v>#N/A</v>
      </c>
      <c r="G26" s="133" t="e">
        <f ca="1">Calcu!O51</f>
        <v>#N/A</v>
      </c>
      <c r="H26" s="133" t="str">
        <f>Calcu!P51</f>
        <v/>
      </c>
    </row>
    <row r="27" spans="1:9" s="84" customFormat="1" ht="15" customHeight="1">
      <c r="A27" s="43" t="str">
        <f>IF(Calcu!B27=TRUE,"","삭제")</f>
        <v>삭제</v>
      </c>
      <c r="C27" s="43"/>
      <c r="D27" s="43"/>
      <c r="E27" s="133" t="e">
        <f ca="1">Calcu!L52</f>
        <v>#N/A</v>
      </c>
      <c r="F27" s="133" t="e">
        <f ca="1">Calcu!M52</f>
        <v>#N/A</v>
      </c>
      <c r="G27" s="133" t="e">
        <f ca="1">Calcu!O52</f>
        <v>#N/A</v>
      </c>
      <c r="H27" s="133" t="str">
        <f>Calcu!P52</f>
        <v/>
      </c>
    </row>
    <row r="28" spans="1:9" s="84" customFormat="1" ht="15" customHeight="1">
      <c r="A28" s="43" t="str">
        <f>IF(Calcu!B28=TRUE,"","삭제")</f>
        <v>삭제</v>
      </c>
      <c r="C28" s="43"/>
      <c r="D28" s="43"/>
      <c r="E28" s="133" t="e">
        <f ca="1">Calcu!L53</f>
        <v>#N/A</v>
      </c>
      <c r="F28" s="133" t="e">
        <f ca="1">Calcu!M53</f>
        <v>#N/A</v>
      </c>
      <c r="G28" s="133" t="e">
        <f ca="1">Calcu!O53</f>
        <v>#N/A</v>
      </c>
      <c r="H28" s="133" t="str">
        <f>Calcu!P53</f>
        <v/>
      </c>
    </row>
    <row r="29" spans="1:9" ht="15" customHeight="1">
      <c r="C29" s="73"/>
      <c r="D29" s="73"/>
      <c r="E29" s="173"/>
      <c r="F29" s="173"/>
      <c r="G29" s="173"/>
      <c r="H29" s="173"/>
      <c r="I29" s="73"/>
    </row>
  </sheetData>
  <mergeCells count="2">
    <mergeCell ref="H7:H8"/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2" customWidth="1"/>
    <col min="13" max="16384" width="10.77734375" style="84"/>
  </cols>
  <sheetData>
    <row r="1" spans="1:12" s="79" customFormat="1" ht="33" customHeight="1">
      <c r="A1" s="317" t="s">
        <v>57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</row>
    <row r="2" spans="1:12" s="79" customFormat="1" ht="33" customHeight="1">
      <c r="A2" s="317"/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</row>
    <row r="3" spans="1:12" s="79" customFormat="1" ht="12.75" customHeight="1">
      <c r="A3" s="48"/>
      <c r="B3" s="48"/>
      <c r="C3" s="21"/>
      <c r="D3" s="21"/>
      <c r="E3" s="21"/>
      <c r="F3" s="21"/>
      <c r="G3" s="21"/>
      <c r="H3" s="21"/>
      <c r="I3" s="21"/>
      <c r="J3" s="21"/>
      <c r="K3" s="21"/>
      <c r="L3" s="80"/>
    </row>
    <row r="4" spans="1:12" s="81" customFormat="1" ht="13.5" customHeight="1">
      <c r="A4" s="89"/>
      <c r="B4" s="89"/>
      <c r="C4" s="90"/>
      <c r="D4" s="90"/>
      <c r="E4" s="98"/>
      <c r="F4" s="90"/>
      <c r="G4" s="90"/>
      <c r="H4" s="99"/>
      <c r="I4" s="91"/>
      <c r="J4" s="98"/>
      <c r="K4" s="98"/>
      <c r="L4" s="89"/>
    </row>
    <row r="5" spans="1:12" s="83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2"/>
    </row>
    <row r="6" spans="1:12" s="37" customFormat="1" ht="15" customHeight="1">
      <c r="C6" s="54" t="str">
        <f>"○ 품명 : "&amp;기본정보!C$5</f>
        <v xml:space="preserve">○ 품명 : </v>
      </c>
      <c r="L6" s="92"/>
    </row>
    <row r="7" spans="1:12" s="37" customFormat="1" ht="15" customHeight="1">
      <c r="C7" s="54" t="str">
        <f>"○ 제작회사 : "&amp;기본정보!C$6</f>
        <v xml:space="preserve">○ 제작회사 : </v>
      </c>
      <c r="L7" s="92"/>
    </row>
    <row r="8" spans="1:12" s="37" customFormat="1" ht="15" customHeight="1">
      <c r="C8" s="54" t="str">
        <f>"○ 형식 : "&amp;기본정보!C$7</f>
        <v xml:space="preserve">○ 형식 : </v>
      </c>
      <c r="L8" s="92"/>
    </row>
    <row r="9" spans="1:12" s="37" customFormat="1" ht="15" customHeight="1">
      <c r="C9" s="54" t="str">
        <f>"○ 기기번호 : "&amp;기본정보!C$8</f>
        <v xml:space="preserve">○ 기기번호 : </v>
      </c>
      <c r="L9" s="92"/>
    </row>
    <row r="10" spans="1:12" s="37" customFormat="1" ht="15" customHeight="1">
      <c r="L10" s="92"/>
    </row>
    <row r="11" spans="1:12" ht="15" customHeight="1">
      <c r="B11" s="73"/>
      <c r="C11" s="105"/>
      <c r="D11" s="105"/>
      <c r="E11" s="105"/>
      <c r="F11" s="105"/>
      <c r="G11" s="105"/>
      <c r="H11" s="106"/>
      <c r="I11" s="106"/>
      <c r="J11" s="105"/>
      <c r="K11" s="73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29"/>
  <sheetViews>
    <sheetView showGridLines="0" zoomScaleNormal="100" workbookViewId="0"/>
  </sheetViews>
  <sheetFormatPr defaultColWidth="8.88671875" defaultRowHeight="13.5" customHeight="1"/>
  <cols>
    <col min="1" max="1" width="3.77734375" style="29" customWidth="1"/>
    <col min="2" max="2" width="8.77734375" style="29" customWidth="1"/>
    <col min="3" max="3" width="11.21875" style="30" bestFit="1" customWidth="1"/>
    <col min="4" max="4" width="8.77734375" style="30" customWidth="1"/>
    <col min="5" max="5" width="8.77734375" style="25" customWidth="1"/>
    <col min="6" max="8" width="8.77734375" style="26" customWidth="1"/>
    <col min="9" max="9" width="1.77734375" style="26" customWidth="1"/>
    <col min="10" max="13" width="8.77734375" style="45" customWidth="1"/>
    <col min="14" max="16" width="8.88671875" style="45" customWidth="1"/>
    <col min="17" max="19" width="8.88671875" style="45"/>
    <col min="20" max="16364" width="8.88671875" style="28"/>
    <col min="16365" max="16365" width="8.88671875" style="28" customWidth="1"/>
    <col min="16366" max="16384" width="8.88671875" style="28"/>
  </cols>
  <sheetData>
    <row r="1" spans="1:30" s="67" customFormat="1" ht="25.5">
      <c r="A1" s="63" t="s">
        <v>59</v>
      </c>
      <c r="B1" s="30"/>
      <c r="C1" s="30"/>
      <c r="D1" s="30"/>
      <c r="E1" s="64"/>
      <c r="F1" s="26"/>
      <c r="G1" s="26"/>
      <c r="H1" s="26"/>
      <c r="I1" s="26"/>
      <c r="J1" s="26"/>
      <c r="K1" s="65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</row>
    <row r="2" spans="1:30" s="27" customFormat="1" ht="15" customHeight="1">
      <c r="A2" s="24"/>
      <c r="B2" s="24"/>
      <c r="C2" s="24"/>
      <c r="D2" s="24"/>
      <c r="E2" s="24"/>
      <c r="F2" s="24"/>
      <c r="G2" s="24"/>
      <c r="H2" s="24"/>
      <c r="I2" s="24"/>
    </row>
    <row r="3" spans="1:30" s="27" customFormat="1" ht="15" customHeight="1">
      <c r="A3" s="46"/>
      <c r="B3" s="176" t="s">
        <v>2</v>
      </c>
      <c r="C3" s="177">
        <f>기본정보!C3</f>
        <v>0</v>
      </c>
      <c r="D3" s="176" t="s">
        <v>91</v>
      </c>
      <c r="E3" s="320">
        <f>기본정보!H3</f>
        <v>0</v>
      </c>
      <c r="F3" s="321"/>
      <c r="G3" s="176" t="s">
        <v>94</v>
      </c>
      <c r="H3" s="178">
        <f>기본정보!H8</f>
        <v>0</v>
      </c>
      <c r="I3" s="24"/>
    </row>
    <row r="4" spans="1:30" s="27" customFormat="1" ht="15" customHeight="1">
      <c r="A4" s="46"/>
      <c r="B4" s="176" t="s">
        <v>32</v>
      </c>
      <c r="C4" s="179">
        <f>기본정보!C8</f>
        <v>0</v>
      </c>
      <c r="D4" s="176" t="s">
        <v>92</v>
      </c>
      <c r="E4" s="318">
        <f>기본정보!H4</f>
        <v>0</v>
      </c>
      <c r="F4" s="319"/>
      <c r="G4" s="176" t="s">
        <v>14</v>
      </c>
      <c r="H4" s="178">
        <f>기본정보!H9</f>
        <v>0</v>
      </c>
      <c r="I4" s="24"/>
    </row>
    <row r="5" spans="1:30" s="27" customFormat="1" ht="15" customHeight="1">
      <c r="A5" s="46"/>
      <c r="D5" s="24"/>
      <c r="E5" s="24"/>
      <c r="F5" s="24"/>
      <c r="G5" s="24"/>
      <c r="H5" s="24"/>
      <c r="I5" s="24"/>
    </row>
    <row r="6" spans="1:30" s="27" customFormat="1" ht="15" customHeight="1">
      <c r="A6" s="46"/>
      <c r="B6" s="101" t="s">
        <v>93</v>
      </c>
      <c r="C6" s="24"/>
      <c r="D6" s="24"/>
      <c r="E6" s="24"/>
      <c r="F6" s="24"/>
      <c r="G6" s="24"/>
      <c r="H6" s="24"/>
      <c r="I6" s="24"/>
    </row>
    <row r="7" spans="1:30" ht="15" customHeight="1">
      <c r="A7" s="28"/>
      <c r="B7" s="102" t="s">
        <v>245</v>
      </c>
      <c r="F7" s="24"/>
      <c r="G7" s="24"/>
      <c r="H7" s="24"/>
      <c r="I7" s="24"/>
      <c r="J7" s="102" t="s">
        <v>214</v>
      </c>
      <c r="K7" s="27"/>
      <c r="L7" s="27"/>
      <c r="M7" s="27"/>
    </row>
    <row r="8" spans="1:30" ht="15" customHeight="1">
      <c r="B8" s="185" t="s">
        <v>207</v>
      </c>
      <c r="C8" s="322" t="s">
        <v>32</v>
      </c>
      <c r="D8" s="324" t="s">
        <v>246</v>
      </c>
      <c r="E8" s="325"/>
      <c r="F8" s="325"/>
      <c r="G8" s="325"/>
      <c r="H8" s="326"/>
      <c r="I8" s="27"/>
      <c r="J8" s="324" t="s">
        <v>246</v>
      </c>
      <c r="K8" s="325"/>
      <c r="L8" s="325"/>
      <c r="M8" s="325"/>
      <c r="N8" s="326"/>
      <c r="P8" s="28"/>
      <c r="Q8" s="28"/>
      <c r="R8" s="28"/>
      <c r="S8" s="28"/>
    </row>
    <row r="9" spans="1:30" ht="15" customHeight="1">
      <c r="B9" s="176" t="str">
        <f>Calcu!E9</f>
        <v/>
      </c>
      <c r="C9" s="323"/>
      <c r="D9" s="176" t="s">
        <v>89</v>
      </c>
      <c r="E9" s="176" t="s">
        <v>72</v>
      </c>
      <c r="F9" s="176" t="s">
        <v>73</v>
      </c>
      <c r="G9" s="176" t="s">
        <v>153</v>
      </c>
      <c r="H9" s="176" t="s">
        <v>154</v>
      </c>
      <c r="I9" s="27"/>
      <c r="J9" s="176" t="s">
        <v>89</v>
      </c>
      <c r="K9" s="176" t="s">
        <v>72</v>
      </c>
      <c r="L9" s="176" t="s">
        <v>73</v>
      </c>
      <c r="M9" s="176" t="s">
        <v>153</v>
      </c>
      <c r="N9" s="176" t="s">
        <v>154</v>
      </c>
      <c r="P9" s="28"/>
      <c r="Q9" s="28"/>
      <c r="R9" s="28"/>
      <c r="S9" s="28"/>
    </row>
    <row r="10" spans="1:30" ht="15" customHeight="1">
      <c r="B10" s="177" t="str">
        <f>Calcu!D9</f>
        <v/>
      </c>
      <c r="C10" s="177" t="str">
        <f>Calcu!C9</f>
        <v/>
      </c>
      <c r="D10" s="177" t="str">
        <f ca="1">TEXT(Calcu!F9,Calcu!$Q$67)</f>
        <v/>
      </c>
      <c r="E10" s="177" t="str">
        <f ca="1">TEXT(Calcu!G9,Calcu!$Q$67)</f>
        <v/>
      </c>
      <c r="F10" s="177" t="str">
        <f ca="1">TEXT(Calcu!H9,Calcu!$Q$67)</f>
        <v/>
      </c>
      <c r="G10" s="177" t="str">
        <f ca="1">TEXT(Calcu!I9,Calcu!$Q$67)</f>
        <v/>
      </c>
      <c r="H10" s="177" t="str">
        <f ca="1">TEXT(Calcu!J9,Calcu!$Q$67)</f>
        <v/>
      </c>
      <c r="I10" s="27"/>
      <c r="J10" s="186" t="str">
        <f ca="1">TEXT(Calcu!C34,Calcu!$Q$67)</f>
        <v/>
      </c>
      <c r="K10" s="186" t="str">
        <f ca="1">TEXT(Calcu!D34,Calcu!$Q$67)</f>
        <v/>
      </c>
      <c r="L10" s="186" t="str">
        <f ca="1">TEXT(Calcu!E34,Calcu!$Q$67)</f>
        <v/>
      </c>
      <c r="M10" s="186" t="str">
        <f ca="1">TEXT(Calcu!F34,Calcu!$Q$67)</f>
        <v/>
      </c>
      <c r="N10" s="186" t="str">
        <f ca="1">TEXT(Calcu!G34,Calcu!$Q$67)</f>
        <v/>
      </c>
      <c r="P10" s="28"/>
      <c r="Q10" s="28"/>
      <c r="R10" s="28"/>
      <c r="S10" s="28"/>
    </row>
    <row r="11" spans="1:30" ht="13.5" customHeight="1">
      <c r="B11" s="177" t="str">
        <f>Calcu!D10</f>
        <v/>
      </c>
      <c r="C11" s="177" t="str">
        <f>Calcu!C10</f>
        <v/>
      </c>
      <c r="D11" s="177" t="str">
        <f ca="1">TEXT(Calcu!F10,Calcu!$Q$67)</f>
        <v/>
      </c>
      <c r="E11" s="177" t="str">
        <f ca="1">TEXT(Calcu!G10,Calcu!$Q$67)</f>
        <v/>
      </c>
      <c r="F11" s="177" t="str">
        <f ca="1">TEXT(Calcu!H10,Calcu!$Q$67)</f>
        <v/>
      </c>
      <c r="G11" s="177" t="str">
        <f ca="1">TEXT(Calcu!I10,Calcu!$Q$67)</f>
        <v/>
      </c>
      <c r="H11" s="177" t="str">
        <f ca="1">TEXT(Calcu!J10,Calcu!$Q$67)</f>
        <v/>
      </c>
      <c r="I11" s="27"/>
      <c r="J11" s="186" t="str">
        <f ca="1">TEXT(Calcu!C35,Calcu!$Q$67)</f>
        <v/>
      </c>
      <c r="K11" s="186" t="str">
        <f ca="1">TEXT(Calcu!D35,Calcu!$Q$67)</f>
        <v/>
      </c>
      <c r="L11" s="186" t="str">
        <f ca="1">TEXT(Calcu!E35,Calcu!$Q$67)</f>
        <v/>
      </c>
      <c r="M11" s="186" t="str">
        <f ca="1">TEXT(Calcu!F35,Calcu!$Q$67)</f>
        <v/>
      </c>
      <c r="N11" s="186" t="str">
        <f ca="1">TEXT(Calcu!G35,Calcu!$Q$67)</f>
        <v/>
      </c>
      <c r="P11" s="28"/>
      <c r="Q11" s="28"/>
      <c r="R11" s="28"/>
      <c r="S11" s="28"/>
    </row>
    <row r="12" spans="1:30" ht="13.5" customHeight="1">
      <c r="B12" s="177" t="str">
        <f>Calcu!D11</f>
        <v/>
      </c>
      <c r="C12" s="177" t="str">
        <f>Calcu!C11</f>
        <v/>
      </c>
      <c r="D12" s="177" t="str">
        <f ca="1">TEXT(Calcu!F11,Calcu!$Q$67)</f>
        <v/>
      </c>
      <c r="E12" s="177" t="str">
        <f ca="1">TEXT(Calcu!G11,Calcu!$Q$67)</f>
        <v/>
      </c>
      <c r="F12" s="177" t="str">
        <f ca="1">TEXT(Calcu!H11,Calcu!$Q$67)</f>
        <v/>
      </c>
      <c r="G12" s="177" t="str">
        <f ca="1">TEXT(Calcu!I11,Calcu!$Q$67)</f>
        <v/>
      </c>
      <c r="H12" s="177" t="str">
        <f ca="1">TEXT(Calcu!J11,Calcu!$Q$67)</f>
        <v/>
      </c>
      <c r="I12" s="27"/>
      <c r="J12" s="186" t="str">
        <f ca="1">TEXT(Calcu!C36,Calcu!$Q$67)</f>
        <v/>
      </c>
      <c r="K12" s="186" t="str">
        <f ca="1">TEXT(Calcu!D36,Calcu!$Q$67)</f>
        <v/>
      </c>
      <c r="L12" s="186" t="str">
        <f ca="1">TEXT(Calcu!E36,Calcu!$Q$67)</f>
        <v/>
      </c>
      <c r="M12" s="186" t="str">
        <f ca="1">TEXT(Calcu!F36,Calcu!$Q$67)</f>
        <v/>
      </c>
      <c r="N12" s="186" t="str">
        <f ca="1">TEXT(Calcu!G36,Calcu!$Q$67)</f>
        <v/>
      </c>
      <c r="P12" s="28"/>
      <c r="Q12" s="28"/>
      <c r="R12" s="28"/>
      <c r="S12" s="28"/>
    </row>
    <row r="13" spans="1:30" ht="13.5" customHeight="1">
      <c r="B13" s="177" t="str">
        <f>Calcu!D12</f>
        <v/>
      </c>
      <c r="C13" s="177" t="str">
        <f>Calcu!C12</f>
        <v/>
      </c>
      <c r="D13" s="177" t="str">
        <f ca="1">TEXT(Calcu!F12,Calcu!$Q$67)</f>
        <v/>
      </c>
      <c r="E13" s="177" t="str">
        <f ca="1">TEXT(Calcu!G12,Calcu!$Q$67)</f>
        <v/>
      </c>
      <c r="F13" s="177" t="str">
        <f ca="1">TEXT(Calcu!H12,Calcu!$Q$67)</f>
        <v/>
      </c>
      <c r="G13" s="177" t="str">
        <f ca="1">TEXT(Calcu!I12,Calcu!$Q$67)</f>
        <v/>
      </c>
      <c r="H13" s="177" t="str">
        <f ca="1">TEXT(Calcu!J12,Calcu!$Q$67)</f>
        <v/>
      </c>
      <c r="I13" s="27"/>
      <c r="J13" s="186" t="str">
        <f ca="1">TEXT(Calcu!C37,Calcu!$Q$67)</f>
        <v/>
      </c>
      <c r="K13" s="186" t="str">
        <f ca="1">TEXT(Calcu!D37,Calcu!$Q$67)</f>
        <v/>
      </c>
      <c r="L13" s="186" t="str">
        <f ca="1">TEXT(Calcu!E37,Calcu!$Q$67)</f>
        <v/>
      </c>
      <c r="M13" s="186" t="str">
        <f ca="1">TEXT(Calcu!F37,Calcu!$Q$67)</f>
        <v/>
      </c>
      <c r="N13" s="186" t="str">
        <f ca="1">TEXT(Calcu!G37,Calcu!$Q$67)</f>
        <v/>
      </c>
      <c r="P13" s="28"/>
      <c r="Q13" s="28"/>
      <c r="R13" s="28"/>
      <c r="S13" s="28"/>
    </row>
    <row r="14" spans="1:30" ht="13.5" customHeight="1">
      <c r="B14" s="177" t="str">
        <f>Calcu!D13</f>
        <v/>
      </c>
      <c r="C14" s="177" t="str">
        <f>Calcu!C13</f>
        <v/>
      </c>
      <c r="D14" s="177" t="str">
        <f ca="1">TEXT(Calcu!F13,Calcu!$Q$67)</f>
        <v/>
      </c>
      <c r="E14" s="177" t="str">
        <f ca="1">TEXT(Calcu!G13,Calcu!$Q$67)</f>
        <v/>
      </c>
      <c r="F14" s="177" t="str">
        <f ca="1">TEXT(Calcu!H13,Calcu!$Q$67)</f>
        <v/>
      </c>
      <c r="G14" s="177" t="str">
        <f ca="1">TEXT(Calcu!I13,Calcu!$Q$67)</f>
        <v/>
      </c>
      <c r="H14" s="177" t="str">
        <f ca="1">TEXT(Calcu!J13,Calcu!$Q$67)</f>
        <v/>
      </c>
      <c r="I14" s="27"/>
      <c r="J14" s="186" t="str">
        <f ca="1">TEXT(Calcu!C38,Calcu!$Q$67)</f>
        <v/>
      </c>
      <c r="K14" s="186" t="str">
        <f ca="1">TEXT(Calcu!D38,Calcu!$Q$67)</f>
        <v/>
      </c>
      <c r="L14" s="186" t="str">
        <f ca="1">TEXT(Calcu!E38,Calcu!$Q$67)</f>
        <v/>
      </c>
      <c r="M14" s="186" t="str">
        <f ca="1">TEXT(Calcu!F38,Calcu!$Q$67)</f>
        <v/>
      </c>
      <c r="N14" s="186" t="str">
        <f ca="1">TEXT(Calcu!G38,Calcu!$Q$67)</f>
        <v/>
      </c>
      <c r="P14" s="28"/>
      <c r="Q14" s="28"/>
      <c r="R14" s="28"/>
      <c r="S14" s="28"/>
    </row>
    <row r="15" spans="1:30" ht="13.5" customHeight="1">
      <c r="B15" s="177" t="str">
        <f>Calcu!D14</f>
        <v/>
      </c>
      <c r="C15" s="177" t="str">
        <f>Calcu!C14</f>
        <v/>
      </c>
      <c r="D15" s="177" t="str">
        <f ca="1">TEXT(Calcu!F14,Calcu!$Q$67)</f>
        <v/>
      </c>
      <c r="E15" s="177" t="str">
        <f ca="1">TEXT(Calcu!G14,Calcu!$Q$67)</f>
        <v/>
      </c>
      <c r="F15" s="177" t="str">
        <f ca="1">TEXT(Calcu!H14,Calcu!$Q$67)</f>
        <v/>
      </c>
      <c r="G15" s="177" t="str">
        <f ca="1">TEXT(Calcu!I14,Calcu!$Q$67)</f>
        <v/>
      </c>
      <c r="H15" s="177" t="str">
        <f ca="1">TEXT(Calcu!J14,Calcu!$Q$67)</f>
        <v/>
      </c>
      <c r="I15" s="27"/>
      <c r="J15" s="186" t="str">
        <f ca="1">TEXT(Calcu!C39,Calcu!$Q$67)</f>
        <v/>
      </c>
      <c r="K15" s="186" t="str">
        <f ca="1">TEXT(Calcu!D39,Calcu!$Q$67)</f>
        <v/>
      </c>
      <c r="L15" s="186" t="str">
        <f ca="1">TEXT(Calcu!E39,Calcu!$Q$67)</f>
        <v/>
      </c>
      <c r="M15" s="186" t="str">
        <f ca="1">TEXT(Calcu!F39,Calcu!$Q$67)</f>
        <v/>
      </c>
      <c r="N15" s="186" t="str">
        <f ca="1">TEXT(Calcu!G39,Calcu!$Q$67)</f>
        <v/>
      </c>
      <c r="P15" s="28"/>
      <c r="Q15" s="28"/>
      <c r="R15" s="28"/>
      <c r="S15" s="28"/>
    </row>
    <row r="16" spans="1:30" ht="13.5" customHeight="1">
      <c r="B16" s="177" t="str">
        <f>Calcu!D15</f>
        <v/>
      </c>
      <c r="C16" s="177" t="str">
        <f>Calcu!C15</f>
        <v/>
      </c>
      <c r="D16" s="177" t="str">
        <f ca="1">TEXT(Calcu!F15,Calcu!$Q$67)</f>
        <v/>
      </c>
      <c r="E16" s="177" t="str">
        <f ca="1">TEXT(Calcu!G15,Calcu!$Q$67)</f>
        <v/>
      </c>
      <c r="F16" s="177" t="str">
        <f ca="1">TEXT(Calcu!H15,Calcu!$Q$67)</f>
        <v/>
      </c>
      <c r="G16" s="177" t="str">
        <f ca="1">TEXT(Calcu!I15,Calcu!$Q$67)</f>
        <v/>
      </c>
      <c r="H16" s="177" t="str">
        <f ca="1">TEXT(Calcu!J15,Calcu!$Q$67)</f>
        <v/>
      </c>
      <c r="I16" s="45"/>
      <c r="J16" s="186" t="str">
        <f ca="1">TEXT(Calcu!C40,Calcu!$Q$67)</f>
        <v/>
      </c>
      <c r="K16" s="186" t="str">
        <f ca="1">TEXT(Calcu!D40,Calcu!$Q$67)</f>
        <v/>
      </c>
      <c r="L16" s="186" t="str">
        <f ca="1">TEXT(Calcu!E40,Calcu!$Q$67)</f>
        <v/>
      </c>
      <c r="M16" s="186" t="str">
        <f ca="1">TEXT(Calcu!F40,Calcu!$Q$67)</f>
        <v/>
      </c>
      <c r="N16" s="186" t="str">
        <f ca="1">TEXT(Calcu!G40,Calcu!$Q$67)</f>
        <v/>
      </c>
      <c r="P16" s="28"/>
      <c r="Q16" s="28"/>
      <c r="R16" s="28"/>
      <c r="S16" s="28"/>
    </row>
    <row r="17" spans="2:19" ht="13.5" customHeight="1">
      <c r="B17" s="177" t="str">
        <f>Calcu!D16</f>
        <v/>
      </c>
      <c r="C17" s="177" t="str">
        <f>Calcu!C16</f>
        <v/>
      </c>
      <c r="D17" s="177" t="str">
        <f ca="1">TEXT(Calcu!F16,Calcu!$Q$67)</f>
        <v/>
      </c>
      <c r="E17" s="177" t="str">
        <f ca="1">TEXT(Calcu!G16,Calcu!$Q$67)</f>
        <v/>
      </c>
      <c r="F17" s="177" t="str">
        <f ca="1">TEXT(Calcu!H16,Calcu!$Q$67)</f>
        <v/>
      </c>
      <c r="G17" s="177" t="str">
        <f ca="1">TEXT(Calcu!I16,Calcu!$Q$67)</f>
        <v/>
      </c>
      <c r="H17" s="177" t="str">
        <f ca="1">TEXT(Calcu!J16,Calcu!$Q$67)</f>
        <v/>
      </c>
      <c r="I17" s="45"/>
      <c r="J17" s="186" t="str">
        <f ca="1">TEXT(Calcu!C41,Calcu!$Q$67)</f>
        <v/>
      </c>
      <c r="K17" s="186" t="str">
        <f ca="1">TEXT(Calcu!D41,Calcu!$Q$67)</f>
        <v/>
      </c>
      <c r="L17" s="186" t="str">
        <f ca="1">TEXT(Calcu!E41,Calcu!$Q$67)</f>
        <v/>
      </c>
      <c r="M17" s="186" t="str">
        <f ca="1">TEXT(Calcu!F41,Calcu!$Q$67)</f>
        <v/>
      </c>
      <c r="N17" s="186" t="str">
        <f ca="1">TEXT(Calcu!G41,Calcu!$Q$67)</f>
        <v/>
      </c>
      <c r="P17" s="28"/>
      <c r="Q17" s="28"/>
      <c r="R17" s="28"/>
      <c r="S17" s="28"/>
    </row>
    <row r="18" spans="2:19" ht="13.5" customHeight="1">
      <c r="B18" s="177" t="str">
        <f>Calcu!D17</f>
        <v/>
      </c>
      <c r="C18" s="177" t="str">
        <f>Calcu!C17</f>
        <v/>
      </c>
      <c r="D18" s="177" t="str">
        <f ca="1">TEXT(Calcu!F17,Calcu!$Q$67)</f>
        <v/>
      </c>
      <c r="E18" s="177" t="str">
        <f ca="1">TEXT(Calcu!G17,Calcu!$Q$67)</f>
        <v/>
      </c>
      <c r="F18" s="177" t="str">
        <f ca="1">TEXT(Calcu!H17,Calcu!$Q$67)</f>
        <v/>
      </c>
      <c r="G18" s="177" t="str">
        <f ca="1">TEXT(Calcu!I17,Calcu!$Q$67)</f>
        <v/>
      </c>
      <c r="H18" s="177" t="str">
        <f ca="1">TEXT(Calcu!J17,Calcu!$Q$67)</f>
        <v/>
      </c>
      <c r="I18" s="45"/>
      <c r="J18" s="186" t="str">
        <f ca="1">TEXT(Calcu!C42,Calcu!$Q$67)</f>
        <v/>
      </c>
      <c r="K18" s="186" t="str">
        <f ca="1">TEXT(Calcu!D42,Calcu!$Q$67)</f>
        <v/>
      </c>
      <c r="L18" s="186" t="str">
        <f ca="1">TEXT(Calcu!E42,Calcu!$Q$67)</f>
        <v/>
      </c>
      <c r="M18" s="186" t="str">
        <f ca="1">TEXT(Calcu!F42,Calcu!$Q$67)</f>
        <v/>
      </c>
      <c r="N18" s="186" t="str">
        <f ca="1">TEXT(Calcu!G42,Calcu!$Q$67)</f>
        <v/>
      </c>
      <c r="P18" s="28"/>
      <c r="Q18" s="28"/>
      <c r="R18" s="28"/>
      <c r="S18" s="28"/>
    </row>
    <row r="19" spans="2:19" ht="13.5" customHeight="1">
      <c r="B19" s="177" t="str">
        <f>Calcu!D18</f>
        <v/>
      </c>
      <c r="C19" s="177" t="str">
        <f>Calcu!C18</f>
        <v/>
      </c>
      <c r="D19" s="177" t="str">
        <f ca="1">TEXT(Calcu!F18,Calcu!$Q$67)</f>
        <v/>
      </c>
      <c r="E19" s="177" t="str">
        <f ca="1">TEXT(Calcu!G18,Calcu!$Q$67)</f>
        <v/>
      </c>
      <c r="F19" s="177" t="str">
        <f ca="1">TEXT(Calcu!H18,Calcu!$Q$67)</f>
        <v/>
      </c>
      <c r="G19" s="177" t="str">
        <f ca="1">TEXT(Calcu!I18,Calcu!$Q$67)</f>
        <v/>
      </c>
      <c r="H19" s="177" t="str">
        <f ca="1">TEXT(Calcu!J18,Calcu!$Q$67)</f>
        <v/>
      </c>
      <c r="I19" s="45"/>
      <c r="J19" s="186" t="str">
        <f ca="1">TEXT(Calcu!C43,Calcu!$Q$67)</f>
        <v/>
      </c>
      <c r="K19" s="186" t="str">
        <f ca="1">TEXT(Calcu!D43,Calcu!$Q$67)</f>
        <v/>
      </c>
      <c r="L19" s="186" t="str">
        <f ca="1">TEXT(Calcu!E43,Calcu!$Q$67)</f>
        <v/>
      </c>
      <c r="M19" s="186" t="str">
        <f ca="1">TEXT(Calcu!F43,Calcu!$Q$67)</f>
        <v/>
      </c>
      <c r="N19" s="186" t="str">
        <f ca="1">TEXT(Calcu!G43,Calcu!$Q$67)</f>
        <v/>
      </c>
      <c r="P19" s="28"/>
      <c r="Q19" s="28"/>
      <c r="R19" s="28"/>
      <c r="S19" s="28"/>
    </row>
    <row r="20" spans="2:19" ht="13.5" customHeight="1">
      <c r="B20" s="177" t="str">
        <f>Calcu!D19</f>
        <v/>
      </c>
      <c r="C20" s="177" t="str">
        <f>Calcu!C19</f>
        <v/>
      </c>
      <c r="D20" s="177" t="str">
        <f ca="1">TEXT(Calcu!F19,Calcu!$Q$67)</f>
        <v/>
      </c>
      <c r="E20" s="177" t="str">
        <f ca="1">TEXT(Calcu!G19,Calcu!$Q$67)</f>
        <v/>
      </c>
      <c r="F20" s="177" t="str">
        <f ca="1">TEXT(Calcu!H19,Calcu!$Q$67)</f>
        <v/>
      </c>
      <c r="G20" s="177" t="str">
        <f ca="1">TEXT(Calcu!I19,Calcu!$Q$67)</f>
        <v/>
      </c>
      <c r="H20" s="177" t="str">
        <f ca="1">TEXT(Calcu!J19,Calcu!$Q$67)</f>
        <v/>
      </c>
      <c r="I20" s="45"/>
      <c r="J20" s="186" t="str">
        <f ca="1">TEXT(Calcu!C44,Calcu!$Q$67)</f>
        <v/>
      </c>
      <c r="K20" s="186" t="str">
        <f ca="1">TEXT(Calcu!D44,Calcu!$Q$67)</f>
        <v/>
      </c>
      <c r="L20" s="186" t="str">
        <f ca="1">TEXT(Calcu!E44,Calcu!$Q$67)</f>
        <v/>
      </c>
      <c r="M20" s="186" t="str">
        <f ca="1">TEXT(Calcu!F44,Calcu!$Q$67)</f>
        <v/>
      </c>
      <c r="N20" s="186" t="str">
        <f ca="1">TEXT(Calcu!G44,Calcu!$Q$67)</f>
        <v/>
      </c>
      <c r="P20" s="28"/>
      <c r="Q20" s="28"/>
      <c r="R20" s="28"/>
      <c r="S20" s="28"/>
    </row>
    <row r="21" spans="2:19" ht="13.5" customHeight="1">
      <c r="B21" s="177" t="str">
        <f>Calcu!D20</f>
        <v/>
      </c>
      <c r="C21" s="177" t="str">
        <f>Calcu!C20</f>
        <v/>
      </c>
      <c r="D21" s="177" t="str">
        <f ca="1">TEXT(Calcu!F20,Calcu!$Q$67)</f>
        <v/>
      </c>
      <c r="E21" s="177" t="str">
        <f ca="1">TEXT(Calcu!G20,Calcu!$Q$67)</f>
        <v/>
      </c>
      <c r="F21" s="177" t="str">
        <f ca="1">TEXT(Calcu!H20,Calcu!$Q$67)</f>
        <v/>
      </c>
      <c r="G21" s="177" t="str">
        <f ca="1">TEXT(Calcu!I20,Calcu!$Q$67)</f>
        <v/>
      </c>
      <c r="H21" s="177" t="str">
        <f ca="1">TEXT(Calcu!J20,Calcu!$Q$67)</f>
        <v/>
      </c>
      <c r="I21" s="45"/>
      <c r="J21" s="186" t="str">
        <f ca="1">TEXT(Calcu!C45,Calcu!$Q$67)</f>
        <v/>
      </c>
      <c r="K21" s="186" t="str">
        <f ca="1">TEXT(Calcu!D45,Calcu!$Q$67)</f>
        <v/>
      </c>
      <c r="L21" s="186" t="str">
        <f ca="1">TEXT(Calcu!E45,Calcu!$Q$67)</f>
        <v/>
      </c>
      <c r="M21" s="186" t="str">
        <f ca="1">TEXT(Calcu!F45,Calcu!$Q$67)</f>
        <v/>
      </c>
      <c r="N21" s="186" t="str">
        <f ca="1">TEXT(Calcu!G45,Calcu!$Q$67)</f>
        <v/>
      </c>
      <c r="P21" s="28"/>
      <c r="Q21" s="28"/>
      <c r="R21" s="28"/>
      <c r="S21" s="28"/>
    </row>
    <row r="22" spans="2:19" ht="13.5" customHeight="1">
      <c r="B22" s="177" t="str">
        <f>Calcu!D21</f>
        <v/>
      </c>
      <c r="C22" s="177" t="str">
        <f>Calcu!C21</f>
        <v/>
      </c>
      <c r="D22" s="177" t="str">
        <f ca="1">TEXT(Calcu!F21,Calcu!$Q$67)</f>
        <v/>
      </c>
      <c r="E22" s="177" t="str">
        <f ca="1">TEXT(Calcu!G21,Calcu!$Q$67)</f>
        <v/>
      </c>
      <c r="F22" s="177" t="str">
        <f ca="1">TEXT(Calcu!H21,Calcu!$Q$67)</f>
        <v/>
      </c>
      <c r="G22" s="177" t="str">
        <f ca="1">TEXT(Calcu!I21,Calcu!$Q$67)</f>
        <v/>
      </c>
      <c r="H22" s="177" t="str">
        <f ca="1">TEXT(Calcu!J21,Calcu!$Q$67)</f>
        <v/>
      </c>
      <c r="I22" s="45"/>
      <c r="J22" s="186" t="str">
        <f ca="1">TEXT(Calcu!C46,Calcu!$Q$67)</f>
        <v/>
      </c>
      <c r="K22" s="186" t="str">
        <f ca="1">TEXT(Calcu!D46,Calcu!$Q$67)</f>
        <v/>
      </c>
      <c r="L22" s="186" t="str">
        <f ca="1">TEXT(Calcu!E46,Calcu!$Q$67)</f>
        <v/>
      </c>
      <c r="M22" s="186" t="str">
        <f ca="1">TEXT(Calcu!F46,Calcu!$Q$67)</f>
        <v/>
      </c>
      <c r="N22" s="186" t="str">
        <f ca="1">TEXT(Calcu!G46,Calcu!$Q$67)</f>
        <v/>
      </c>
      <c r="P22" s="28"/>
      <c r="Q22" s="28"/>
      <c r="R22" s="28"/>
      <c r="S22" s="28"/>
    </row>
    <row r="23" spans="2:19" ht="13.5" customHeight="1">
      <c r="B23" s="177" t="str">
        <f>Calcu!D22</f>
        <v/>
      </c>
      <c r="C23" s="177" t="str">
        <f>Calcu!C22</f>
        <v/>
      </c>
      <c r="D23" s="177" t="str">
        <f ca="1">TEXT(Calcu!F22,Calcu!$Q$67)</f>
        <v/>
      </c>
      <c r="E23" s="177" t="str">
        <f ca="1">TEXT(Calcu!G22,Calcu!$Q$67)</f>
        <v/>
      </c>
      <c r="F23" s="177" t="str">
        <f ca="1">TEXT(Calcu!H22,Calcu!$Q$67)</f>
        <v/>
      </c>
      <c r="G23" s="177" t="str">
        <f ca="1">TEXT(Calcu!I22,Calcu!$Q$67)</f>
        <v/>
      </c>
      <c r="H23" s="177" t="str">
        <f ca="1">TEXT(Calcu!J22,Calcu!$Q$67)</f>
        <v/>
      </c>
      <c r="I23" s="45"/>
      <c r="J23" s="186" t="str">
        <f ca="1">TEXT(Calcu!C47,Calcu!$Q$67)</f>
        <v/>
      </c>
      <c r="K23" s="186" t="str">
        <f ca="1">TEXT(Calcu!D47,Calcu!$Q$67)</f>
        <v/>
      </c>
      <c r="L23" s="186" t="str">
        <f ca="1">TEXT(Calcu!E47,Calcu!$Q$67)</f>
        <v/>
      </c>
      <c r="M23" s="186" t="str">
        <f ca="1">TEXT(Calcu!F47,Calcu!$Q$67)</f>
        <v/>
      </c>
      <c r="N23" s="186" t="str">
        <f ca="1">TEXT(Calcu!G47,Calcu!$Q$67)</f>
        <v/>
      </c>
      <c r="P23" s="28"/>
      <c r="Q23" s="28"/>
      <c r="R23" s="28"/>
      <c r="S23" s="28"/>
    </row>
    <row r="24" spans="2:19" ht="13.5" customHeight="1">
      <c r="B24" s="177" t="str">
        <f>Calcu!D23</f>
        <v/>
      </c>
      <c r="C24" s="177" t="str">
        <f>Calcu!C23</f>
        <v/>
      </c>
      <c r="D24" s="177" t="str">
        <f ca="1">TEXT(Calcu!F23,Calcu!$Q$67)</f>
        <v/>
      </c>
      <c r="E24" s="177" t="str">
        <f ca="1">TEXT(Calcu!G23,Calcu!$Q$67)</f>
        <v/>
      </c>
      <c r="F24" s="177" t="str">
        <f ca="1">TEXT(Calcu!H23,Calcu!$Q$67)</f>
        <v/>
      </c>
      <c r="G24" s="177" t="str">
        <f ca="1">TEXT(Calcu!I23,Calcu!$Q$67)</f>
        <v/>
      </c>
      <c r="H24" s="177" t="str">
        <f ca="1">TEXT(Calcu!J23,Calcu!$Q$67)</f>
        <v/>
      </c>
      <c r="I24" s="45"/>
      <c r="J24" s="186" t="str">
        <f ca="1">TEXT(Calcu!C48,Calcu!$Q$67)</f>
        <v/>
      </c>
      <c r="K24" s="186" t="str">
        <f ca="1">TEXT(Calcu!D48,Calcu!$Q$67)</f>
        <v/>
      </c>
      <c r="L24" s="186" t="str">
        <f ca="1">TEXT(Calcu!E48,Calcu!$Q$67)</f>
        <v/>
      </c>
      <c r="M24" s="186" t="str">
        <f ca="1">TEXT(Calcu!F48,Calcu!$Q$67)</f>
        <v/>
      </c>
      <c r="N24" s="186" t="str">
        <f ca="1">TEXT(Calcu!G48,Calcu!$Q$67)</f>
        <v/>
      </c>
      <c r="P24" s="28"/>
      <c r="Q24" s="28"/>
      <c r="R24" s="28"/>
      <c r="S24" s="28"/>
    </row>
    <row r="25" spans="2:19" ht="13.5" customHeight="1">
      <c r="B25" s="177" t="str">
        <f>Calcu!D24</f>
        <v/>
      </c>
      <c r="C25" s="177" t="str">
        <f>Calcu!C24</f>
        <v/>
      </c>
      <c r="D25" s="177" t="str">
        <f ca="1">TEXT(Calcu!F24,Calcu!$Q$67)</f>
        <v/>
      </c>
      <c r="E25" s="177" t="str">
        <f ca="1">TEXT(Calcu!G24,Calcu!$Q$67)</f>
        <v/>
      </c>
      <c r="F25" s="177" t="str">
        <f ca="1">TEXT(Calcu!H24,Calcu!$Q$67)</f>
        <v/>
      </c>
      <c r="G25" s="177" t="str">
        <f ca="1">TEXT(Calcu!I24,Calcu!$Q$67)</f>
        <v/>
      </c>
      <c r="H25" s="177" t="str">
        <f ca="1">TEXT(Calcu!J24,Calcu!$Q$67)</f>
        <v/>
      </c>
      <c r="I25" s="45"/>
      <c r="J25" s="186" t="str">
        <f ca="1">TEXT(Calcu!C49,Calcu!$Q$67)</f>
        <v/>
      </c>
      <c r="K25" s="186" t="str">
        <f ca="1">TEXT(Calcu!D49,Calcu!$Q$67)</f>
        <v/>
      </c>
      <c r="L25" s="186" t="str">
        <f ca="1">TEXT(Calcu!E49,Calcu!$Q$67)</f>
        <v/>
      </c>
      <c r="M25" s="186" t="str">
        <f ca="1">TEXT(Calcu!F49,Calcu!$Q$67)</f>
        <v/>
      </c>
      <c r="N25" s="186" t="str">
        <f ca="1">TEXT(Calcu!G49,Calcu!$Q$67)</f>
        <v/>
      </c>
      <c r="P25" s="28"/>
      <c r="Q25" s="28"/>
      <c r="R25" s="28"/>
      <c r="S25" s="28"/>
    </row>
    <row r="26" spans="2:19" ht="13.5" customHeight="1">
      <c r="B26" s="177" t="str">
        <f>Calcu!D25</f>
        <v/>
      </c>
      <c r="C26" s="177" t="str">
        <f>Calcu!C25</f>
        <v/>
      </c>
      <c r="D26" s="177" t="str">
        <f ca="1">TEXT(Calcu!F25,Calcu!$Q$67)</f>
        <v/>
      </c>
      <c r="E26" s="177" t="str">
        <f ca="1">TEXT(Calcu!G25,Calcu!$Q$67)</f>
        <v/>
      </c>
      <c r="F26" s="177" t="str">
        <f ca="1">TEXT(Calcu!H25,Calcu!$Q$67)</f>
        <v/>
      </c>
      <c r="G26" s="177" t="str">
        <f ca="1">TEXT(Calcu!I25,Calcu!$Q$67)</f>
        <v/>
      </c>
      <c r="H26" s="177" t="str">
        <f ca="1">TEXT(Calcu!J25,Calcu!$Q$67)</f>
        <v/>
      </c>
      <c r="I26" s="45"/>
      <c r="J26" s="186" t="str">
        <f ca="1">TEXT(Calcu!C50,Calcu!$Q$67)</f>
        <v/>
      </c>
      <c r="K26" s="186" t="str">
        <f ca="1">TEXT(Calcu!D50,Calcu!$Q$67)</f>
        <v/>
      </c>
      <c r="L26" s="186" t="str">
        <f ca="1">TEXT(Calcu!E50,Calcu!$Q$67)</f>
        <v/>
      </c>
      <c r="M26" s="186" t="str">
        <f ca="1">TEXT(Calcu!F50,Calcu!$Q$67)</f>
        <v/>
      </c>
      <c r="N26" s="186" t="str">
        <f ca="1">TEXT(Calcu!G50,Calcu!$Q$67)</f>
        <v/>
      </c>
      <c r="P26" s="28"/>
      <c r="Q26" s="28"/>
      <c r="R26" s="28"/>
      <c r="S26" s="28"/>
    </row>
    <row r="27" spans="2:19" ht="13.5" customHeight="1">
      <c r="B27" s="177" t="str">
        <f>Calcu!D26</f>
        <v/>
      </c>
      <c r="C27" s="177" t="str">
        <f>Calcu!C26</f>
        <v/>
      </c>
      <c r="D27" s="177" t="str">
        <f ca="1">TEXT(Calcu!F26,Calcu!$Q$67)</f>
        <v/>
      </c>
      <c r="E27" s="177" t="str">
        <f ca="1">TEXT(Calcu!G26,Calcu!$Q$67)</f>
        <v/>
      </c>
      <c r="F27" s="177" t="str">
        <f ca="1">TEXT(Calcu!H26,Calcu!$Q$67)</f>
        <v/>
      </c>
      <c r="G27" s="177" t="str">
        <f ca="1">TEXT(Calcu!I26,Calcu!$Q$67)</f>
        <v/>
      </c>
      <c r="H27" s="177" t="str">
        <f ca="1">TEXT(Calcu!J26,Calcu!$Q$67)</f>
        <v/>
      </c>
      <c r="I27" s="45"/>
      <c r="J27" s="186" t="str">
        <f ca="1">TEXT(Calcu!C51,Calcu!$Q$67)</f>
        <v/>
      </c>
      <c r="K27" s="186" t="str">
        <f ca="1">TEXT(Calcu!D51,Calcu!$Q$67)</f>
        <v/>
      </c>
      <c r="L27" s="186" t="str">
        <f ca="1">TEXT(Calcu!E51,Calcu!$Q$67)</f>
        <v/>
      </c>
      <c r="M27" s="186" t="str">
        <f ca="1">TEXT(Calcu!F51,Calcu!$Q$67)</f>
        <v/>
      </c>
      <c r="N27" s="186" t="str">
        <f ca="1">TEXT(Calcu!G51,Calcu!$Q$67)</f>
        <v/>
      </c>
      <c r="P27" s="28"/>
      <c r="Q27" s="28"/>
      <c r="R27" s="28"/>
      <c r="S27" s="28"/>
    </row>
    <row r="28" spans="2:19" ht="13.5" customHeight="1">
      <c r="B28" s="177" t="str">
        <f>Calcu!D27</f>
        <v/>
      </c>
      <c r="C28" s="177" t="str">
        <f>Calcu!C27</f>
        <v/>
      </c>
      <c r="D28" s="177" t="str">
        <f ca="1">TEXT(Calcu!F27,Calcu!$Q$67)</f>
        <v/>
      </c>
      <c r="E28" s="177" t="str">
        <f ca="1">TEXT(Calcu!G27,Calcu!$Q$67)</f>
        <v/>
      </c>
      <c r="F28" s="177" t="str">
        <f ca="1">TEXT(Calcu!H27,Calcu!$Q$67)</f>
        <v/>
      </c>
      <c r="G28" s="177" t="str">
        <f ca="1">TEXT(Calcu!I27,Calcu!$Q$67)</f>
        <v/>
      </c>
      <c r="H28" s="177" t="str">
        <f ca="1">TEXT(Calcu!J27,Calcu!$Q$67)</f>
        <v/>
      </c>
      <c r="I28" s="45"/>
      <c r="J28" s="186" t="str">
        <f ca="1">TEXT(Calcu!C52,Calcu!$Q$67)</f>
        <v/>
      </c>
      <c r="K28" s="186" t="str">
        <f ca="1">TEXT(Calcu!D52,Calcu!$Q$67)</f>
        <v/>
      </c>
      <c r="L28" s="186" t="str">
        <f ca="1">TEXT(Calcu!E52,Calcu!$Q$67)</f>
        <v/>
      </c>
      <c r="M28" s="186" t="str">
        <f ca="1">TEXT(Calcu!F52,Calcu!$Q$67)</f>
        <v/>
      </c>
      <c r="N28" s="186" t="str">
        <f ca="1">TEXT(Calcu!G52,Calcu!$Q$67)</f>
        <v/>
      </c>
      <c r="P28" s="28"/>
      <c r="Q28" s="28"/>
      <c r="R28" s="28"/>
      <c r="S28" s="28"/>
    </row>
    <row r="29" spans="2:19" ht="13.5" customHeight="1">
      <c r="B29" s="177" t="str">
        <f>Calcu!D28</f>
        <v/>
      </c>
      <c r="C29" s="177" t="str">
        <f>Calcu!C28</f>
        <v/>
      </c>
      <c r="D29" s="177" t="str">
        <f ca="1">TEXT(Calcu!F28,Calcu!$Q$67)</f>
        <v/>
      </c>
      <c r="E29" s="177" t="str">
        <f ca="1">TEXT(Calcu!G28,Calcu!$Q$67)</f>
        <v/>
      </c>
      <c r="F29" s="177" t="str">
        <f ca="1">TEXT(Calcu!H28,Calcu!$Q$67)</f>
        <v/>
      </c>
      <c r="G29" s="177" t="str">
        <f ca="1">TEXT(Calcu!I28,Calcu!$Q$67)</f>
        <v/>
      </c>
      <c r="H29" s="177" t="str">
        <f ca="1">TEXT(Calcu!J28,Calcu!$Q$67)</f>
        <v/>
      </c>
      <c r="I29" s="45"/>
      <c r="J29" s="186" t="str">
        <f ca="1">TEXT(Calcu!C53,Calcu!$Q$67)</f>
        <v/>
      </c>
      <c r="K29" s="186" t="str">
        <f ca="1">TEXT(Calcu!D53,Calcu!$Q$67)</f>
        <v/>
      </c>
      <c r="L29" s="186" t="str">
        <f ca="1">TEXT(Calcu!E53,Calcu!$Q$67)</f>
        <v/>
      </c>
      <c r="M29" s="186" t="str">
        <f ca="1">TEXT(Calcu!F53,Calcu!$Q$67)</f>
        <v/>
      </c>
      <c r="N29" s="186" t="str">
        <f ca="1">TEXT(Calcu!G53,Calcu!$Q$67)</f>
        <v/>
      </c>
      <c r="P29" s="28"/>
      <c r="Q29" s="28"/>
      <c r="R29" s="28"/>
      <c r="S29" s="28"/>
    </row>
  </sheetData>
  <sortState ref="U5:V14">
    <sortCondition descending="1" ref="U5"/>
  </sortState>
  <mergeCells count="5">
    <mergeCell ref="E4:F4"/>
    <mergeCell ref="E3:F3"/>
    <mergeCell ref="C8:C9"/>
    <mergeCell ref="D8:H8"/>
    <mergeCell ref="J8:N8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 xml:space="preserve">&amp;L&amp;"Tahoma,보통"&amp;9F-02P-02-001 (Rev.01)&amp;C&amp;9&amp;P of &amp;N&amp;R&amp;"돋움,굵게"&amp;9(주)에이치시티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Q162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23" width="1.77734375" style="56"/>
    <col min="24" max="24" width="1.77734375" style="56" customWidth="1"/>
    <col min="25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51" s="69" customFormat="1" ht="31.5">
      <c r="A1" s="68" t="s">
        <v>74</v>
      </c>
    </row>
    <row r="2" spans="1:51" ht="18.75" customHeight="1">
      <c r="A2" s="58" t="s">
        <v>255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</row>
    <row r="3" spans="1:51" ht="18.75" customHeight="1">
      <c r="A3" s="58"/>
      <c r="B3" s="382" t="s">
        <v>256</v>
      </c>
      <c r="C3" s="383"/>
      <c r="D3" s="383"/>
      <c r="E3" s="383"/>
      <c r="F3" s="384"/>
      <c r="G3" s="388" t="s">
        <v>246</v>
      </c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389"/>
      <c r="V3" s="389"/>
      <c r="W3" s="389"/>
      <c r="X3" s="389"/>
      <c r="Y3" s="389"/>
      <c r="Z3" s="389"/>
      <c r="AA3" s="389"/>
      <c r="AB3" s="389"/>
      <c r="AC3" s="389"/>
      <c r="AD3" s="389"/>
      <c r="AE3" s="390"/>
      <c r="AF3" s="382" t="s">
        <v>257</v>
      </c>
      <c r="AG3" s="383"/>
      <c r="AH3" s="383"/>
      <c r="AI3" s="383"/>
      <c r="AJ3" s="384"/>
      <c r="AK3" s="382" t="s">
        <v>211</v>
      </c>
      <c r="AL3" s="383"/>
      <c r="AM3" s="383"/>
      <c r="AN3" s="383"/>
      <c r="AO3" s="384"/>
      <c r="AP3" s="382" t="s">
        <v>258</v>
      </c>
      <c r="AQ3" s="383"/>
      <c r="AR3" s="383"/>
      <c r="AS3" s="383"/>
      <c r="AT3" s="384"/>
      <c r="AU3" s="382" t="s">
        <v>259</v>
      </c>
      <c r="AV3" s="383"/>
      <c r="AW3" s="383"/>
      <c r="AX3" s="383"/>
      <c r="AY3" s="384"/>
    </row>
    <row r="4" spans="1:51" ht="18.75" customHeight="1">
      <c r="A4" s="58"/>
      <c r="B4" s="385"/>
      <c r="C4" s="386"/>
      <c r="D4" s="386"/>
      <c r="E4" s="386"/>
      <c r="F4" s="387"/>
      <c r="G4" s="388" t="s">
        <v>89</v>
      </c>
      <c r="H4" s="389"/>
      <c r="I4" s="389"/>
      <c r="J4" s="389"/>
      <c r="K4" s="390"/>
      <c r="L4" s="388" t="s">
        <v>115</v>
      </c>
      <c r="M4" s="389"/>
      <c r="N4" s="389"/>
      <c r="O4" s="389"/>
      <c r="P4" s="390"/>
      <c r="Q4" s="388" t="s">
        <v>155</v>
      </c>
      <c r="R4" s="389"/>
      <c r="S4" s="389"/>
      <c r="T4" s="389"/>
      <c r="U4" s="390"/>
      <c r="V4" s="388" t="s">
        <v>156</v>
      </c>
      <c r="W4" s="389"/>
      <c r="X4" s="389"/>
      <c r="Y4" s="389"/>
      <c r="Z4" s="390"/>
      <c r="AA4" s="388" t="s">
        <v>157</v>
      </c>
      <c r="AB4" s="389"/>
      <c r="AC4" s="389"/>
      <c r="AD4" s="389"/>
      <c r="AE4" s="390"/>
      <c r="AF4" s="385"/>
      <c r="AG4" s="386"/>
      <c r="AH4" s="386"/>
      <c r="AI4" s="386"/>
      <c r="AJ4" s="387"/>
      <c r="AK4" s="385"/>
      <c r="AL4" s="386"/>
      <c r="AM4" s="386"/>
      <c r="AN4" s="386"/>
      <c r="AO4" s="387"/>
      <c r="AP4" s="385"/>
      <c r="AQ4" s="386"/>
      <c r="AR4" s="386"/>
      <c r="AS4" s="386"/>
      <c r="AT4" s="387"/>
      <c r="AU4" s="385"/>
      <c r="AV4" s="386"/>
      <c r="AW4" s="386"/>
      <c r="AX4" s="386"/>
      <c r="AY4" s="387"/>
    </row>
    <row r="5" spans="1:51" ht="18.75" customHeight="1">
      <c r="A5" s="58"/>
      <c r="B5" s="364" t="str">
        <f>Calcu!D9</f>
        <v/>
      </c>
      <c r="C5" s="365"/>
      <c r="D5" s="365"/>
      <c r="E5" s="365"/>
      <c r="F5" s="366"/>
      <c r="G5" s="379" t="str">
        <f>Calcu!F9</f>
        <v/>
      </c>
      <c r="H5" s="380"/>
      <c r="I5" s="380"/>
      <c r="J5" s="380"/>
      <c r="K5" s="381"/>
      <c r="L5" s="379" t="str">
        <f>Calcu!G9</f>
        <v/>
      </c>
      <c r="M5" s="380"/>
      <c r="N5" s="380"/>
      <c r="O5" s="380"/>
      <c r="P5" s="381"/>
      <c r="Q5" s="379" t="str">
        <f>Calcu!H9</f>
        <v/>
      </c>
      <c r="R5" s="380"/>
      <c r="S5" s="380"/>
      <c r="T5" s="380"/>
      <c r="U5" s="381"/>
      <c r="V5" s="379" t="str">
        <f>Calcu!I9</f>
        <v/>
      </c>
      <c r="W5" s="380"/>
      <c r="X5" s="380"/>
      <c r="Y5" s="380"/>
      <c r="Z5" s="381"/>
      <c r="AA5" s="379" t="str">
        <f>Calcu!J9</f>
        <v/>
      </c>
      <c r="AB5" s="380"/>
      <c r="AC5" s="380"/>
      <c r="AD5" s="380"/>
      <c r="AE5" s="381"/>
      <c r="AF5" s="379" t="str">
        <f>Calcu!K9</f>
        <v/>
      </c>
      <c r="AG5" s="380"/>
      <c r="AH5" s="380"/>
      <c r="AI5" s="380"/>
      <c r="AJ5" s="381"/>
      <c r="AK5" s="394" t="str">
        <f>Calcu!L9</f>
        <v/>
      </c>
      <c r="AL5" s="395"/>
      <c r="AM5" s="395"/>
      <c r="AN5" s="395"/>
      <c r="AO5" s="396"/>
      <c r="AP5" s="379" t="str">
        <f>Calcu!M9</f>
        <v/>
      </c>
      <c r="AQ5" s="380"/>
      <c r="AR5" s="380"/>
      <c r="AS5" s="380"/>
      <c r="AT5" s="381"/>
      <c r="AU5" s="379" t="str">
        <f>Calcu!O9</f>
        <v/>
      </c>
      <c r="AV5" s="380"/>
      <c r="AW5" s="380"/>
      <c r="AX5" s="380"/>
      <c r="AY5" s="381"/>
    </row>
    <row r="6" spans="1:51" ht="18.75" customHeight="1">
      <c r="A6" s="58"/>
      <c r="B6" s="364" t="str">
        <f>Calcu!D10</f>
        <v/>
      </c>
      <c r="C6" s="365"/>
      <c r="D6" s="365"/>
      <c r="E6" s="365"/>
      <c r="F6" s="366"/>
      <c r="G6" s="379" t="str">
        <f>Calcu!F10</f>
        <v/>
      </c>
      <c r="H6" s="380"/>
      <c r="I6" s="380"/>
      <c r="J6" s="380"/>
      <c r="K6" s="381"/>
      <c r="L6" s="379" t="str">
        <f>Calcu!G10</f>
        <v/>
      </c>
      <c r="M6" s="380"/>
      <c r="N6" s="380"/>
      <c r="O6" s="380"/>
      <c r="P6" s="381"/>
      <c r="Q6" s="379" t="str">
        <f>Calcu!H10</f>
        <v/>
      </c>
      <c r="R6" s="380"/>
      <c r="S6" s="380"/>
      <c r="T6" s="380"/>
      <c r="U6" s="381"/>
      <c r="V6" s="379" t="str">
        <f>Calcu!I10</f>
        <v/>
      </c>
      <c r="W6" s="380"/>
      <c r="X6" s="380"/>
      <c r="Y6" s="380"/>
      <c r="Z6" s="381"/>
      <c r="AA6" s="379" t="str">
        <f>Calcu!J10</f>
        <v/>
      </c>
      <c r="AB6" s="380"/>
      <c r="AC6" s="380"/>
      <c r="AD6" s="380"/>
      <c r="AE6" s="381"/>
      <c r="AF6" s="379" t="str">
        <f>Calcu!K10</f>
        <v/>
      </c>
      <c r="AG6" s="380"/>
      <c r="AH6" s="380"/>
      <c r="AI6" s="380"/>
      <c r="AJ6" s="381"/>
      <c r="AK6" s="394" t="str">
        <f>Calcu!L10</f>
        <v/>
      </c>
      <c r="AL6" s="395"/>
      <c r="AM6" s="395"/>
      <c r="AN6" s="395"/>
      <c r="AO6" s="396"/>
      <c r="AP6" s="379" t="str">
        <f>Calcu!M10</f>
        <v/>
      </c>
      <c r="AQ6" s="380"/>
      <c r="AR6" s="380"/>
      <c r="AS6" s="380"/>
      <c r="AT6" s="381"/>
      <c r="AU6" s="379" t="str">
        <f>Calcu!O10</f>
        <v/>
      </c>
      <c r="AV6" s="380"/>
      <c r="AW6" s="380"/>
      <c r="AX6" s="380"/>
      <c r="AY6" s="381"/>
    </row>
    <row r="7" spans="1:51" ht="18.75" customHeight="1">
      <c r="A7" s="58"/>
      <c r="B7" s="364" t="str">
        <f>Calcu!D11</f>
        <v/>
      </c>
      <c r="C7" s="365"/>
      <c r="D7" s="365"/>
      <c r="E7" s="365"/>
      <c r="F7" s="366"/>
      <c r="G7" s="379" t="str">
        <f>Calcu!F11</f>
        <v/>
      </c>
      <c r="H7" s="380"/>
      <c r="I7" s="380"/>
      <c r="J7" s="380"/>
      <c r="K7" s="381"/>
      <c r="L7" s="379" t="str">
        <f>Calcu!G11</f>
        <v/>
      </c>
      <c r="M7" s="380"/>
      <c r="N7" s="380"/>
      <c r="O7" s="380"/>
      <c r="P7" s="381"/>
      <c r="Q7" s="379" t="str">
        <f>Calcu!H11</f>
        <v/>
      </c>
      <c r="R7" s="380"/>
      <c r="S7" s="380"/>
      <c r="T7" s="380"/>
      <c r="U7" s="381"/>
      <c r="V7" s="379" t="str">
        <f>Calcu!I11</f>
        <v/>
      </c>
      <c r="W7" s="380"/>
      <c r="X7" s="380"/>
      <c r="Y7" s="380"/>
      <c r="Z7" s="381"/>
      <c r="AA7" s="379" t="str">
        <f>Calcu!J11</f>
        <v/>
      </c>
      <c r="AB7" s="380"/>
      <c r="AC7" s="380"/>
      <c r="AD7" s="380"/>
      <c r="AE7" s="381"/>
      <c r="AF7" s="379" t="str">
        <f>Calcu!K11</f>
        <v/>
      </c>
      <c r="AG7" s="380"/>
      <c r="AH7" s="380"/>
      <c r="AI7" s="380"/>
      <c r="AJ7" s="381"/>
      <c r="AK7" s="394" t="str">
        <f>Calcu!L11</f>
        <v/>
      </c>
      <c r="AL7" s="395"/>
      <c r="AM7" s="395"/>
      <c r="AN7" s="395"/>
      <c r="AO7" s="396"/>
      <c r="AP7" s="379" t="str">
        <f>Calcu!M11</f>
        <v/>
      </c>
      <c r="AQ7" s="380"/>
      <c r="AR7" s="380"/>
      <c r="AS7" s="380"/>
      <c r="AT7" s="381"/>
      <c r="AU7" s="379" t="str">
        <f>Calcu!O11</f>
        <v/>
      </c>
      <c r="AV7" s="380"/>
      <c r="AW7" s="380"/>
      <c r="AX7" s="380"/>
      <c r="AY7" s="381"/>
    </row>
    <row r="8" spans="1:51" ht="18.75" customHeight="1">
      <c r="A8" s="58"/>
      <c r="B8" s="364" t="str">
        <f>Calcu!D12</f>
        <v/>
      </c>
      <c r="C8" s="365"/>
      <c r="D8" s="365"/>
      <c r="E8" s="365"/>
      <c r="F8" s="366"/>
      <c r="G8" s="379" t="str">
        <f>Calcu!F12</f>
        <v/>
      </c>
      <c r="H8" s="380"/>
      <c r="I8" s="380"/>
      <c r="J8" s="380"/>
      <c r="K8" s="381"/>
      <c r="L8" s="379" t="str">
        <f>Calcu!G12</f>
        <v/>
      </c>
      <c r="M8" s="380"/>
      <c r="N8" s="380"/>
      <c r="O8" s="380"/>
      <c r="P8" s="381"/>
      <c r="Q8" s="379" t="str">
        <f>Calcu!H12</f>
        <v/>
      </c>
      <c r="R8" s="380"/>
      <c r="S8" s="380"/>
      <c r="T8" s="380"/>
      <c r="U8" s="381"/>
      <c r="V8" s="379" t="str">
        <f>Calcu!I12</f>
        <v/>
      </c>
      <c r="W8" s="380"/>
      <c r="X8" s="380"/>
      <c r="Y8" s="380"/>
      <c r="Z8" s="381"/>
      <c r="AA8" s="379" t="str">
        <f>Calcu!J12</f>
        <v/>
      </c>
      <c r="AB8" s="380"/>
      <c r="AC8" s="380"/>
      <c r="AD8" s="380"/>
      <c r="AE8" s="381"/>
      <c r="AF8" s="379" t="str">
        <f>Calcu!K12</f>
        <v/>
      </c>
      <c r="AG8" s="380"/>
      <c r="AH8" s="380"/>
      <c r="AI8" s="380"/>
      <c r="AJ8" s="381"/>
      <c r="AK8" s="394" t="str">
        <f>Calcu!L12</f>
        <v/>
      </c>
      <c r="AL8" s="395"/>
      <c r="AM8" s="395"/>
      <c r="AN8" s="395"/>
      <c r="AO8" s="396"/>
      <c r="AP8" s="379" t="str">
        <f>Calcu!M12</f>
        <v/>
      </c>
      <c r="AQ8" s="380"/>
      <c r="AR8" s="380"/>
      <c r="AS8" s="380"/>
      <c r="AT8" s="381"/>
      <c r="AU8" s="379" t="str">
        <f>Calcu!O12</f>
        <v/>
      </c>
      <c r="AV8" s="380"/>
      <c r="AW8" s="380"/>
      <c r="AX8" s="380"/>
      <c r="AY8" s="381"/>
    </row>
    <row r="9" spans="1:51" ht="18.75" customHeight="1">
      <c r="A9" s="58"/>
      <c r="B9" s="364" t="str">
        <f>Calcu!D13</f>
        <v/>
      </c>
      <c r="C9" s="365"/>
      <c r="D9" s="365"/>
      <c r="E9" s="365"/>
      <c r="F9" s="366"/>
      <c r="G9" s="379" t="str">
        <f>Calcu!F13</f>
        <v/>
      </c>
      <c r="H9" s="380"/>
      <c r="I9" s="380"/>
      <c r="J9" s="380"/>
      <c r="K9" s="381"/>
      <c r="L9" s="379" t="str">
        <f>Calcu!G13</f>
        <v/>
      </c>
      <c r="M9" s="380"/>
      <c r="N9" s="380"/>
      <c r="O9" s="380"/>
      <c r="P9" s="381"/>
      <c r="Q9" s="379" t="str">
        <f>Calcu!H13</f>
        <v/>
      </c>
      <c r="R9" s="380"/>
      <c r="S9" s="380"/>
      <c r="T9" s="380"/>
      <c r="U9" s="381"/>
      <c r="V9" s="379" t="str">
        <f>Calcu!I13</f>
        <v/>
      </c>
      <c r="W9" s="380"/>
      <c r="X9" s="380"/>
      <c r="Y9" s="380"/>
      <c r="Z9" s="381"/>
      <c r="AA9" s="379" t="str">
        <f>Calcu!J13</f>
        <v/>
      </c>
      <c r="AB9" s="380"/>
      <c r="AC9" s="380"/>
      <c r="AD9" s="380"/>
      <c r="AE9" s="381"/>
      <c r="AF9" s="379" t="str">
        <f>Calcu!K13</f>
        <v/>
      </c>
      <c r="AG9" s="380"/>
      <c r="AH9" s="380"/>
      <c r="AI9" s="380"/>
      <c r="AJ9" s="381"/>
      <c r="AK9" s="394" t="str">
        <f>Calcu!L13</f>
        <v/>
      </c>
      <c r="AL9" s="395"/>
      <c r="AM9" s="395"/>
      <c r="AN9" s="395"/>
      <c r="AO9" s="396"/>
      <c r="AP9" s="379" t="str">
        <f>Calcu!M13</f>
        <v/>
      </c>
      <c r="AQ9" s="380"/>
      <c r="AR9" s="380"/>
      <c r="AS9" s="380"/>
      <c r="AT9" s="381"/>
      <c r="AU9" s="379" t="str">
        <f>Calcu!O13</f>
        <v/>
      </c>
      <c r="AV9" s="380"/>
      <c r="AW9" s="380"/>
      <c r="AX9" s="380"/>
      <c r="AY9" s="381"/>
    </row>
    <row r="10" spans="1:51" ht="18.75" customHeight="1">
      <c r="A10" s="58"/>
      <c r="B10" s="364" t="str">
        <f>Calcu!D14</f>
        <v/>
      </c>
      <c r="C10" s="365"/>
      <c r="D10" s="365"/>
      <c r="E10" s="365"/>
      <c r="F10" s="366"/>
      <c r="G10" s="379" t="str">
        <f>Calcu!F14</f>
        <v/>
      </c>
      <c r="H10" s="380"/>
      <c r="I10" s="380"/>
      <c r="J10" s="380"/>
      <c r="K10" s="381"/>
      <c r="L10" s="379" t="str">
        <f>Calcu!G14</f>
        <v/>
      </c>
      <c r="M10" s="380"/>
      <c r="N10" s="380"/>
      <c r="O10" s="380"/>
      <c r="P10" s="381"/>
      <c r="Q10" s="379" t="str">
        <f>Calcu!H14</f>
        <v/>
      </c>
      <c r="R10" s="380"/>
      <c r="S10" s="380"/>
      <c r="T10" s="380"/>
      <c r="U10" s="381"/>
      <c r="V10" s="379" t="str">
        <f>Calcu!I14</f>
        <v/>
      </c>
      <c r="W10" s="380"/>
      <c r="X10" s="380"/>
      <c r="Y10" s="380"/>
      <c r="Z10" s="381"/>
      <c r="AA10" s="379" t="str">
        <f>Calcu!J14</f>
        <v/>
      </c>
      <c r="AB10" s="380"/>
      <c r="AC10" s="380"/>
      <c r="AD10" s="380"/>
      <c r="AE10" s="381"/>
      <c r="AF10" s="379" t="str">
        <f>Calcu!K14</f>
        <v/>
      </c>
      <c r="AG10" s="380"/>
      <c r="AH10" s="380"/>
      <c r="AI10" s="380"/>
      <c r="AJ10" s="381"/>
      <c r="AK10" s="394" t="str">
        <f>Calcu!L14</f>
        <v/>
      </c>
      <c r="AL10" s="395"/>
      <c r="AM10" s="395"/>
      <c r="AN10" s="395"/>
      <c r="AO10" s="396"/>
      <c r="AP10" s="379" t="str">
        <f>Calcu!M14</f>
        <v/>
      </c>
      <c r="AQ10" s="380"/>
      <c r="AR10" s="380"/>
      <c r="AS10" s="380"/>
      <c r="AT10" s="381"/>
      <c r="AU10" s="379" t="str">
        <f>Calcu!O14</f>
        <v/>
      </c>
      <c r="AV10" s="380"/>
      <c r="AW10" s="380"/>
      <c r="AX10" s="380"/>
      <c r="AY10" s="381"/>
    </row>
    <row r="11" spans="1:51" ht="18.75" customHeight="1">
      <c r="A11" s="58"/>
      <c r="B11" s="364" t="str">
        <f>Calcu!D15</f>
        <v/>
      </c>
      <c r="C11" s="365"/>
      <c r="D11" s="365"/>
      <c r="E11" s="365"/>
      <c r="F11" s="366"/>
      <c r="G11" s="379" t="str">
        <f>Calcu!F15</f>
        <v/>
      </c>
      <c r="H11" s="380"/>
      <c r="I11" s="380"/>
      <c r="J11" s="380"/>
      <c r="K11" s="381"/>
      <c r="L11" s="379" t="str">
        <f>Calcu!G15</f>
        <v/>
      </c>
      <c r="M11" s="380"/>
      <c r="N11" s="380"/>
      <c r="O11" s="380"/>
      <c r="P11" s="381"/>
      <c r="Q11" s="379" t="str">
        <f>Calcu!H15</f>
        <v/>
      </c>
      <c r="R11" s="380"/>
      <c r="S11" s="380"/>
      <c r="T11" s="380"/>
      <c r="U11" s="381"/>
      <c r="V11" s="379" t="str">
        <f>Calcu!I15</f>
        <v/>
      </c>
      <c r="W11" s="380"/>
      <c r="X11" s="380"/>
      <c r="Y11" s="380"/>
      <c r="Z11" s="381"/>
      <c r="AA11" s="379" t="str">
        <f>Calcu!J15</f>
        <v/>
      </c>
      <c r="AB11" s="380"/>
      <c r="AC11" s="380"/>
      <c r="AD11" s="380"/>
      <c r="AE11" s="381"/>
      <c r="AF11" s="379" t="str">
        <f>Calcu!K15</f>
        <v/>
      </c>
      <c r="AG11" s="380"/>
      <c r="AH11" s="380"/>
      <c r="AI11" s="380"/>
      <c r="AJ11" s="381"/>
      <c r="AK11" s="394" t="str">
        <f>Calcu!L15</f>
        <v/>
      </c>
      <c r="AL11" s="395"/>
      <c r="AM11" s="395"/>
      <c r="AN11" s="395"/>
      <c r="AO11" s="396"/>
      <c r="AP11" s="379" t="str">
        <f>Calcu!M15</f>
        <v/>
      </c>
      <c r="AQ11" s="380"/>
      <c r="AR11" s="380"/>
      <c r="AS11" s="380"/>
      <c r="AT11" s="381"/>
      <c r="AU11" s="379" t="str">
        <f>Calcu!O15</f>
        <v/>
      </c>
      <c r="AV11" s="380"/>
      <c r="AW11" s="380"/>
      <c r="AX11" s="380"/>
      <c r="AY11" s="381"/>
    </row>
    <row r="12" spans="1:51" ht="18.75" customHeight="1">
      <c r="A12" s="58"/>
      <c r="B12" s="364" t="str">
        <f>Calcu!D16</f>
        <v/>
      </c>
      <c r="C12" s="365"/>
      <c r="D12" s="365"/>
      <c r="E12" s="365"/>
      <c r="F12" s="366"/>
      <c r="G12" s="379" t="str">
        <f>Calcu!F16</f>
        <v/>
      </c>
      <c r="H12" s="380"/>
      <c r="I12" s="380"/>
      <c r="J12" s="380"/>
      <c r="K12" s="381"/>
      <c r="L12" s="379" t="str">
        <f>Calcu!G16</f>
        <v/>
      </c>
      <c r="M12" s="380"/>
      <c r="N12" s="380"/>
      <c r="O12" s="380"/>
      <c r="P12" s="381"/>
      <c r="Q12" s="379" t="str">
        <f>Calcu!H16</f>
        <v/>
      </c>
      <c r="R12" s="380"/>
      <c r="S12" s="380"/>
      <c r="T12" s="380"/>
      <c r="U12" s="381"/>
      <c r="V12" s="379" t="str">
        <f>Calcu!I16</f>
        <v/>
      </c>
      <c r="W12" s="380"/>
      <c r="X12" s="380"/>
      <c r="Y12" s="380"/>
      <c r="Z12" s="381"/>
      <c r="AA12" s="379" t="str">
        <f>Calcu!J16</f>
        <v/>
      </c>
      <c r="AB12" s="380"/>
      <c r="AC12" s="380"/>
      <c r="AD12" s="380"/>
      <c r="AE12" s="381"/>
      <c r="AF12" s="379" t="str">
        <f>Calcu!K16</f>
        <v/>
      </c>
      <c r="AG12" s="380"/>
      <c r="AH12" s="380"/>
      <c r="AI12" s="380"/>
      <c r="AJ12" s="381"/>
      <c r="AK12" s="394" t="str">
        <f>Calcu!L16</f>
        <v/>
      </c>
      <c r="AL12" s="395"/>
      <c r="AM12" s="395"/>
      <c r="AN12" s="395"/>
      <c r="AO12" s="396"/>
      <c r="AP12" s="379" t="str">
        <f>Calcu!M16</f>
        <v/>
      </c>
      <c r="AQ12" s="380"/>
      <c r="AR12" s="380"/>
      <c r="AS12" s="380"/>
      <c r="AT12" s="381"/>
      <c r="AU12" s="379" t="str">
        <f>Calcu!O16</f>
        <v/>
      </c>
      <c r="AV12" s="380"/>
      <c r="AW12" s="380"/>
      <c r="AX12" s="380"/>
      <c r="AY12" s="381"/>
    </row>
    <row r="13" spans="1:51" ht="18.75" customHeight="1">
      <c r="A13" s="58"/>
      <c r="B13" s="364" t="str">
        <f>Calcu!D17</f>
        <v/>
      </c>
      <c r="C13" s="365"/>
      <c r="D13" s="365"/>
      <c r="E13" s="365"/>
      <c r="F13" s="366"/>
      <c r="G13" s="379" t="str">
        <f>Calcu!F17</f>
        <v/>
      </c>
      <c r="H13" s="380"/>
      <c r="I13" s="380"/>
      <c r="J13" s="380"/>
      <c r="K13" s="381"/>
      <c r="L13" s="379" t="str">
        <f>Calcu!G17</f>
        <v/>
      </c>
      <c r="M13" s="380"/>
      <c r="N13" s="380"/>
      <c r="O13" s="380"/>
      <c r="P13" s="381"/>
      <c r="Q13" s="379" t="str">
        <f>Calcu!H17</f>
        <v/>
      </c>
      <c r="R13" s="380"/>
      <c r="S13" s="380"/>
      <c r="T13" s="380"/>
      <c r="U13" s="381"/>
      <c r="V13" s="379" t="str">
        <f>Calcu!I17</f>
        <v/>
      </c>
      <c r="W13" s="380"/>
      <c r="X13" s="380"/>
      <c r="Y13" s="380"/>
      <c r="Z13" s="381"/>
      <c r="AA13" s="379" t="str">
        <f>Calcu!J17</f>
        <v/>
      </c>
      <c r="AB13" s="380"/>
      <c r="AC13" s="380"/>
      <c r="AD13" s="380"/>
      <c r="AE13" s="381"/>
      <c r="AF13" s="379" t="str">
        <f>Calcu!K17</f>
        <v/>
      </c>
      <c r="AG13" s="380"/>
      <c r="AH13" s="380"/>
      <c r="AI13" s="380"/>
      <c r="AJ13" s="381"/>
      <c r="AK13" s="394" t="str">
        <f>Calcu!L17</f>
        <v/>
      </c>
      <c r="AL13" s="395"/>
      <c r="AM13" s="395"/>
      <c r="AN13" s="395"/>
      <c r="AO13" s="396"/>
      <c r="AP13" s="379" t="str">
        <f>Calcu!M17</f>
        <v/>
      </c>
      <c r="AQ13" s="380"/>
      <c r="AR13" s="380"/>
      <c r="AS13" s="380"/>
      <c r="AT13" s="381"/>
      <c r="AU13" s="379" t="str">
        <f>Calcu!O17</f>
        <v/>
      </c>
      <c r="AV13" s="380"/>
      <c r="AW13" s="380"/>
      <c r="AX13" s="380"/>
      <c r="AY13" s="381"/>
    </row>
    <row r="14" spans="1:51" ht="18.75" customHeight="1">
      <c r="A14" s="58"/>
      <c r="B14" s="364" t="str">
        <f>Calcu!D18</f>
        <v/>
      </c>
      <c r="C14" s="365"/>
      <c r="D14" s="365"/>
      <c r="E14" s="365"/>
      <c r="F14" s="366"/>
      <c r="G14" s="379" t="str">
        <f>Calcu!F18</f>
        <v/>
      </c>
      <c r="H14" s="380"/>
      <c r="I14" s="380"/>
      <c r="J14" s="380"/>
      <c r="K14" s="381"/>
      <c r="L14" s="379" t="str">
        <f>Calcu!G18</f>
        <v/>
      </c>
      <c r="M14" s="380"/>
      <c r="N14" s="380"/>
      <c r="O14" s="380"/>
      <c r="P14" s="381"/>
      <c r="Q14" s="379" t="str">
        <f>Calcu!H18</f>
        <v/>
      </c>
      <c r="R14" s="380"/>
      <c r="S14" s="380"/>
      <c r="T14" s="380"/>
      <c r="U14" s="381"/>
      <c r="V14" s="379" t="str">
        <f>Calcu!I18</f>
        <v/>
      </c>
      <c r="W14" s="380"/>
      <c r="X14" s="380"/>
      <c r="Y14" s="380"/>
      <c r="Z14" s="381"/>
      <c r="AA14" s="379" t="str">
        <f>Calcu!J18</f>
        <v/>
      </c>
      <c r="AB14" s="380"/>
      <c r="AC14" s="380"/>
      <c r="AD14" s="380"/>
      <c r="AE14" s="381"/>
      <c r="AF14" s="379" t="str">
        <f>Calcu!K18</f>
        <v/>
      </c>
      <c r="AG14" s="380"/>
      <c r="AH14" s="380"/>
      <c r="AI14" s="380"/>
      <c r="AJ14" s="381"/>
      <c r="AK14" s="394" t="str">
        <f>Calcu!L18</f>
        <v/>
      </c>
      <c r="AL14" s="395"/>
      <c r="AM14" s="395"/>
      <c r="AN14" s="395"/>
      <c r="AO14" s="396"/>
      <c r="AP14" s="379" t="str">
        <f>Calcu!M18</f>
        <v/>
      </c>
      <c r="AQ14" s="380"/>
      <c r="AR14" s="380"/>
      <c r="AS14" s="380"/>
      <c r="AT14" s="381"/>
      <c r="AU14" s="379" t="str">
        <f>Calcu!O18</f>
        <v/>
      </c>
      <c r="AV14" s="380"/>
      <c r="AW14" s="380"/>
      <c r="AX14" s="380"/>
      <c r="AY14" s="381"/>
    </row>
    <row r="15" spans="1:51" ht="18.75" customHeight="1">
      <c r="A15" s="58"/>
      <c r="B15" s="364" t="str">
        <f>Calcu!D19</f>
        <v/>
      </c>
      <c r="C15" s="365"/>
      <c r="D15" s="365"/>
      <c r="E15" s="365"/>
      <c r="F15" s="366"/>
      <c r="G15" s="379" t="str">
        <f>Calcu!F19</f>
        <v/>
      </c>
      <c r="H15" s="380"/>
      <c r="I15" s="380"/>
      <c r="J15" s="380"/>
      <c r="K15" s="381"/>
      <c r="L15" s="379" t="str">
        <f>Calcu!G19</f>
        <v/>
      </c>
      <c r="M15" s="380"/>
      <c r="N15" s="380"/>
      <c r="O15" s="380"/>
      <c r="P15" s="381"/>
      <c r="Q15" s="379" t="str">
        <f>Calcu!H19</f>
        <v/>
      </c>
      <c r="R15" s="380"/>
      <c r="S15" s="380"/>
      <c r="T15" s="380"/>
      <c r="U15" s="381"/>
      <c r="V15" s="379" t="str">
        <f>Calcu!I19</f>
        <v/>
      </c>
      <c r="W15" s="380"/>
      <c r="X15" s="380"/>
      <c r="Y15" s="380"/>
      <c r="Z15" s="381"/>
      <c r="AA15" s="379" t="str">
        <f>Calcu!J19</f>
        <v/>
      </c>
      <c r="AB15" s="380"/>
      <c r="AC15" s="380"/>
      <c r="AD15" s="380"/>
      <c r="AE15" s="381"/>
      <c r="AF15" s="379" t="str">
        <f>Calcu!K19</f>
        <v/>
      </c>
      <c r="AG15" s="380"/>
      <c r="AH15" s="380"/>
      <c r="AI15" s="380"/>
      <c r="AJ15" s="381"/>
      <c r="AK15" s="394" t="str">
        <f>Calcu!L19</f>
        <v/>
      </c>
      <c r="AL15" s="395"/>
      <c r="AM15" s="395"/>
      <c r="AN15" s="395"/>
      <c r="AO15" s="396"/>
      <c r="AP15" s="379" t="str">
        <f>Calcu!M19</f>
        <v/>
      </c>
      <c r="AQ15" s="380"/>
      <c r="AR15" s="380"/>
      <c r="AS15" s="380"/>
      <c r="AT15" s="381"/>
      <c r="AU15" s="379" t="str">
        <f>Calcu!O19</f>
        <v/>
      </c>
      <c r="AV15" s="380"/>
      <c r="AW15" s="380"/>
      <c r="AX15" s="380"/>
      <c r="AY15" s="381"/>
    </row>
    <row r="16" spans="1:51" ht="18.75" customHeight="1">
      <c r="A16" s="58"/>
      <c r="B16" s="364" t="str">
        <f>Calcu!D20</f>
        <v/>
      </c>
      <c r="C16" s="365"/>
      <c r="D16" s="365"/>
      <c r="E16" s="365"/>
      <c r="F16" s="366"/>
      <c r="G16" s="379" t="str">
        <f>Calcu!F20</f>
        <v/>
      </c>
      <c r="H16" s="380"/>
      <c r="I16" s="380"/>
      <c r="J16" s="380"/>
      <c r="K16" s="381"/>
      <c r="L16" s="379" t="str">
        <f>Calcu!G20</f>
        <v/>
      </c>
      <c r="M16" s="380"/>
      <c r="N16" s="380"/>
      <c r="O16" s="380"/>
      <c r="P16" s="381"/>
      <c r="Q16" s="379" t="str">
        <f>Calcu!H20</f>
        <v/>
      </c>
      <c r="R16" s="380"/>
      <c r="S16" s="380"/>
      <c r="T16" s="380"/>
      <c r="U16" s="381"/>
      <c r="V16" s="379" t="str">
        <f>Calcu!I20</f>
        <v/>
      </c>
      <c r="W16" s="380"/>
      <c r="X16" s="380"/>
      <c r="Y16" s="380"/>
      <c r="Z16" s="381"/>
      <c r="AA16" s="379" t="str">
        <f>Calcu!J20</f>
        <v/>
      </c>
      <c r="AB16" s="380"/>
      <c r="AC16" s="380"/>
      <c r="AD16" s="380"/>
      <c r="AE16" s="381"/>
      <c r="AF16" s="379" t="str">
        <f>Calcu!K20</f>
        <v/>
      </c>
      <c r="AG16" s="380"/>
      <c r="AH16" s="380"/>
      <c r="AI16" s="380"/>
      <c r="AJ16" s="381"/>
      <c r="AK16" s="394" t="str">
        <f>Calcu!L20</f>
        <v/>
      </c>
      <c r="AL16" s="395"/>
      <c r="AM16" s="395"/>
      <c r="AN16" s="395"/>
      <c r="AO16" s="396"/>
      <c r="AP16" s="379" t="str">
        <f>Calcu!M20</f>
        <v/>
      </c>
      <c r="AQ16" s="380"/>
      <c r="AR16" s="380"/>
      <c r="AS16" s="380"/>
      <c r="AT16" s="381"/>
      <c r="AU16" s="379" t="str">
        <f>Calcu!O20</f>
        <v/>
      </c>
      <c r="AV16" s="380"/>
      <c r="AW16" s="380"/>
      <c r="AX16" s="380"/>
      <c r="AY16" s="381"/>
    </row>
    <row r="17" spans="1:51" ht="18.75" customHeight="1">
      <c r="A17" s="58"/>
      <c r="B17" s="364" t="str">
        <f>Calcu!D21</f>
        <v/>
      </c>
      <c r="C17" s="365"/>
      <c r="D17" s="365"/>
      <c r="E17" s="365"/>
      <c r="F17" s="366"/>
      <c r="G17" s="379" t="str">
        <f>Calcu!F21</f>
        <v/>
      </c>
      <c r="H17" s="380"/>
      <c r="I17" s="380"/>
      <c r="J17" s="380"/>
      <c r="K17" s="381"/>
      <c r="L17" s="379" t="str">
        <f>Calcu!G21</f>
        <v/>
      </c>
      <c r="M17" s="380"/>
      <c r="N17" s="380"/>
      <c r="O17" s="380"/>
      <c r="P17" s="381"/>
      <c r="Q17" s="379" t="str">
        <f>Calcu!H21</f>
        <v/>
      </c>
      <c r="R17" s="380"/>
      <c r="S17" s="380"/>
      <c r="T17" s="380"/>
      <c r="U17" s="381"/>
      <c r="V17" s="379" t="str">
        <f>Calcu!I21</f>
        <v/>
      </c>
      <c r="W17" s="380"/>
      <c r="X17" s="380"/>
      <c r="Y17" s="380"/>
      <c r="Z17" s="381"/>
      <c r="AA17" s="379" t="str">
        <f>Calcu!J21</f>
        <v/>
      </c>
      <c r="AB17" s="380"/>
      <c r="AC17" s="380"/>
      <c r="AD17" s="380"/>
      <c r="AE17" s="381"/>
      <c r="AF17" s="379" t="str">
        <f>Calcu!K21</f>
        <v/>
      </c>
      <c r="AG17" s="380"/>
      <c r="AH17" s="380"/>
      <c r="AI17" s="380"/>
      <c r="AJ17" s="381"/>
      <c r="AK17" s="394" t="str">
        <f>Calcu!L21</f>
        <v/>
      </c>
      <c r="AL17" s="395"/>
      <c r="AM17" s="395"/>
      <c r="AN17" s="395"/>
      <c r="AO17" s="396"/>
      <c r="AP17" s="379" t="str">
        <f>Calcu!M21</f>
        <v/>
      </c>
      <c r="AQ17" s="380"/>
      <c r="AR17" s="380"/>
      <c r="AS17" s="380"/>
      <c r="AT17" s="381"/>
      <c r="AU17" s="379" t="str">
        <f>Calcu!O21</f>
        <v/>
      </c>
      <c r="AV17" s="380"/>
      <c r="AW17" s="380"/>
      <c r="AX17" s="380"/>
      <c r="AY17" s="381"/>
    </row>
    <row r="18" spans="1:51" ht="18.75" customHeight="1">
      <c r="A18" s="58"/>
      <c r="B18" s="364" t="str">
        <f>Calcu!D22</f>
        <v/>
      </c>
      <c r="C18" s="365"/>
      <c r="D18" s="365"/>
      <c r="E18" s="365"/>
      <c r="F18" s="366"/>
      <c r="G18" s="379" t="str">
        <f>Calcu!F22</f>
        <v/>
      </c>
      <c r="H18" s="380"/>
      <c r="I18" s="380"/>
      <c r="J18" s="380"/>
      <c r="K18" s="381"/>
      <c r="L18" s="379" t="str">
        <f>Calcu!G22</f>
        <v/>
      </c>
      <c r="M18" s="380"/>
      <c r="N18" s="380"/>
      <c r="O18" s="380"/>
      <c r="P18" s="381"/>
      <c r="Q18" s="379" t="str">
        <f>Calcu!H22</f>
        <v/>
      </c>
      <c r="R18" s="380"/>
      <c r="S18" s="380"/>
      <c r="T18" s="380"/>
      <c r="U18" s="381"/>
      <c r="V18" s="379" t="str">
        <f>Calcu!I22</f>
        <v/>
      </c>
      <c r="W18" s="380"/>
      <c r="X18" s="380"/>
      <c r="Y18" s="380"/>
      <c r="Z18" s="381"/>
      <c r="AA18" s="379" t="str">
        <f>Calcu!J22</f>
        <v/>
      </c>
      <c r="AB18" s="380"/>
      <c r="AC18" s="380"/>
      <c r="AD18" s="380"/>
      <c r="AE18" s="381"/>
      <c r="AF18" s="379" t="str">
        <f>Calcu!K22</f>
        <v/>
      </c>
      <c r="AG18" s="380"/>
      <c r="AH18" s="380"/>
      <c r="AI18" s="380"/>
      <c r="AJ18" s="381"/>
      <c r="AK18" s="394" t="str">
        <f>Calcu!L22</f>
        <v/>
      </c>
      <c r="AL18" s="395"/>
      <c r="AM18" s="395"/>
      <c r="AN18" s="395"/>
      <c r="AO18" s="396"/>
      <c r="AP18" s="379" t="str">
        <f>Calcu!M22</f>
        <v/>
      </c>
      <c r="AQ18" s="380"/>
      <c r="AR18" s="380"/>
      <c r="AS18" s="380"/>
      <c r="AT18" s="381"/>
      <c r="AU18" s="379" t="str">
        <f>Calcu!O22</f>
        <v/>
      </c>
      <c r="AV18" s="380"/>
      <c r="AW18" s="380"/>
      <c r="AX18" s="380"/>
      <c r="AY18" s="381"/>
    </row>
    <row r="19" spans="1:51" ht="18.75" customHeight="1">
      <c r="A19" s="58"/>
      <c r="B19" s="364" t="str">
        <f>Calcu!D23</f>
        <v/>
      </c>
      <c r="C19" s="365"/>
      <c r="D19" s="365"/>
      <c r="E19" s="365"/>
      <c r="F19" s="366"/>
      <c r="G19" s="379" t="str">
        <f>Calcu!F23</f>
        <v/>
      </c>
      <c r="H19" s="380"/>
      <c r="I19" s="380"/>
      <c r="J19" s="380"/>
      <c r="K19" s="381"/>
      <c r="L19" s="379" t="str">
        <f>Calcu!G23</f>
        <v/>
      </c>
      <c r="M19" s="380"/>
      <c r="N19" s="380"/>
      <c r="O19" s="380"/>
      <c r="P19" s="381"/>
      <c r="Q19" s="379" t="str">
        <f>Calcu!H23</f>
        <v/>
      </c>
      <c r="R19" s="380"/>
      <c r="S19" s="380"/>
      <c r="T19" s="380"/>
      <c r="U19" s="381"/>
      <c r="V19" s="379" t="str">
        <f>Calcu!I23</f>
        <v/>
      </c>
      <c r="W19" s="380"/>
      <c r="X19" s="380"/>
      <c r="Y19" s="380"/>
      <c r="Z19" s="381"/>
      <c r="AA19" s="379" t="str">
        <f>Calcu!J23</f>
        <v/>
      </c>
      <c r="AB19" s="380"/>
      <c r="AC19" s="380"/>
      <c r="AD19" s="380"/>
      <c r="AE19" s="381"/>
      <c r="AF19" s="379" t="str">
        <f>Calcu!K23</f>
        <v/>
      </c>
      <c r="AG19" s="380"/>
      <c r="AH19" s="380"/>
      <c r="AI19" s="380"/>
      <c r="AJ19" s="381"/>
      <c r="AK19" s="394" t="str">
        <f>Calcu!L23</f>
        <v/>
      </c>
      <c r="AL19" s="395"/>
      <c r="AM19" s="395"/>
      <c r="AN19" s="395"/>
      <c r="AO19" s="396"/>
      <c r="AP19" s="379" t="str">
        <f>Calcu!M23</f>
        <v/>
      </c>
      <c r="AQ19" s="380"/>
      <c r="AR19" s="380"/>
      <c r="AS19" s="380"/>
      <c r="AT19" s="381"/>
      <c r="AU19" s="379" t="str">
        <f>Calcu!O23</f>
        <v/>
      </c>
      <c r="AV19" s="380"/>
      <c r="AW19" s="380"/>
      <c r="AX19" s="380"/>
      <c r="AY19" s="381"/>
    </row>
    <row r="20" spans="1:51" ht="18.75" customHeight="1">
      <c r="A20" s="58"/>
      <c r="B20" s="364" t="str">
        <f>Calcu!D24</f>
        <v/>
      </c>
      <c r="C20" s="365"/>
      <c r="D20" s="365"/>
      <c r="E20" s="365"/>
      <c r="F20" s="366"/>
      <c r="G20" s="379" t="str">
        <f>Calcu!F24</f>
        <v/>
      </c>
      <c r="H20" s="380"/>
      <c r="I20" s="380"/>
      <c r="J20" s="380"/>
      <c r="K20" s="381"/>
      <c r="L20" s="379" t="str">
        <f>Calcu!G24</f>
        <v/>
      </c>
      <c r="M20" s="380"/>
      <c r="N20" s="380"/>
      <c r="O20" s="380"/>
      <c r="P20" s="381"/>
      <c r="Q20" s="379" t="str">
        <f>Calcu!H24</f>
        <v/>
      </c>
      <c r="R20" s="380"/>
      <c r="S20" s="380"/>
      <c r="T20" s="380"/>
      <c r="U20" s="381"/>
      <c r="V20" s="379" t="str">
        <f>Calcu!I24</f>
        <v/>
      </c>
      <c r="W20" s="380"/>
      <c r="X20" s="380"/>
      <c r="Y20" s="380"/>
      <c r="Z20" s="381"/>
      <c r="AA20" s="379" t="str">
        <f>Calcu!J24</f>
        <v/>
      </c>
      <c r="AB20" s="380"/>
      <c r="AC20" s="380"/>
      <c r="AD20" s="380"/>
      <c r="AE20" s="381"/>
      <c r="AF20" s="379" t="str">
        <f>Calcu!K24</f>
        <v/>
      </c>
      <c r="AG20" s="380"/>
      <c r="AH20" s="380"/>
      <c r="AI20" s="380"/>
      <c r="AJ20" s="381"/>
      <c r="AK20" s="394" t="str">
        <f>Calcu!L24</f>
        <v/>
      </c>
      <c r="AL20" s="395"/>
      <c r="AM20" s="395"/>
      <c r="AN20" s="395"/>
      <c r="AO20" s="396"/>
      <c r="AP20" s="379" t="str">
        <f>Calcu!M24</f>
        <v/>
      </c>
      <c r="AQ20" s="380"/>
      <c r="AR20" s="380"/>
      <c r="AS20" s="380"/>
      <c r="AT20" s="381"/>
      <c r="AU20" s="379" t="str">
        <f>Calcu!O24</f>
        <v/>
      </c>
      <c r="AV20" s="380"/>
      <c r="AW20" s="380"/>
      <c r="AX20" s="380"/>
      <c r="AY20" s="381"/>
    </row>
    <row r="21" spans="1:51" ht="18.75" customHeight="1">
      <c r="A21" s="58"/>
      <c r="B21" s="364" t="str">
        <f>Calcu!D25</f>
        <v/>
      </c>
      <c r="C21" s="365"/>
      <c r="D21" s="365"/>
      <c r="E21" s="365"/>
      <c r="F21" s="366"/>
      <c r="G21" s="379" t="str">
        <f>Calcu!F25</f>
        <v/>
      </c>
      <c r="H21" s="380"/>
      <c r="I21" s="380"/>
      <c r="J21" s="380"/>
      <c r="K21" s="381"/>
      <c r="L21" s="379" t="str">
        <f>Calcu!G25</f>
        <v/>
      </c>
      <c r="M21" s="380"/>
      <c r="N21" s="380"/>
      <c r="O21" s="380"/>
      <c r="P21" s="381"/>
      <c r="Q21" s="379" t="str">
        <f>Calcu!H25</f>
        <v/>
      </c>
      <c r="R21" s="380"/>
      <c r="S21" s="380"/>
      <c r="T21" s="380"/>
      <c r="U21" s="381"/>
      <c r="V21" s="379" t="str">
        <f>Calcu!I25</f>
        <v/>
      </c>
      <c r="W21" s="380"/>
      <c r="X21" s="380"/>
      <c r="Y21" s="380"/>
      <c r="Z21" s="381"/>
      <c r="AA21" s="379" t="str">
        <f>Calcu!J25</f>
        <v/>
      </c>
      <c r="AB21" s="380"/>
      <c r="AC21" s="380"/>
      <c r="AD21" s="380"/>
      <c r="AE21" s="381"/>
      <c r="AF21" s="379" t="str">
        <f>Calcu!K25</f>
        <v/>
      </c>
      <c r="AG21" s="380"/>
      <c r="AH21" s="380"/>
      <c r="AI21" s="380"/>
      <c r="AJ21" s="381"/>
      <c r="AK21" s="394" t="str">
        <f>Calcu!L25</f>
        <v/>
      </c>
      <c r="AL21" s="395"/>
      <c r="AM21" s="395"/>
      <c r="AN21" s="395"/>
      <c r="AO21" s="396"/>
      <c r="AP21" s="379" t="str">
        <f>Calcu!M25</f>
        <v/>
      </c>
      <c r="AQ21" s="380"/>
      <c r="AR21" s="380"/>
      <c r="AS21" s="380"/>
      <c r="AT21" s="381"/>
      <c r="AU21" s="379" t="str">
        <f>Calcu!O25</f>
        <v/>
      </c>
      <c r="AV21" s="380"/>
      <c r="AW21" s="380"/>
      <c r="AX21" s="380"/>
      <c r="AY21" s="381"/>
    </row>
    <row r="22" spans="1:51" ht="18.75" customHeight="1">
      <c r="A22" s="58"/>
      <c r="B22" s="364" t="str">
        <f>Calcu!D26</f>
        <v/>
      </c>
      <c r="C22" s="365"/>
      <c r="D22" s="365"/>
      <c r="E22" s="365"/>
      <c r="F22" s="366"/>
      <c r="G22" s="379" t="str">
        <f>Calcu!F26</f>
        <v/>
      </c>
      <c r="H22" s="380"/>
      <c r="I22" s="380"/>
      <c r="J22" s="380"/>
      <c r="K22" s="381"/>
      <c r="L22" s="379" t="str">
        <f>Calcu!G26</f>
        <v/>
      </c>
      <c r="M22" s="380"/>
      <c r="N22" s="380"/>
      <c r="O22" s="380"/>
      <c r="P22" s="381"/>
      <c r="Q22" s="379" t="str">
        <f>Calcu!H26</f>
        <v/>
      </c>
      <c r="R22" s="380"/>
      <c r="S22" s="380"/>
      <c r="T22" s="380"/>
      <c r="U22" s="381"/>
      <c r="V22" s="379" t="str">
        <f>Calcu!I26</f>
        <v/>
      </c>
      <c r="W22" s="380"/>
      <c r="X22" s="380"/>
      <c r="Y22" s="380"/>
      <c r="Z22" s="381"/>
      <c r="AA22" s="379" t="str">
        <f>Calcu!J26</f>
        <v/>
      </c>
      <c r="AB22" s="380"/>
      <c r="AC22" s="380"/>
      <c r="AD22" s="380"/>
      <c r="AE22" s="381"/>
      <c r="AF22" s="379" t="str">
        <f>Calcu!K26</f>
        <v/>
      </c>
      <c r="AG22" s="380"/>
      <c r="AH22" s="380"/>
      <c r="AI22" s="380"/>
      <c r="AJ22" s="381"/>
      <c r="AK22" s="394" t="str">
        <f>Calcu!L26</f>
        <v/>
      </c>
      <c r="AL22" s="395"/>
      <c r="AM22" s="395"/>
      <c r="AN22" s="395"/>
      <c r="AO22" s="396"/>
      <c r="AP22" s="379" t="str">
        <f>Calcu!M26</f>
        <v/>
      </c>
      <c r="AQ22" s="380"/>
      <c r="AR22" s="380"/>
      <c r="AS22" s="380"/>
      <c r="AT22" s="381"/>
      <c r="AU22" s="379" t="str">
        <f>Calcu!O26</f>
        <v/>
      </c>
      <c r="AV22" s="380"/>
      <c r="AW22" s="380"/>
      <c r="AX22" s="380"/>
      <c r="AY22" s="381"/>
    </row>
    <row r="23" spans="1:51" ht="18.75" customHeight="1">
      <c r="A23" s="58"/>
      <c r="B23" s="364" t="str">
        <f>Calcu!D27</f>
        <v/>
      </c>
      <c r="C23" s="365"/>
      <c r="D23" s="365"/>
      <c r="E23" s="365"/>
      <c r="F23" s="366"/>
      <c r="G23" s="379" t="str">
        <f>Calcu!F27</f>
        <v/>
      </c>
      <c r="H23" s="380"/>
      <c r="I23" s="380"/>
      <c r="J23" s="380"/>
      <c r="K23" s="381"/>
      <c r="L23" s="379" t="str">
        <f>Calcu!G27</f>
        <v/>
      </c>
      <c r="M23" s="380"/>
      <c r="N23" s="380"/>
      <c r="O23" s="380"/>
      <c r="P23" s="381"/>
      <c r="Q23" s="379" t="str">
        <f>Calcu!H27</f>
        <v/>
      </c>
      <c r="R23" s="380"/>
      <c r="S23" s="380"/>
      <c r="T23" s="380"/>
      <c r="U23" s="381"/>
      <c r="V23" s="379" t="str">
        <f>Calcu!I27</f>
        <v/>
      </c>
      <c r="W23" s="380"/>
      <c r="X23" s="380"/>
      <c r="Y23" s="380"/>
      <c r="Z23" s="381"/>
      <c r="AA23" s="379" t="str">
        <f>Calcu!J27</f>
        <v/>
      </c>
      <c r="AB23" s="380"/>
      <c r="AC23" s="380"/>
      <c r="AD23" s="380"/>
      <c r="AE23" s="381"/>
      <c r="AF23" s="379" t="str">
        <f>Calcu!K27</f>
        <v/>
      </c>
      <c r="AG23" s="380"/>
      <c r="AH23" s="380"/>
      <c r="AI23" s="380"/>
      <c r="AJ23" s="381"/>
      <c r="AK23" s="394" t="str">
        <f>Calcu!L27</f>
        <v/>
      </c>
      <c r="AL23" s="395"/>
      <c r="AM23" s="395"/>
      <c r="AN23" s="395"/>
      <c r="AO23" s="396"/>
      <c r="AP23" s="379" t="str">
        <f>Calcu!M27</f>
        <v/>
      </c>
      <c r="AQ23" s="380"/>
      <c r="AR23" s="380"/>
      <c r="AS23" s="380"/>
      <c r="AT23" s="381"/>
      <c r="AU23" s="379" t="str">
        <f>Calcu!O27</f>
        <v/>
      </c>
      <c r="AV23" s="380"/>
      <c r="AW23" s="380"/>
      <c r="AX23" s="380"/>
      <c r="AY23" s="381"/>
    </row>
    <row r="24" spans="1:51" ht="18.75" customHeight="1">
      <c r="A24" s="58"/>
      <c r="B24" s="364" t="str">
        <f>Calcu!D28</f>
        <v/>
      </c>
      <c r="C24" s="365"/>
      <c r="D24" s="365"/>
      <c r="E24" s="365"/>
      <c r="F24" s="366"/>
      <c r="G24" s="379" t="str">
        <f>Calcu!F28</f>
        <v/>
      </c>
      <c r="H24" s="380"/>
      <c r="I24" s="380"/>
      <c r="J24" s="380"/>
      <c r="K24" s="381"/>
      <c r="L24" s="379" t="str">
        <f>Calcu!G28</f>
        <v/>
      </c>
      <c r="M24" s="380"/>
      <c r="N24" s="380"/>
      <c r="O24" s="380"/>
      <c r="P24" s="381"/>
      <c r="Q24" s="379" t="str">
        <f>Calcu!H28</f>
        <v/>
      </c>
      <c r="R24" s="380"/>
      <c r="S24" s="380"/>
      <c r="T24" s="380"/>
      <c r="U24" s="381"/>
      <c r="V24" s="379" t="str">
        <f>Calcu!I28</f>
        <v/>
      </c>
      <c r="W24" s="380"/>
      <c r="X24" s="380"/>
      <c r="Y24" s="380"/>
      <c r="Z24" s="381"/>
      <c r="AA24" s="379" t="str">
        <f>Calcu!J28</f>
        <v/>
      </c>
      <c r="AB24" s="380"/>
      <c r="AC24" s="380"/>
      <c r="AD24" s="380"/>
      <c r="AE24" s="381"/>
      <c r="AF24" s="379" t="str">
        <f>Calcu!K28</f>
        <v/>
      </c>
      <c r="AG24" s="380"/>
      <c r="AH24" s="380"/>
      <c r="AI24" s="380"/>
      <c r="AJ24" s="381"/>
      <c r="AK24" s="394" t="str">
        <f>Calcu!L28</f>
        <v/>
      </c>
      <c r="AL24" s="395"/>
      <c r="AM24" s="395"/>
      <c r="AN24" s="395"/>
      <c r="AO24" s="396"/>
      <c r="AP24" s="379" t="str">
        <f>Calcu!M28</f>
        <v/>
      </c>
      <c r="AQ24" s="380"/>
      <c r="AR24" s="380"/>
      <c r="AS24" s="380"/>
      <c r="AT24" s="381"/>
      <c r="AU24" s="379" t="str">
        <f>Calcu!O28</f>
        <v/>
      </c>
      <c r="AV24" s="380"/>
      <c r="AW24" s="380"/>
      <c r="AX24" s="380"/>
      <c r="AY24" s="381"/>
    </row>
    <row r="25" spans="1:51" ht="18.75" customHeight="1">
      <c r="A25" s="58"/>
    </row>
    <row r="26" spans="1:51" ht="18.75" customHeight="1">
      <c r="A26" s="58" t="s">
        <v>260</v>
      </c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6"/>
    </row>
    <row r="27" spans="1:51" ht="18.75" customHeight="1">
      <c r="A27" s="58"/>
      <c r="B27" s="382" t="s">
        <v>256</v>
      </c>
      <c r="C27" s="383"/>
      <c r="D27" s="383"/>
      <c r="E27" s="383"/>
      <c r="F27" s="384"/>
      <c r="G27" s="388" t="s">
        <v>246</v>
      </c>
      <c r="H27" s="389"/>
      <c r="I27" s="389"/>
      <c r="J27" s="389"/>
      <c r="K27" s="389"/>
      <c r="L27" s="389"/>
      <c r="M27" s="389"/>
      <c r="N27" s="389"/>
      <c r="O27" s="389"/>
      <c r="P27" s="389"/>
      <c r="Q27" s="389"/>
      <c r="R27" s="389"/>
      <c r="S27" s="389"/>
      <c r="T27" s="389"/>
      <c r="U27" s="389"/>
      <c r="V27" s="389"/>
      <c r="W27" s="389"/>
      <c r="X27" s="389"/>
      <c r="Y27" s="389"/>
      <c r="Z27" s="389"/>
      <c r="AA27" s="389"/>
      <c r="AB27" s="389"/>
      <c r="AC27" s="389"/>
      <c r="AD27" s="389"/>
      <c r="AE27" s="389"/>
      <c r="AF27" s="389"/>
      <c r="AG27" s="389"/>
      <c r="AH27" s="389"/>
      <c r="AI27" s="389"/>
      <c r="AJ27" s="390"/>
      <c r="AK27" s="382" t="s">
        <v>261</v>
      </c>
      <c r="AL27" s="383"/>
      <c r="AM27" s="383"/>
      <c r="AN27" s="383"/>
      <c r="AO27" s="384"/>
    </row>
    <row r="28" spans="1:51" ht="18.75" customHeight="1">
      <c r="A28" s="58"/>
      <c r="B28" s="385"/>
      <c r="C28" s="386"/>
      <c r="D28" s="386"/>
      <c r="E28" s="386"/>
      <c r="F28" s="387"/>
      <c r="G28" s="385" t="s">
        <v>262</v>
      </c>
      <c r="H28" s="386"/>
      <c r="I28" s="386"/>
      <c r="J28" s="386"/>
      <c r="K28" s="387"/>
      <c r="L28" s="385" t="s">
        <v>263</v>
      </c>
      <c r="M28" s="386"/>
      <c r="N28" s="386"/>
      <c r="O28" s="386"/>
      <c r="P28" s="387"/>
      <c r="Q28" s="385" t="s">
        <v>264</v>
      </c>
      <c r="R28" s="386"/>
      <c r="S28" s="386"/>
      <c r="T28" s="386"/>
      <c r="U28" s="387"/>
      <c r="V28" s="385" t="s">
        <v>265</v>
      </c>
      <c r="W28" s="386"/>
      <c r="X28" s="386"/>
      <c r="Y28" s="386"/>
      <c r="Z28" s="387"/>
      <c r="AA28" s="385" t="s">
        <v>266</v>
      </c>
      <c r="AB28" s="386"/>
      <c r="AC28" s="386"/>
      <c r="AD28" s="386"/>
      <c r="AE28" s="387"/>
      <c r="AF28" s="385" t="s">
        <v>267</v>
      </c>
      <c r="AG28" s="386"/>
      <c r="AH28" s="386"/>
      <c r="AI28" s="386"/>
      <c r="AJ28" s="387"/>
      <c r="AK28" s="385"/>
      <c r="AL28" s="386"/>
      <c r="AM28" s="386"/>
      <c r="AN28" s="386"/>
      <c r="AO28" s="387"/>
    </row>
    <row r="29" spans="1:51" ht="18.75" customHeight="1">
      <c r="A29" s="58"/>
      <c r="B29" s="364" t="str">
        <f>Calcu!D9</f>
        <v/>
      </c>
      <c r="C29" s="365"/>
      <c r="D29" s="365"/>
      <c r="E29" s="365"/>
      <c r="F29" s="366"/>
      <c r="G29" s="391" t="str">
        <f>Calcu!C34</f>
        <v/>
      </c>
      <c r="H29" s="392"/>
      <c r="I29" s="392"/>
      <c r="J29" s="392"/>
      <c r="K29" s="393"/>
      <c r="L29" s="391" t="str">
        <f>Calcu!D34</f>
        <v/>
      </c>
      <c r="M29" s="392"/>
      <c r="N29" s="392"/>
      <c r="O29" s="392"/>
      <c r="P29" s="393"/>
      <c r="Q29" s="391" t="str">
        <f>Calcu!E34</f>
        <v/>
      </c>
      <c r="R29" s="392"/>
      <c r="S29" s="392"/>
      <c r="T29" s="392"/>
      <c r="U29" s="393"/>
      <c r="V29" s="391" t="str">
        <f>Calcu!F34</f>
        <v/>
      </c>
      <c r="W29" s="392"/>
      <c r="X29" s="392"/>
      <c r="Y29" s="392"/>
      <c r="Z29" s="393"/>
      <c r="AA29" s="391" t="str">
        <f>Calcu!G34</f>
        <v/>
      </c>
      <c r="AB29" s="392"/>
      <c r="AC29" s="392"/>
      <c r="AD29" s="392"/>
      <c r="AE29" s="393"/>
      <c r="AF29" s="391">
        <f>MAX(G29:AE29)-MIN(G29:AE29)</f>
        <v>0</v>
      </c>
      <c r="AG29" s="392"/>
      <c r="AH29" s="392"/>
      <c r="AI29" s="392"/>
      <c r="AJ29" s="393"/>
      <c r="AK29" s="391" t="str">
        <f>Calcu!H34</f>
        <v/>
      </c>
      <c r="AL29" s="392"/>
      <c r="AM29" s="392"/>
      <c r="AN29" s="392"/>
      <c r="AO29" s="393"/>
    </row>
    <row r="30" spans="1:51" ht="18.75" customHeight="1">
      <c r="A30" s="58"/>
      <c r="B30" s="364" t="str">
        <f>Calcu!D10</f>
        <v/>
      </c>
      <c r="C30" s="365"/>
      <c r="D30" s="365"/>
      <c r="E30" s="365"/>
      <c r="F30" s="366"/>
      <c r="G30" s="391" t="str">
        <f>Calcu!C35</f>
        <v/>
      </c>
      <c r="H30" s="392"/>
      <c r="I30" s="392"/>
      <c r="J30" s="392"/>
      <c r="K30" s="393"/>
      <c r="L30" s="391" t="str">
        <f>Calcu!D35</f>
        <v/>
      </c>
      <c r="M30" s="392"/>
      <c r="N30" s="392"/>
      <c r="O30" s="392"/>
      <c r="P30" s="393"/>
      <c r="Q30" s="391" t="str">
        <f>Calcu!E35</f>
        <v/>
      </c>
      <c r="R30" s="392"/>
      <c r="S30" s="392"/>
      <c r="T30" s="392"/>
      <c r="U30" s="393"/>
      <c r="V30" s="391" t="str">
        <f>Calcu!F35</f>
        <v/>
      </c>
      <c r="W30" s="392"/>
      <c r="X30" s="392"/>
      <c r="Y30" s="392"/>
      <c r="Z30" s="393"/>
      <c r="AA30" s="391" t="str">
        <f>Calcu!G35</f>
        <v/>
      </c>
      <c r="AB30" s="392"/>
      <c r="AC30" s="392"/>
      <c r="AD30" s="392"/>
      <c r="AE30" s="393"/>
      <c r="AF30" s="391">
        <f t="shared" ref="AF30:AF48" si="0">MAX(G30:AE30)-MIN(G30:AE30)</f>
        <v>0</v>
      </c>
      <c r="AG30" s="392"/>
      <c r="AH30" s="392"/>
      <c r="AI30" s="392"/>
      <c r="AJ30" s="393"/>
      <c r="AK30" s="391" t="str">
        <f>Calcu!H35</f>
        <v/>
      </c>
      <c r="AL30" s="392"/>
      <c r="AM30" s="392"/>
      <c r="AN30" s="392"/>
      <c r="AO30" s="393"/>
    </row>
    <row r="31" spans="1:51" ht="18.75" customHeight="1">
      <c r="A31" s="58"/>
      <c r="B31" s="364" t="str">
        <f>Calcu!D11</f>
        <v/>
      </c>
      <c r="C31" s="365"/>
      <c r="D31" s="365"/>
      <c r="E31" s="365"/>
      <c r="F31" s="366"/>
      <c r="G31" s="391" t="str">
        <f>Calcu!C36</f>
        <v/>
      </c>
      <c r="H31" s="392"/>
      <c r="I31" s="392"/>
      <c r="J31" s="392"/>
      <c r="K31" s="393"/>
      <c r="L31" s="391" t="str">
        <f>Calcu!D36</f>
        <v/>
      </c>
      <c r="M31" s="392"/>
      <c r="N31" s="392"/>
      <c r="O31" s="392"/>
      <c r="P31" s="393"/>
      <c r="Q31" s="391" t="str">
        <f>Calcu!E36</f>
        <v/>
      </c>
      <c r="R31" s="392"/>
      <c r="S31" s="392"/>
      <c r="T31" s="392"/>
      <c r="U31" s="393"/>
      <c r="V31" s="391" t="str">
        <f>Calcu!F36</f>
        <v/>
      </c>
      <c r="W31" s="392"/>
      <c r="X31" s="392"/>
      <c r="Y31" s="392"/>
      <c r="Z31" s="393"/>
      <c r="AA31" s="391" t="str">
        <f>Calcu!G36</f>
        <v/>
      </c>
      <c r="AB31" s="392"/>
      <c r="AC31" s="392"/>
      <c r="AD31" s="392"/>
      <c r="AE31" s="393"/>
      <c r="AF31" s="391">
        <f t="shared" si="0"/>
        <v>0</v>
      </c>
      <c r="AG31" s="392"/>
      <c r="AH31" s="392"/>
      <c r="AI31" s="392"/>
      <c r="AJ31" s="393"/>
      <c r="AK31" s="391" t="str">
        <f>Calcu!H36</f>
        <v/>
      </c>
      <c r="AL31" s="392"/>
      <c r="AM31" s="392"/>
      <c r="AN31" s="392"/>
      <c r="AO31" s="393"/>
    </row>
    <row r="32" spans="1:51" ht="18.75" customHeight="1">
      <c r="A32" s="58"/>
      <c r="B32" s="364" t="str">
        <f>Calcu!D12</f>
        <v/>
      </c>
      <c r="C32" s="365"/>
      <c r="D32" s="365"/>
      <c r="E32" s="365"/>
      <c r="F32" s="366"/>
      <c r="G32" s="391" t="str">
        <f>Calcu!C37</f>
        <v/>
      </c>
      <c r="H32" s="392"/>
      <c r="I32" s="392"/>
      <c r="J32" s="392"/>
      <c r="K32" s="393"/>
      <c r="L32" s="391" t="str">
        <f>Calcu!D37</f>
        <v/>
      </c>
      <c r="M32" s="392"/>
      <c r="N32" s="392"/>
      <c r="O32" s="392"/>
      <c r="P32" s="393"/>
      <c r="Q32" s="391" t="str">
        <f>Calcu!E37</f>
        <v/>
      </c>
      <c r="R32" s="392"/>
      <c r="S32" s="392"/>
      <c r="T32" s="392"/>
      <c r="U32" s="393"/>
      <c r="V32" s="391" t="str">
        <f>Calcu!F37</f>
        <v/>
      </c>
      <c r="W32" s="392"/>
      <c r="X32" s="392"/>
      <c r="Y32" s="392"/>
      <c r="Z32" s="393"/>
      <c r="AA32" s="391" t="str">
        <f>Calcu!G37</f>
        <v/>
      </c>
      <c r="AB32" s="392"/>
      <c r="AC32" s="392"/>
      <c r="AD32" s="392"/>
      <c r="AE32" s="393"/>
      <c r="AF32" s="391">
        <f t="shared" si="0"/>
        <v>0</v>
      </c>
      <c r="AG32" s="392"/>
      <c r="AH32" s="392"/>
      <c r="AI32" s="392"/>
      <c r="AJ32" s="393"/>
      <c r="AK32" s="391" t="str">
        <f>Calcu!H37</f>
        <v/>
      </c>
      <c r="AL32" s="392"/>
      <c r="AM32" s="392"/>
      <c r="AN32" s="392"/>
      <c r="AO32" s="393"/>
    </row>
    <row r="33" spans="1:41" ht="18.75" customHeight="1">
      <c r="A33" s="58"/>
      <c r="B33" s="364" t="str">
        <f>Calcu!D13</f>
        <v/>
      </c>
      <c r="C33" s="365"/>
      <c r="D33" s="365"/>
      <c r="E33" s="365"/>
      <c r="F33" s="366"/>
      <c r="G33" s="391" t="str">
        <f>Calcu!C38</f>
        <v/>
      </c>
      <c r="H33" s="392"/>
      <c r="I33" s="392"/>
      <c r="J33" s="392"/>
      <c r="K33" s="393"/>
      <c r="L33" s="391" t="str">
        <f>Calcu!D38</f>
        <v/>
      </c>
      <c r="M33" s="392"/>
      <c r="N33" s="392"/>
      <c r="O33" s="392"/>
      <c r="P33" s="393"/>
      <c r="Q33" s="391" t="str">
        <f>Calcu!E38</f>
        <v/>
      </c>
      <c r="R33" s="392"/>
      <c r="S33" s="392"/>
      <c r="T33" s="392"/>
      <c r="U33" s="393"/>
      <c r="V33" s="391" t="str">
        <f>Calcu!F38</f>
        <v/>
      </c>
      <c r="W33" s="392"/>
      <c r="X33" s="392"/>
      <c r="Y33" s="392"/>
      <c r="Z33" s="393"/>
      <c r="AA33" s="391" t="str">
        <f>Calcu!G38</f>
        <v/>
      </c>
      <c r="AB33" s="392"/>
      <c r="AC33" s="392"/>
      <c r="AD33" s="392"/>
      <c r="AE33" s="393"/>
      <c r="AF33" s="391">
        <f t="shared" si="0"/>
        <v>0</v>
      </c>
      <c r="AG33" s="392"/>
      <c r="AH33" s="392"/>
      <c r="AI33" s="392"/>
      <c r="AJ33" s="393"/>
      <c r="AK33" s="391" t="str">
        <f>Calcu!H38</f>
        <v/>
      </c>
      <c r="AL33" s="392"/>
      <c r="AM33" s="392"/>
      <c r="AN33" s="392"/>
      <c r="AO33" s="393"/>
    </row>
    <row r="34" spans="1:41" ht="18.75" customHeight="1">
      <c r="A34" s="58"/>
      <c r="B34" s="364" t="str">
        <f>Calcu!D14</f>
        <v/>
      </c>
      <c r="C34" s="365"/>
      <c r="D34" s="365"/>
      <c r="E34" s="365"/>
      <c r="F34" s="366"/>
      <c r="G34" s="391" t="str">
        <f>Calcu!C39</f>
        <v/>
      </c>
      <c r="H34" s="392"/>
      <c r="I34" s="392"/>
      <c r="J34" s="392"/>
      <c r="K34" s="393"/>
      <c r="L34" s="391" t="str">
        <f>Calcu!D39</f>
        <v/>
      </c>
      <c r="M34" s="392"/>
      <c r="N34" s="392"/>
      <c r="O34" s="392"/>
      <c r="P34" s="393"/>
      <c r="Q34" s="391" t="str">
        <f>Calcu!E39</f>
        <v/>
      </c>
      <c r="R34" s="392"/>
      <c r="S34" s="392"/>
      <c r="T34" s="392"/>
      <c r="U34" s="393"/>
      <c r="V34" s="391" t="str">
        <f>Calcu!F39</f>
        <v/>
      </c>
      <c r="W34" s="392"/>
      <c r="X34" s="392"/>
      <c r="Y34" s="392"/>
      <c r="Z34" s="393"/>
      <c r="AA34" s="391" t="str">
        <f>Calcu!G39</f>
        <v/>
      </c>
      <c r="AB34" s="392"/>
      <c r="AC34" s="392"/>
      <c r="AD34" s="392"/>
      <c r="AE34" s="393"/>
      <c r="AF34" s="391">
        <f t="shared" si="0"/>
        <v>0</v>
      </c>
      <c r="AG34" s="392"/>
      <c r="AH34" s="392"/>
      <c r="AI34" s="392"/>
      <c r="AJ34" s="393"/>
      <c r="AK34" s="391" t="str">
        <f>Calcu!H39</f>
        <v/>
      </c>
      <c r="AL34" s="392"/>
      <c r="AM34" s="392"/>
      <c r="AN34" s="392"/>
      <c r="AO34" s="393"/>
    </row>
    <row r="35" spans="1:41" ht="18.75" customHeight="1">
      <c r="A35" s="58"/>
      <c r="B35" s="364" t="str">
        <f>Calcu!D15</f>
        <v/>
      </c>
      <c r="C35" s="365"/>
      <c r="D35" s="365"/>
      <c r="E35" s="365"/>
      <c r="F35" s="366"/>
      <c r="G35" s="391" t="str">
        <f>Calcu!C40</f>
        <v/>
      </c>
      <c r="H35" s="392"/>
      <c r="I35" s="392"/>
      <c r="J35" s="392"/>
      <c r="K35" s="393"/>
      <c r="L35" s="391" t="str">
        <f>Calcu!D40</f>
        <v/>
      </c>
      <c r="M35" s="392"/>
      <c r="N35" s="392"/>
      <c r="O35" s="392"/>
      <c r="P35" s="393"/>
      <c r="Q35" s="391" t="str">
        <f>Calcu!E40</f>
        <v/>
      </c>
      <c r="R35" s="392"/>
      <c r="S35" s="392"/>
      <c r="T35" s="392"/>
      <c r="U35" s="393"/>
      <c r="V35" s="391" t="str">
        <f>Calcu!F40</f>
        <v/>
      </c>
      <c r="W35" s="392"/>
      <c r="X35" s="392"/>
      <c r="Y35" s="392"/>
      <c r="Z35" s="393"/>
      <c r="AA35" s="391" t="str">
        <f>Calcu!G40</f>
        <v/>
      </c>
      <c r="AB35" s="392"/>
      <c r="AC35" s="392"/>
      <c r="AD35" s="392"/>
      <c r="AE35" s="393"/>
      <c r="AF35" s="391">
        <f t="shared" si="0"/>
        <v>0</v>
      </c>
      <c r="AG35" s="392"/>
      <c r="AH35" s="392"/>
      <c r="AI35" s="392"/>
      <c r="AJ35" s="393"/>
      <c r="AK35" s="391" t="str">
        <f>Calcu!H40</f>
        <v/>
      </c>
      <c r="AL35" s="392"/>
      <c r="AM35" s="392"/>
      <c r="AN35" s="392"/>
      <c r="AO35" s="393"/>
    </row>
    <row r="36" spans="1:41" ht="18.75" customHeight="1">
      <c r="A36" s="58"/>
      <c r="B36" s="364" t="str">
        <f>Calcu!D16</f>
        <v/>
      </c>
      <c r="C36" s="365"/>
      <c r="D36" s="365"/>
      <c r="E36" s="365"/>
      <c r="F36" s="366"/>
      <c r="G36" s="391" t="str">
        <f>Calcu!C41</f>
        <v/>
      </c>
      <c r="H36" s="392"/>
      <c r="I36" s="392"/>
      <c r="J36" s="392"/>
      <c r="K36" s="393"/>
      <c r="L36" s="391" t="str">
        <f>Calcu!D41</f>
        <v/>
      </c>
      <c r="M36" s="392"/>
      <c r="N36" s="392"/>
      <c r="O36" s="392"/>
      <c r="P36" s="393"/>
      <c r="Q36" s="391" t="str">
        <f>Calcu!E41</f>
        <v/>
      </c>
      <c r="R36" s="392"/>
      <c r="S36" s="392"/>
      <c r="T36" s="392"/>
      <c r="U36" s="393"/>
      <c r="V36" s="391" t="str">
        <f>Calcu!F41</f>
        <v/>
      </c>
      <c r="W36" s="392"/>
      <c r="X36" s="392"/>
      <c r="Y36" s="392"/>
      <c r="Z36" s="393"/>
      <c r="AA36" s="391" t="str">
        <f>Calcu!G41</f>
        <v/>
      </c>
      <c r="AB36" s="392"/>
      <c r="AC36" s="392"/>
      <c r="AD36" s="392"/>
      <c r="AE36" s="393"/>
      <c r="AF36" s="391">
        <f t="shared" si="0"/>
        <v>0</v>
      </c>
      <c r="AG36" s="392"/>
      <c r="AH36" s="392"/>
      <c r="AI36" s="392"/>
      <c r="AJ36" s="393"/>
      <c r="AK36" s="391" t="str">
        <f>Calcu!H41</f>
        <v/>
      </c>
      <c r="AL36" s="392"/>
      <c r="AM36" s="392"/>
      <c r="AN36" s="392"/>
      <c r="AO36" s="393"/>
    </row>
    <row r="37" spans="1:41" ht="18.75" customHeight="1">
      <c r="A37" s="58"/>
      <c r="B37" s="364" t="str">
        <f>Calcu!D17</f>
        <v/>
      </c>
      <c r="C37" s="365"/>
      <c r="D37" s="365"/>
      <c r="E37" s="365"/>
      <c r="F37" s="366"/>
      <c r="G37" s="391" t="str">
        <f>Calcu!C42</f>
        <v/>
      </c>
      <c r="H37" s="392"/>
      <c r="I37" s="392"/>
      <c r="J37" s="392"/>
      <c r="K37" s="393"/>
      <c r="L37" s="391" t="str">
        <f>Calcu!D42</f>
        <v/>
      </c>
      <c r="M37" s="392"/>
      <c r="N37" s="392"/>
      <c r="O37" s="392"/>
      <c r="P37" s="393"/>
      <c r="Q37" s="391" t="str">
        <f>Calcu!E42</f>
        <v/>
      </c>
      <c r="R37" s="392"/>
      <c r="S37" s="392"/>
      <c r="T37" s="392"/>
      <c r="U37" s="393"/>
      <c r="V37" s="391" t="str">
        <f>Calcu!F42</f>
        <v/>
      </c>
      <c r="W37" s="392"/>
      <c r="X37" s="392"/>
      <c r="Y37" s="392"/>
      <c r="Z37" s="393"/>
      <c r="AA37" s="391" t="str">
        <f>Calcu!G42</f>
        <v/>
      </c>
      <c r="AB37" s="392"/>
      <c r="AC37" s="392"/>
      <c r="AD37" s="392"/>
      <c r="AE37" s="393"/>
      <c r="AF37" s="391">
        <f t="shared" si="0"/>
        <v>0</v>
      </c>
      <c r="AG37" s="392"/>
      <c r="AH37" s="392"/>
      <c r="AI37" s="392"/>
      <c r="AJ37" s="393"/>
      <c r="AK37" s="391" t="str">
        <f>Calcu!H42</f>
        <v/>
      </c>
      <c r="AL37" s="392"/>
      <c r="AM37" s="392"/>
      <c r="AN37" s="392"/>
      <c r="AO37" s="393"/>
    </row>
    <row r="38" spans="1:41" ht="18.75" customHeight="1">
      <c r="A38" s="58"/>
      <c r="B38" s="364" t="str">
        <f>Calcu!D18</f>
        <v/>
      </c>
      <c r="C38" s="365"/>
      <c r="D38" s="365"/>
      <c r="E38" s="365"/>
      <c r="F38" s="366"/>
      <c r="G38" s="391" t="str">
        <f>Calcu!C43</f>
        <v/>
      </c>
      <c r="H38" s="392"/>
      <c r="I38" s="392"/>
      <c r="J38" s="392"/>
      <c r="K38" s="393"/>
      <c r="L38" s="391" t="str">
        <f>Calcu!D43</f>
        <v/>
      </c>
      <c r="M38" s="392"/>
      <c r="N38" s="392"/>
      <c r="O38" s="392"/>
      <c r="P38" s="393"/>
      <c r="Q38" s="391" t="str">
        <f>Calcu!E43</f>
        <v/>
      </c>
      <c r="R38" s="392"/>
      <c r="S38" s="392"/>
      <c r="T38" s="392"/>
      <c r="U38" s="393"/>
      <c r="V38" s="391" t="str">
        <f>Calcu!F43</f>
        <v/>
      </c>
      <c r="W38" s="392"/>
      <c r="X38" s="392"/>
      <c r="Y38" s="392"/>
      <c r="Z38" s="393"/>
      <c r="AA38" s="391" t="str">
        <f>Calcu!G43</f>
        <v/>
      </c>
      <c r="AB38" s="392"/>
      <c r="AC38" s="392"/>
      <c r="AD38" s="392"/>
      <c r="AE38" s="393"/>
      <c r="AF38" s="391">
        <f t="shared" si="0"/>
        <v>0</v>
      </c>
      <c r="AG38" s="392"/>
      <c r="AH38" s="392"/>
      <c r="AI38" s="392"/>
      <c r="AJ38" s="393"/>
      <c r="AK38" s="391" t="str">
        <f>Calcu!H43</f>
        <v/>
      </c>
      <c r="AL38" s="392"/>
      <c r="AM38" s="392"/>
      <c r="AN38" s="392"/>
      <c r="AO38" s="393"/>
    </row>
    <row r="39" spans="1:41" ht="18.75" customHeight="1">
      <c r="A39" s="58"/>
      <c r="B39" s="364" t="str">
        <f>Calcu!D19</f>
        <v/>
      </c>
      <c r="C39" s="365"/>
      <c r="D39" s="365"/>
      <c r="E39" s="365"/>
      <c r="F39" s="366"/>
      <c r="G39" s="391" t="str">
        <f>Calcu!C44</f>
        <v/>
      </c>
      <c r="H39" s="392"/>
      <c r="I39" s="392"/>
      <c r="J39" s="392"/>
      <c r="K39" s="393"/>
      <c r="L39" s="391" t="str">
        <f>Calcu!D44</f>
        <v/>
      </c>
      <c r="M39" s="392"/>
      <c r="N39" s="392"/>
      <c r="O39" s="392"/>
      <c r="P39" s="393"/>
      <c r="Q39" s="391" t="str">
        <f>Calcu!E44</f>
        <v/>
      </c>
      <c r="R39" s="392"/>
      <c r="S39" s="392"/>
      <c r="T39" s="392"/>
      <c r="U39" s="393"/>
      <c r="V39" s="391" t="str">
        <f>Calcu!F44</f>
        <v/>
      </c>
      <c r="W39" s="392"/>
      <c r="X39" s="392"/>
      <c r="Y39" s="392"/>
      <c r="Z39" s="393"/>
      <c r="AA39" s="391" t="str">
        <f>Calcu!G44</f>
        <v/>
      </c>
      <c r="AB39" s="392"/>
      <c r="AC39" s="392"/>
      <c r="AD39" s="392"/>
      <c r="AE39" s="393"/>
      <c r="AF39" s="391">
        <f t="shared" si="0"/>
        <v>0</v>
      </c>
      <c r="AG39" s="392"/>
      <c r="AH39" s="392"/>
      <c r="AI39" s="392"/>
      <c r="AJ39" s="393"/>
      <c r="AK39" s="391" t="str">
        <f>Calcu!H44</f>
        <v/>
      </c>
      <c r="AL39" s="392"/>
      <c r="AM39" s="392"/>
      <c r="AN39" s="392"/>
      <c r="AO39" s="393"/>
    </row>
    <row r="40" spans="1:41" ht="18.75" customHeight="1">
      <c r="A40" s="58"/>
      <c r="B40" s="364" t="str">
        <f>Calcu!D20</f>
        <v/>
      </c>
      <c r="C40" s="365"/>
      <c r="D40" s="365"/>
      <c r="E40" s="365"/>
      <c r="F40" s="366"/>
      <c r="G40" s="391" t="str">
        <f>Calcu!C45</f>
        <v/>
      </c>
      <c r="H40" s="392"/>
      <c r="I40" s="392"/>
      <c r="J40" s="392"/>
      <c r="K40" s="393"/>
      <c r="L40" s="391" t="str">
        <f>Calcu!D45</f>
        <v/>
      </c>
      <c r="M40" s="392"/>
      <c r="N40" s="392"/>
      <c r="O40" s="392"/>
      <c r="P40" s="393"/>
      <c r="Q40" s="391" t="str">
        <f>Calcu!E45</f>
        <v/>
      </c>
      <c r="R40" s="392"/>
      <c r="S40" s="392"/>
      <c r="T40" s="392"/>
      <c r="U40" s="393"/>
      <c r="V40" s="391" t="str">
        <f>Calcu!F45</f>
        <v/>
      </c>
      <c r="W40" s="392"/>
      <c r="X40" s="392"/>
      <c r="Y40" s="392"/>
      <c r="Z40" s="393"/>
      <c r="AA40" s="391" t="str">
        <f>Calcu!G45</f>
        <v/>
      </c>
      <c r="AB40" s="392"/>
      <c r="AC40" s="392"/>
      <c r="AD40" s="392"/>
      <c r="AE40" s="393"/>
      <c r="AF40" s="391">
        <f t="shared" si="0"/>
        <v>0</v>
      </c>
      <c r="AG40" s="392"/>
      <c r="AH40" s="392"/>
      <c r="AI40" s="392"/>
      <c r="AJ40" s="393"/>
      <c r="AK40" s="391" t="str">
        <f>Calcu!H45</f>
        <v/>
      </c>
      <c r="AL40" s="392"/>
      <c r="AM40" s="392"/>
      <c r="AN40" s="392"/>
      <c r="AO40" s="393"/>
    </row>
    <row r="41" spans="1:41" ht="18.75" customHeight="1">
      <c r="A41" s="58"/>
      <c r="B41" s="364" t="str">
        <f>Calcu!D21</f>
        <v/>
      </c>
      <c r="C41" s="365"/>
      <c r="D41" s="365"/>
      <c r="E41" s="365"/>
      <c r="F41" s="366"/>
      <c r="G41" s="391" t="str">
        <f>Calcu!C46</f>
        <v/>
      </c>
      <c r="H41" s="392"/>
      <c r="I41" s="392"/>
      <c r="J41" s="392"/>
      <c r="K41" s="393"/>
      <c r="L41" s="391" t="str">
        <f>Calcu!D46</f>
        <v/>
      </c>
      <c r="M41" s="392"/>
      <c r="N41" s="392"/>
      <c r="O41" s="392"/>
      <c r="P41" s="393"/>
      <c r="Q41" s="391" t="str">
        <f>Calcu!E46</f>
        <v/>
      </c>
      <c r="R41" s="392"/>
      <c r="S41" s="392"/>
      <c r="T41" s="392"/>
      <c r="U41" s="393"/>
      <c r="V41" s="391" t="str">
        <f>Calcu!F46</f>
        <v/>
      </c>
      <c r="W41" s="392"/>
      <c r="X41" s="392"/>
      <c r="Y41" s="392"/>
      <c r="Z41" s="393"/>
      <c r="AA41" s="391" t="str">
        <f>Calcu!G46</f>
        <v/>
      </c>
      <c r="AB41" s="392"/>
      <c r="AC41" s="392"/>
      <c r="AD41" s="392"/>
      <c r="AE41" s="393"/>
      <c r="AF41" s="391">
        <f t="shared" si="0"/>
        <v>0</v>
      </c>
      <c r="AG41" s="392"/>
      <c r="AH41" s="392"/>
      <c r="AI41" s="392"/>
      <c r="AJ41" s="393"/>
      <c r="AK41" s="391" t="str">
        <f>Calcu!H46</f>
        <v/>
      </c>
      <c r="AL41" s="392"/>
      <c r="AM41" s="392"/>
      <c r="AN41" s="392"/>
      <c r="AO41" s="393"/>
    </row>
    <row r="42" spans="1:41" ht="18.75" customHeight="1">
      <c r="A42" s="58"/>
      <c r="B42" s="364" t="str">
        <f>Calcu!D22</f>
        <v/>
      </c>
      <c r="C42" s="365"/>
      <c r="D42" s="365"/>
      <c r="E42" s="365"/>
      <c r="F42" s="366"/>
      <c r="G42" s="391" t="str">
        <f>Calcu!C47</f>
        <v/>
      </c>
      <c r="H42" s="392"/>
      <c r="I42" s="392"/>
      <c r="J42" s="392"/>
      <c r="K42" s="393"/>
      <c r="L42" s="391" t="str">
        <f>Calcu!D47</f>
        <v/>
      </c>
      <c r="M42" s="392"/>
      <c r="N42" s="392"/>
      <c r="O42" s="392"/>
      <c r="P42" s="393"/>
      <c r="Q42" s="391" t="str">
        <f>Calcu!E47</f>
        <v/>
      </c>
      <c r="R42" s="392"/>
      <c r="S42" s="392"/>
      <c r="T42" s="392"/>
      <c r="U42" s="393"/>
      <c r="V42" s="391" t="str">
        <f>Calcu!F47</f>
        <v/>
      </c>
      <c r="W42" s="392"/>
      <c r="X42" s="392"/>
      <c r="Y42" s="392"/>
      <c r="Z42" s="393"/>
      <c r="AA42" s="391" t="str">
        <f>Calcu!G47</f>
        <v/>
      </c>
      <c r="AB42" s="392"/>
      <c r="AC42" s="392"/>
      <c r="AD42" s="392"/>
      <c r="AE42" s="393"/>
      <c r="AF42" s="391">
        <f t="shared" si="0"/>
        <v>0</v>
      </c>
      <c r="AG42" s="392"/>
      <c r="AH42" s="392"/>
      <c r="AI42" s="392"/>
      <c r="AJ42" s="393"/>
      <c r="AK42" s="391" t="str">
        <f>Calcu!H47</f>
        <v/>
      </c>
      <c r="AL42" s="392"/>
      <c r="AM42" s="392"/>
      <c r="AN42" s="392"/>
      <c r="AO42" s="393"/>
    </row>
    <row r="43" spans="1:41" ht="18.75" customHeight="1">
      <c r="A43" s="58"/>
      <c r="B43" s="364" t="str">
        <f>Calcu!D23</f>
        <v/>
      </c>
      <c r="C43" s="365"/>
      <c r="D43" s="365"/>
      <c r="E43" s="365"/>
      <c r="F43" s="366"/>
      <c r="G43" s="391" t="str">
        <f>Calcu!C48</f>
        <v/>
      </c>
      <c r="H43" s="392"/>
      <c r="I43" s="392"/>
      <c r="J43" s="392"/>
      <c r="K43" s="393"/>
      <c r="L43" s="391" t="str">
        <f>Calcu!D48</f>
        <v/>
      </c>
      <c r="M43" s="392"/>
      <c r="N43" s="392"/>
      <c r="O43" s="392"/>
      <c r="P43" s="393"/>
      <c r="Q43" s="391" t="str">
        <f>Calcu!E48</f>
        <v/>
      </c>
      <c r="R43" s="392"/>
      <c r="S43" s="392"/>
      <c r="T43" s="392"/>
      <c r="U43" s="393"/>
      <c r="V43" s="391" t="str">
        <f>Calcu!F48</f>
        <v/>
      </c>
      <c r="W43" s="392"/>
      <c r="X43" s="392"/>
      <c r="Y43" s="392"/>
      <c r="Z43" s="393"/>
      <c r="AA43" s="391" t="str">
        <f>Calcu!G48</f>
        <v/>
      </c>
      <c r="AB43" s="392"/>
      <c r="AC43" s="392"/>
      <c r="AD43" s="392"/>
      <c r="AE43" s="393"/>
      <c r="AF43" s="391">
        <f t="shared" si="0"/>
        <v>0</v>
      </c>
      <c r="AG43" s="392"/>
      <c r="AH43" s="392"/>
      <c r="AI43" s="392"/>
      <c r="AJ43" s="393"/>
      <c r="AK43" s="391" t="str">
        <f>Calcu!H48</f>
        <v/>
      </c>
      <c r="AL43" s="392"/>
      <c r="AM43" s="392"/>
      <c r="AN43" s="392"/>
      <c r="AO43" s="393"/>
    </row>
    <row r="44" spans="1:41" ht="18.75" customHeight="1">
      <c r="A44" s="58"/>
      <c r="B44" s="364" t="str">
        <f>Calcu!D24</f>
        <v/>
      </c>
      <c r="C44" s="365"/>
      <c r="D44" s="365"/>
      <c r="E44" s="365"/>
      <c r="F44" s="366"/>
      <c r="G44" s="391" t="str">
        <f>Calcu!C49</f>
        <v/>
      </c>
      <c r="H44" s="392"/>
      <c r="I44" s="392"/>
      <c r="J44" s="392"/>
      <c r="K44" s="393"/>
      <c r="L44" s="391" t="str">
        <f>Calcu!D49</f>
        <v/>
      </c>
      <c r="M44" s="392"/>
      <c r="N44" s="392"/>
      <c r="O44" s="392"/>
      <c r="P44" s="393"/>
      <c r="Q44" s="391" t="str">
        <f>Calcu!E49</f>
        <v/>
      </c>
      <c r="R44" s="392"/>
      <c r="S44" s="392"/>
      <c r="T44" s="392"/>
      <c r="U44" s="393"/>
      <c r="V44" s="391" t="str">
        <f>Calcu!F49</f>
        <v/>
      </c>
      <c r="W44" s="392"/>
      <c r="X44" s="392"/>
      <c r="Y44" s="392"/>
      <c r="Z44" s="393"/>
      <c r="AA44" s="391" t="str">
        <f>Calcu!G49</f>
        <v/>
      </c>
      <c r="AB44" s="392"/>
      <c r="AC44" s="392"/>
      <c r="AD44" s="392"/>
      <c r="AE44" s="393"/>
      <c r="AF44" s="391">
        <f t="shared" si="0"/>
        <v>0</v>
      </c>
      <c r="AG44" s="392"/>
      <c r="AH44" s="392"/>
      <c r="AI44" s="392"/>
      <c r="AJ44" s="393"/>
      <c r="AK44" s="391" t="str">
        <f>Calcu!H49</f>
        <v/>
      </c>
      <c r="AL44" s="392"/>
      <c r="AM44" s="392"/>
      <c r="AN44" s="392"/>
      <c r="AO44" s="393"/>
    </row>
    <row r="45" spans="1:41" ht="18.75" customHeight="1">
      <c r="A45" s="58"/>
      <c r="B45" s="364" t="str">
        <f>Calcu!D25</f>
        <v/>
      </c>
      <c r="C45" s="365"/>
      <c r="D45" s="365"/>
      <c r="E45" s="365"/>
      <c r="F45" s="366"/>
      <c r="G45" s="391" t="str">
        <f>Calcu!C50</f>
        <v/>
      </c>
      <c r="H45" s="392"/>
      <c r="I45" s="392"/>
      <c r="J45" s="392"/>
      <c r="K45" s="393"/>
      <c r="L45" s="391" t="str">
        <f>Calcu!D50</f>
        <v/>
      </c>
      <c r="M45" s="392"/>
      <c r="N45" s="392"/>
      <c r="O45" s="392"/>
      <c r="P45" s="393"/>
      <c r="Q45" s="391" t="str">
        <f>Calcu!E50</f>
        <v/>
      </c>
      <c r="R45" s="392"/>
      <c r="S45" s="392"/>
      <c r="T45" s="392"/>
      <c r="U45" s="393"/>
      <c r="V45" s="391" t="str">
        <f>Calcu!F50</f>
        <v/>
      </c>
      <c r="W45" s="392"/>
      <c r="X45" s="392"/>
      <c r="Y45" s="392"/>
      <c r="Z45" s="393"/>
      <c r="AA45" s="391" t="str">
        <f>Calcu!G50</f>
        <v/>
      </c>
      <c r="AB45" s="392"/>
      <c r="AC45" s="392"/>
      <c r="AD45" s="392"/>
      <c r="AE45" s="393"/>
      <c r="AF45" s="391">
        <f t="shared" si="0"/>
        <v>0</v>
      </c>
      <c r="AG45" s="392"/>
      <c r="AH45" s="392"/>
      <c r="AI45" s="392"/>
      <c r="AJ45" s="393"/>
      <c r="AK45" s="391" t="str">
        <f>Calcu!H50</f>
        <v/>
      </c>
      <c r="AL45" s="392"/>
      <c r="AM45" s="392"/>
      <c r="AN45" s="392"/>
      <c r="AO45" s="393"/>
    </row>
    <row r="46" spans="1:41" ht="18.75" customHeight="1">
      <c r="A46" s="58"/>
      <c r="B46" s="364" t="str">
        <f>Calcu!D26</f>
        <v/>
      </c>
      <c r="C46" s="365"/>
      <c r="D46" s="365"/>
      <c r="E46" s="365"/>
      <c r="F46" s="366"/>
      <c r="G46" s="391" t="str">
        <f>Calcu!C51</f>
        <v/>
      </c>
      <c r="H46" s="392"/>
      <c r="I46" s="392"/>
      <c r="J46" s="392"/>
      <c r="K46" s="393"/>
      <c r="L46" s="391" t="str">
        <f>Calcu!D51</f>
        <v/>
      </c>
      <c r="M46" s="392"/>
      <c r="N46" s="392"/>
      <c r="O46" s="392"/>
      <c r="P46" s="393"/>
      <c r="Q46" s="391" t="str">
        <f>Calcu!E51</f>
        <v/>
      </c>
      <c r="R46" s="392"/>
      <c r="S46" s="392"/>
      <c r="T46" s="392"/>
      <c r="U46" s="393"/>
      <c r="V46" s="391" t="str">
        <f>Calcu!F51</f>
        <v/>
      </c>
      <c r="W46" s="392"/>
      <c r="X46" s="392"/>
      <c r="Y46" s="392"/>
      <c r="Z46" s="393"/>
      <c r="AA46" s="391" t="str">
        <f>Calcu!G51</f>
        <v/>
      </c>
      <c r="AB46" s="392"/>
      <c r="AC46" s="392"/>
      <c r="AD46" s="392"/>
      <c r="AE46" s="393"/>
      <c r="AF46" s="391">
        <f t="shared" si="0"/>
        <v>0</v>
      </c>
      <c r="AG46" s="392"/>
      <c r="AH46" s="392"/>
      <c r="AI46" s="392"/>
      <c r="AJ46" s="393"/>
      <c r="AK46" s="391" t="str">
        <f>Calcu!H51</f>
        <v/>
      </c>
      <c r="AL46" s="392"/>
      <c r="AM46" s="392"/>
      <c r="AN46" s="392"/>
      <c r="AO46" s="393"/>
    </row>
    <row r="47" spans="1:41" ht="18.75" customHeight="1">
      <c r="A47" s="58"/>
      <c r="B47" s="364" t="str">
        <f>Calcu!D27</f>
        <v/>
      </c>
      <c r="C47" s="365"/>
      <c r="D47" s="365"/>
      <c r="E47" s="365"/>
      <c r="F47" s="366"/>
      <c r="G47" s="391" t="str">
        <f>Calcu!C52</f>
        <v/>
      </c>
      <c r="H47" s="392"/>
      <c r="I47" s="392"/>
      <c r="J47" s="392"/>
      <c r="K47" s="393"/>
      <c r="L47" s="391" t="str">
        <f>Calcu!D52</f>
        <v/>
      </c>
      <c r="M47" s="392"/>
      <c r="N47" s="392"/>
      <c r="O47" s="392"/>
      <c r="P47" s="393"/>
      <c r="Q47" s="391" t="str">
        <f>Calcu!E52</f>
        <v/>
      </c>
      <c r="R47" s="392"/>
      <c r="S47" s="392"/>
      <c r="T47" s="392"/>
      <c r="U47" s="393"/>
      <c r="V47" s="391" t="str">
        <f>Calcu!F52</f>
        <v/>
      </c>
      <c r="W47" s="392"/>
      <c r="X47" s="392"/>
      <c r="Y47" s="392"/>
      <c r="Z47" s="393"/>
      <c r="AA47" s="391" t="str">
        <f>Calcu!G52</f>
        <v/>
      </c>
      <c r="AB47" s="392"/>
      <c r="AC47" s="392"/>
      <c r="AD47" s="392"/>
      <c r="AE47" s="393"/>
      <c r="AF47" s="391">
        <f t="shared" si="0"/>
        <v>0</v>
      </c>
      <c r="AG47" s="392"/>
      <c r="AH47" s="392"/>
      <c r="AI47" s="392"/>
      <c r="AJ47" s="393"/>
      <c r="AK47" s="391" t="str">
        <f>Calcu!H52</f>
        <v/>
      </c>
      <c r="AL47" s="392"/>
      <c r="AM47" s="392"/>
      <c r="AN47" s="392"/>
      <c r="AO47" s="393"/>
    </row>
    <row r="48" spans="1:41" ht="18.75" customHeight="1">
      <c r="A48" s="58"/>
      <c r="B48" s="364" t="str">
        <f>Calcu!D28</f>
        <v/>
      </c>
      <c r="C48" s="365"/>
      <c r="D48" s="365"/>
      <c r="E48" s="365"/>
      <c r="F48" s="366"/>
      <c r="G48" s="391" t="str">
        <f>Calcu!C53</f>
        <v/>
      </c>
      <c r="H48" s="392"/>
      <c r="I48" s="392"/>
      <c r="J48" s="392"/>
      <c r="K48" s="393"/>
      <c r="L48" s="391" t="str">
        <f>Calcu!D53</f>
        <v/>
      </c>
      <c r="M48" s="392"/>
      <c r="N48" s="392"/>
      <c r="O48" s="392"/>
      <c r="P48" s="393"/>
      <c r="Q48" s="391" t="str">
        <f>Calcu!E53</f>
        <v/>
      </c>
      <c r="R48" s="392"/>
      <c r="S48" s="392"/>
      <c r="T48" s="392"/>
      <c r="U48" s="393"/>
      <c r="V48" s="391" t="str">
        <f>Calcu!F53</f>
        <v/>
      </c>
      <c r="W48" s="392"/>
      <c r="X48" s="392"/>
      <c r="Y48" s="392"/>
      <c r="Z48" s="393"/>
      <c r="AA48" s="391" t="str">
        <f>Calcu!G53</f>
        <v/>
      </c>
      <c r="AB48" s="392"/>
      <c r="AC48" s="392"/>
      <c r="AD48" s="392"/>
      <c r="AE48" s="393"/>
      <c r="AF48" s="391">
        <f t="shared" si="0"/>
        <v>0</v>
      </c>
      <c r="AG48" s="392"/>
      <c r="AH48" s="392"/>
      <c r="AI48" s="392"/>
      <c r="AJ48" s="393"/>
      <c r="AK48" s="391" t="str">
        <f>Calcu!H53</f>
        <v/>
      </c>
      <c r="AL48" s="392"/>
      <c r="AM48" s="392"/>
      <c r="AN48" s="392"/>
      <c r="AO48" s="393"/>
    </row>
    <row r="49" spans="1:69" ht="18.75" customHeight="1">
      <c r="A49" s="58"/>
      <c r="B49" s="203"/>
      <c r="C49" s="203"/>
      <c r="D49" s="203"/>
      <c r="E49" s="203"/>
      <c r="F49" s="203"/>
      <c r="G49" s="206"/>
      <c r="H49" s="206"/>
      <c r="I49" s="206"/>
      <c r="J49" s="206"/>
      <c r="K49" s="206"/>
      <c r="AO49" s="196"/>
      <c r="AP49" s="196"/>
      <c r="AQ49" s="196"/>
      <c r="AR49" s="196"/>
      <c r="AS49" s="196"/>
      <c r="AT49" s="196"/>
    </row>
    <row r="50" spans="1:69" ht="18.75" customHeight="1">
      <c r="A50" s="58" t="s">
        <v>158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</row>
    <row r="51" spans="1:69" ht="18.75" customHeight="1">
      <c r="A51" s="70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</row>
    <row r="52" spans="1:69" ht="18.75" customHeight="1">
      <c r="A52" s="70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</row>
    <row r="53" spans="1:69" ht="18.75" customHeight="1">
      <c r="A53" s="70"/>
      <c r="B53" s="57"/>
      <c r="C53" s="327" t="s">
        <v>75</v>
      </c>
      <c r="D53" s="327"/>
      <c r="E53" s="327"/>
      <c r="F53" s="196" t="s">
        <v>159</v>
      </c>
      <c r="G53" s="57" t="s">
        <v>268</v>
      </c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W53" s="60"/>
      <c r="X53" s="60"/>
      <c r="Y53" s="60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</row>
    <row r="54" spans="1:69" ht="18.75" customHeight="1">
      <c r="A54" s="70"/>
      <c r="B54" s="57"/>
      <c r="C54" s="327" t="s">
        <v>269</v>
      </c>
      <c r="D54" s="327"/>
      <c r="E54" s="327"/>
      <c r="F54" s="196" t="s">
        <v>159</v>
      </c>
      <c r="G54" s="57" t="s">
        <v>270</v>
      </c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</row>
    <row r="55" spans="1:69" ht="18.75" customHeight="1">
      <c r="A55" s="70"/>
      <c r="B55" s="57"/>
      <c r="C55" s="327" t="s">
        <v>130</v>
      </c>
      <c r="D55" s="327"/>
      <c r="E55" s="327"/>
      <c r="F55" s="196" t="s">
        <v>159</v>
      </c>
      <c r="G55" s="57" t="s">
        <v>271</v>
      </c>
      <c r="H55" s="57"/>
      <c r="I55" s="57"/>
      <c r="J55" s="57"/>
      <c r="K55" s="57"/>
      <c r="L55" s="57"/>
      <c r="M55" s="57"/>
      <c r="N55" s="57"/>
      <c r="O55" s="57"/>
      <c r="P55" s="57"/>
      <c r="Q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</row>
    <row r="56" spans="1:69" ht="18.75" customHeight="1">
      <c r="A56" s="70"/>
      <c r="B56" s="57"/>
      <c r="C56" s="327" t="s">
        <v>397</v>
      </c>
      <c r="D56" s="327"/>
      <c r="E56" s="327"/>
      <c r="F56" s="196" t="s">
        <v>159</v>
      </c>
      <c r="G56" s="57" t="s">
        <v>272</v>
      </c>
      <c r="H56" s="57"/>
      <c r="I56" s="57"/>
      <c r="J56" s="57"/>
      <c r="K56" s="57"/>
      <c r="L56" s="57"/>
      <c r="M56" s="57"/>
      <c r="N56" s="57"/>
      <c r="O56" s="57"/>
      <c r="P56" s="57"/>
      <c r="Q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</row>
    <row r="57" spans="1:69" ht="18.75" customHeight="1">
      <c r="A57" s="70"/>
      <c r="B57" s="57"/>
      <c r="C57" s="327" t="s">
        <v>298</v>
      </c>
      <c r="D57" s="327"/>
      <c r="E57" s="327"/>
      <c r="F57" s="196" t="s">
        <v>159</v>
      </c>
      <c r="G57" s="57" t="s">
        <v>273</v>
      </c>
      <c r="H57" s="57"/>
      <c r="I57" s="57"/>
      <c r="J57" s="57"/>
      <c r="K57" s="57"/>
      <c r="L57" s="57"/>
      <c r="M57" s="57"/>
      <c r="N57" s="57"/>
      <c r="O57" s="57"/>
      <c r="P57" s="57"/>
      <c r="Q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</row>
    <row r="58" spans="1:69" ht="18.75" customHeight="1">
      <c r="A58" s="70"/>
      <c r="B58" s="57"/>
      <c r="C58" s="327" t="s">
        <v>274</v>
      </c>
      <c r="D58" s="327"/>
      <c r="E58" s="327"/>
      <c r="F58" s="196" t="s">
        <v>159</v>
      </c>
      <c r="G58" s="57" t="s">
        <v>275</v>
      </c>
      <c r="H58" s="57"/>
      <c r="I58" s="57"/>
      <c r="J58" s="57"/>
      <c r="K58" s="57"/>
      <c r="L58" s="57"/>
      <c r="M58" s="57"/>
      <c r="N58" s="57"/>
      <c r="O58" s="57"/>
      <c r="P58" s="57"/>
      <c r="Q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</row>
    <row r="59" spans="1:69" ht="18.75" customHeight="1">
      <c r="A59" s="70"/>
      <c r="B59" s="57"/>
      <c r="C59" s="327"/>
      <c r="D59" s="327"/>
      <c r="E59" s="32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</row>
    <row r="60" spans="1:69" ht="18.75" customHeight="1">
      <c r="A60" s="58" t="s">
        <v>160</v>
      </c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</row>
    <row r="61" spans="1:69" ht="18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</row>
    <row r="62" spans="1:69" ht="18.75" customHeight="1">
      <c r="A62" s="57"/>
      <c r="B62" s="57"/>
      <c r="C62" s="57" t="s">
        <v>161</v>
      </c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</row>
    <row r="63" spans="1:69" ht="18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</row>
    <row r="64" spans="1:69" ht="18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</row>
    <row r="65" spans="1:46" ht="18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</row>
    <row r="66" spans="1:46" ht="18.75" customHeight="1">
      <c r="A66" s="61" t="s">
        <v>162</v>
      </c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</row>
    <row r="67" spans="1:46" ht="18.75" customHeight="1">
      <c r="A67" s="57"/>
      <c r="B67" s="371"/>
      <c r="C67" s="372"/>
      <c r="D67" s="361"/>
      <c r="E67" s="362"/>
      <c r="F67" s="362"/>
      <c r="G67" s="363"/>
      <c r="H67" s="348">
        <v>1</v>
      </c>
      <c r="I67" s="348"/>
      <c r="J67" s="348"/>
      <c r="K67" s="348"/>
      <c r="L67" s="348"/>
      <c r="M67" s="348"/>
      <c r="N67" s="348"/>
      <c r="O67" s="348">
        <v>2</v>
      </c>
      <c r="P67" s="348"/>
      <c r="Q67" s="348"/>
      <c r="R67" s="348"/>
      <c r="S67" s="348"/>
      <c r="T67" s="348"/>
      <c r="U67" s="348"/>
      <c r="V67" s="348">
        <v>3</v>
      </c>
      <c r="W67" s="348"/>
      <c r="X67" s="348"/>
      <c r="Y67" s="348"/>
      <c r="Z67" s="348"/>
      <c r="AA67" s="361">
        <v>4</v>
      </c>
      <c r="AB67" s="362"/>
      <c r="AC67" s="362"/>
      <c r="AD67" s="362"/>
      <c r="AE67" s="362"/>
      <c r="AF67" s="362"/>
      <c r="AG67" s="363"/>
      <c r="AH67" s="348">
        <v>5</v>
      </c>
      <c r="AI67" s="348"/>
      <c r="AJ67" s="348"/>
      <c r="AK67" s="348"/>
      <c r="AL67" s="348"/>
      <c r="AM67" s="348"/>
      <c r="AN67" s="348"/>
      <c r="AO67" s="348"/>
      <c r="AP67" s="348">
        <v>6</v>
      </c>
      <c r="AQ67" s="348"/>
      <c r="AR67" s="348"/>
      <c r="AS67" s="348"/>
      <c r="AT67" s="57"/>
    </row>
    <row r="68" spans="1:46" ht="18.75" customHeight="1">
      <c r="A68" s="57"/>
      <c r="B68" s="373"/>
      <c r="C68" s="374"/>
      <c r="D68" s="371" t="s">
        <v>121</v>
      </c>
      <c r="E68" s="341"/>
      <c r="F68" s="341"/>
      <c r="G68" s="372"/>
      <c r="H68" s="397" t="s">
        <v>122</v>
      </c>
      <c r="I68" s="397"/>
      <c r="J68" s="397"/>
      <c r="K68" s="397"/>
      <c r="L68" s="397"/>
      <c r="M68" s="397"/>
      <c r="N68" s="397"/>
      <c r="O68" s="397" t="s">
        <v>124</v>
      </c>
      <c r="P68" s="397"/>
      <c r="Q68" s="397"/>
      <c r="R68" s="397"/>
      <c r="S68" s="397"/>
      <c r="T68" s="397"/>
      <c r="U68" s="397"/>
      <c r="V68" s="397" t="s">
        <v>125</v>
      </c>
      <c r="W68" s="397"/>
      <c r="X68" s="397"/>
      <c r="Y68" s="397"/>
      <c r="Z68" s="397"/>
      <c r="AA68" s="371" t="s">
        <v>126</v>
      </c>
      <c r="AB68" s="341"/>
      <c r="AC68" s="341"/>
      <c r="AD68" s="341"/>
      <c r="AE68" s="341"/>
      <c r="AF68" s="341"/>
      <c r="AG68" s="372"/>
      <c r="AH68" s="397" t="s">
        <v>163</v>
      </c>
      <c r="AI68" s="397"/>
      <c r="AJ68" s="397"/>
      <c r="AK68" s="397"/>
      <c r="AL68" s="397"/>
      <c r="AM68" s="397"/>
      <c r="AN68" s="397"/>
      <c r="AO68" s="397"/>
      <c r="AP68" s="397" t="s">
        <v>128</v>
      </c>
      <c r="AQ68" s="397"/>
      <c r="AR68" s="397"/>
      <c r="AS68" s="397"/>
      <c r="AT68" s="57"/>
    </row>
    <row r="69" spans="1:46" ht="18.75" customHeight="1">
      <c r="A69" s="57"/>
      <c r="B69" s="375"/>
      <c r="C69" s="376"/>
      <c r="D69" s="377" t="s">
        <v>164</v>
      </c>
      <c r="E69" s="345"/>
      <c r="F69" s="345"/>
      <c r="G69" s="378"/>
      <c r="H69" s="367" t="s">
        <v>201</v>
      </c>
      <c r="I69" s="367"/>
      <c r="J69" s="367"/>
      <c r="K69" s="367"/>
      <c r="L69" s="367"/>
      <c r="M69" s="367"/>
      <c r="N69" s="367"/>
      <c r="O69" s="367" t="s">
        <v>202</v>
      </c>
      <c r="P69" s="367"/>
      <c r="Q69" s="367"/>
      <c r="R69" s="367"/>
      <c r="S69" s="367"/>
      <c r="T69" s="367"/>
      <c r="U69" s="367"/>
      <c r="V69" s="367"/>
      <c r="W69" s="367"/>
      <c r="X69" s="367"/>
      <c r="Y69" s="367"/>
      <c r="Z69" s="367"/>
      <c r="AA69" s="368" t="s">
        <v>203</v>
      </c>
      <c r="AB69" s="369"/>
      <c r="AC69" s="369"/>
      <c r="AD69" s="369"/>
      <c r="AE69" s="369"/>
      <c r="AF69" s="369"/>
      <c r="AG69" s="370"/>
      <c r="AH69" s="367" t="s">
        <v>204</v>
      </c>
      <c r="AI69" s="367"/>
      <c r="AJ69" s="367"/>
      <c r="AK69" s="367"/>
      <c r="AL69" s="367"/>
      <c r="AM69" s="367"/>
      <c r="AN69" s="367"/>
      <c r="AO69" s="367"/>
      <c r="AP69" s="367"/>
      <c r="AQ69" s="367"/>
      <c r="AR69" s="367"/>
      <c r="AS69" s="367"/>
      <c r="AT69" s="57"/>
    </row>
    <row r="70" spans="1:46" ht="18.75" customHeight="1">
      <c r="A70" s="57"/>
      <c r="B70" s="348" t="s">
        <v>129</v>
      </c>
      <c r="C70" s="348"/>
      <c r="D70" s="354" t="s">
        <v>269</v>
      </c>
      <c r="E70" s="355"/>
      <c r="F70" s="355"/>
      <c r="G70" s="356"/>
      <c r="H70" s="357" t="e">
        <f>Calcu!E58</f>
        <v>#N/A</v>
      </c>
      <c r="I70" s="358"/>
      <c r="J70" s="358"/>
      <c r="K70" s="358"/>
      <c r="L70" s="358"/>
      <c r="M70" s="359" t="str">
        <f>Calcu!F59</f>
        <v>μm</v>
      </c>
      <c r="N70" s="360"/>
      <c r="O70" s="350">
        <f>Calcu!J58</f>
        <v>0</v>
      </c>
      <c r="P70" s="351"/>
      <c r="Q70" s="351"/>
      <c r="R70" s="351"/>
      <c r="S70" s="352" t="str">
        <f>Calcu!K59</f>
        <v>μm</v>
      </c>
      <c r="T70" s="359"/>
      <c r="U70" s="360"/>
      <c r="V70" s="348" t="str">
        <f>Calcu!L58</f>
        <v>t</v>
      </c>
      <c r="W70" s="348"/>
      <c r="X70" s="348"/>
      <c r="Y70" s="348"/>
      <c r="Z70" s="348"/>
      <c r="AA70" s="379">
        <f>Calcu!M58</f>
        <v>1</v>
      </c>
      <c r="AB70" s="380"/>
      <c r="AC70" s="380"/>
      <c r="AD70" s="380"/>
      <c r="AE70" s="380"/>
      <c r="AF70" s="380"/>
      <c r="AG70" s="381"/>
      <c r="AH70" s="350">
        <f>Calcu!N58</f>
        <v>0</v>
      </c>
      <c r="AI70" s="351"/>
      <c r="AJ70" s="351"/>
      <c r="AK70" s="351"/>
      <c r="AL70" s="351"/>
      <c r="AM70" s="352" t="str">
        <f>Calcu!O58</f>
        <v>μm</v>
      </c>
      <c r="AN70" s="352"/>
      <c r="AO70" s="353"/>
      <c r="AP70" s="348">
        <f>Calcu!P58</f>
        <v>4</v>
      </c>
      <c r="AQ70" s="348"/>
      <c r="AR70" s="348"/>
      <c r="AS70" s="348"/>
      <c r="AT70" s="57"/>
    </row>
    <row r="71" spans="1:46" ht="18.75" customHeight="1">
      <c r="A71" s="57"/>
      <c r="B71" s="348" t="s">
        <v>130</v>
      </c>
      <c r="C71" s="348"/>
      <c r="D71" s="354" t="s">
        <v>130</v>
      </c>
      <c r="E71" s="355"/>
      <c r="F71" s="355"/>
      <c r="G71" s="356"/>
      <c r="H71" s="357" t="e">
        <f>Calcu!E59</f>
        <v>#N/A</v>
      </c>
      <c r="I71" s="358"/>
      <c r="J71" s="358"/>
      <c r="K71" s="358"/>
      <c r="L71" s="358"/>
      <c r="M71" s="359" t="str">
        <f>Calcu!F58</f>
        <v>μm</v>
      </c>
      <c r="N71" s="360"/>
      <c r="O71" s="350" t="e">
        <f>Calcu!J59</f>
        <v>#N/A</v>
      </c>
      <c r="P71" s="351"/>
      <c r="Q71" s="351"/>
      <c r="R71" s="351"/>
      <c r="S71" s="352" t="str">
        <f>Calcu!K58</f>
        <v>μm</v>
      </c>
      <c r="T71" s="359"/>
      <c r="U71" s="360"/>
      <c r="V71" s="348" t="str">
        <f>Calcu!L59</f>
        <v>정규</v>
      </c>
      <c r="W71" s="348"/>
      <c r="X71" s="348"/>
      <c r="Y71" s="348"/>
      <c r="Z71" s="348"/>
      <c r="AA71" s="379">
        <f>Calcu!M59</f>
        <v>1</v>
      </c>
      <c r="AB71" s="380"/>
      <c r="AC71" s="380"/>
      <c r="AD71" s="380"/>
      <c r="AE71" s="380"/>
      <c r="AF71" s="380"/>
      <c r="AG71" s="381"/>
      <c r="AH71" s="350" t="e">
        <f>Calcu!N59</f>
        <v>#N/A</v>
      </c>
      <c r="AI71" s="351"/>
      <c r="AJ71" s="351"/>
      <c r="AK71" s="351"/>
      <c r="AL71" s="351"/>
      <c r="AM71" s="352" t="str">
        <f>Calcu!O59</f>
        <v>μm</v>
      </c>
      <c r="AN71" s="352"/>
      <c r="AO71" s="353"/>
      <c r="AP71" s="348" t="str">
        <f>Calcu!P59</f>
        <v>∞</v>
      </c>
      <c r="AQ71" s="348"/>
      <c r="AR71" s="348"/>
      <c r="AS71" s="348"/>
      <c r="AT71" s="57"/>
    </row>
    <row r="72" spans="1:46" ht="18.75" customHeight="1">
      <c r="A72" s="57"/>
      <c r="B72" s="348" t="s">
        <v>75</v>
      </c>
      <c r="C72" s="348"/>
      <c r="D72" s="354" t="s">
        <v>397</v>
      </c>
      <c r="E72" s="355"/>
      <c r="F72" s="355"/>
      <c r="G72" s="356"/>
      <c r="H72" s="379">
        <v>0</v>
      </c>
      <c r="I72" s="380"/>
      <c r="J72" s="380"/>
      <c r="K72" s="380"/>
      <c r="L72" s="380"/>
      <c r="M72" s="380"/>
      <c r="N72" s="381"/>
      <c r="O72" s="350">
        <f>Calcu!J60</f>
        <v>0</v>
      </c>
      <c r="P72" s="351"/>
      <c r="Q72" s="351"/>
      <c r="R72" s="351"/>
      <c r="S72" s="352" t="str">
        <f>Calcu!K60</f>
        <v>μm</v>
      </c>
      <c r="T72" s="359"/>
      <c r="U72" s="360"/>
      <c r="V72" s="348" t="str">
        <f>Calcu!L60</f>
        <v>직사각형</v>
      </c>
      <c r="W72" s="348"/>
      <c r="X72" s="348"/>
      <c r="Y72" s="348"/>
      <c r="Z72" s="348"/>
      <c r="AA72" s="379">
        <f>Calcu!M60</f>
        <v>1</v>
      </c>
      <c r="AB72" s="380"/>
      <c r="AC72" s="380"/>
      <c r="AD72" s="380"/>
      <c r="AE72" s="380"/>
      <c r="AF72" s="380"/>
      <c r="AG72" s="381"/>
      <c r="AH72" s="350">
        <f>Calcu!N60</f>
        <v>0</v>
      </c>
      <c r="AI72" s="351"/>
      <c r="AJ72" s="351"/>
      <c r="AK72" s="351"/>
      <c r="AL72" s="351"/>
      <c r="AM72" s="352" t="str">
        <f>Calcu!O60</f>
        <v>μm</v>
      </c>
      <c r="AN72" s="352"/>
      <c r="AO72" s="353"/>
      <c r="AP72" s="348" t="str">
        <f>Calcu!P60</f>
        <v>∞</v>
      </c>
      <c r="AQ72" s="348"/>
      <c r="AR72" s="348"/>
      <c r="AS72" s="348"/>
      <c r="AT72" s="57"/>
    </row>
    <row r="73" spans="1:46" ht="18.75" customHeight="1">
      <c r="A73" s="57"/>
      <c r="B73" s="348" t="s">
        <v>76</v>
      </c>
      <c r="C73" s="348"/>
      <c r="D73" s="354" t="s">
        <v>298</v>
      </c>
      <c r="E73" s="355"/>
      <c r="F73" s="355"/>
      <c r="G73" s="356"/>
      <c r="H73" s="379">
        <v>0</v>
      </c>
      <c r="I73" s="380"/>
      <c r="J73" s="380"/>
      <c r="K73" s="380"/>
      <c r="L73" s="380"/>
      <c r="M73" s="380"/>
      <c r="N73" s="381"/>
      <c r="O73" s="350">
        <f>Calcu!J61</f>
        <v>0</v>
      </c>
      <c r="P73" s="351"/>
      <c r="Q73" s="351"/>
      <c r="R73" s="351"/>
      <c r="S73" s="352" t="str">
        <f>Calcu!K61</f>
        <v>μm</v>
      </c>
      <c r="T73" s="359"/>
      <c r="U73" s="360"/>
      <c r="V73" s="348" t="str">
        <f>Calcu!L61</f>
        <v>직사각형</v>
      </c>
      <c r="W73" s="348"/>
      <c r="X73" s="348"/>
      <c r="Y73" s="348"/>
      <c r="Z73" s="348"/>
      <c r="AA73" s="379">
        <f>Calcu!M61</f>
        <v>1</v>
      </c>
      <c r="AB73" s="380"/>
      <c r="AC73" s="380"/>
      <c r="AD73" s="380"/>
      <c r="AE73" s="380"/>
      <c r="AF73" s="380"/>
      <c r="AG73" s="381"/>
      <c r="AH73" s="350">
        <f>Calcu!N61</f>
        <v>0</v>
      </c>
      <c r="AI73" s="351"/>
      <c r="AJ73" s="351"/>
      <c r="AK73" s="351"/>
      <c r="AL73" s="351"/>
      <c r="AM73" s="352" t="str">
        <f>Calcu!O61</f>
        <v>μm</v>
      </c>
      <c r="AN73" s="352"/>
      <c r="AO73" s="353"/>
      <c r="AP73" s="348">
        <f>Calcu!P61</f>
        <v>12</v>
      </c>
      <c r="AQ73" s="348"/>
      <c r="AR73" s="348"/>
      <c r="AS73" s="348"/>
      <c r="AT73" s="57"/>
    </row>
    <row r="74" spans="1:46" ht="18.75" customHeight="1">
      <c r="A74" s="57"/>
      <c r="B74" s="348" t="s">
        <v>132</v>
      </c>
      <c r="C74" s="348"/>
      <c r="D74" s="354" t="s">
        <v>274</v>
      </c>
      <c r="E74" s="355"/>
      <c r="F74" s="355"/>
      <c r="G74" s="356"/>
      <c r="H74" s="379">
        <v>0</v>
      </c>
      <c r="I74" s="380"/>
      <c r="J74" s="380"/>
      <c r="K74" s="380"/>
      <c r="L74" s="380"/>
      <c r="M74" s="380"/>
      <c r="N74" s="381"/>
      <c r="O74" s="350">
        <f>Calcu!J62</f>
        <v>0.57735026918962584</v>
      </c>
      <c r="P74" s="351"/>
      <c r="Q74" s="351"/>
      <c r="R74" s="351"/>
      <c r="S74" s="352" t="str">
        <f>Calcu!K62</f>
        <v>μm</v>
      </c>
      <c r="T74" s="359"/>
      <c r="U74" s="360"/>
      <c r="V74" s="348" t="str">
        <f>Calcu!L62</f>
        <v>직사각형</v>
      </c>
      <c r="W74" s="348"/>
      <c r="X74" s="348"/>
      <c r="Y74" s="348"/>
      <c r="Z74" s="348"/>
      <c r="AA74" s="379">
        <f>Calcu!M62</f>
        <v>1</v>
      </c>
      <c r="AB74" s="380"/>
      <c r="AC74" s="380"/>
      <c r="AD74" s="380"/>
      <c r="AE74" s="380"/>
      <c r="AF74" s="380"/>
      <c r="AG74" s="381"/>
      <c r="AH74" s="350">
        <f>Calcu!N62</f>
        <v>0.57735026918962584</v>
      </c>
      <c r="AI74" s="351"/>
      <c r="AJ74" s="351"/>
      <c r="AK74" s="351"/>
      <c r="AL74" s="351"/>
      <c r="AM74" s="352" t="str">
        <f>Calcu!O62</f>
        <v>μm</v>
      </c>
      <c r="AN74" s="352"/>
      <c r="AO74" s="353"/>
      <c r="AP74" s="348">
        <f>Calcu!P62</f>
        <v>12</v>
      </c>
      <c r="AQ74" s="348"/>
      <c r="AR74" s="348"/>
      <c r="AS74" s="348"/>
      <c r="AT74" s="57"/>
    </row>
    <row r="75" spans="1:46" ht="18.75" customHeight="1">
      <c r="A75" s="57"/>
      <c r="B75" s="348" t="s">
        <v>133</v>
      </c>
      <c r="C75" s="348"/>
      <c r="D75" s="354" t="s">
        <v>75</v>
      </c>
      <c r="E75" s="355"/>
      <c r="F75" s="355"/>
      <c r="G75" s="356"/>
      <c r="H75" s="357" t="e">
        <f>Calcu!E63</f>
        <v>#N/A</v>
      </c>
      <c r="I75" s="358"/>
      <c r="J75" s="358"/>
      <c r="K75" s="358"/>
      <c r="L75" s="358"/>
      <c r="M75" s="359" t="str">
        <f>Calcu!F63</f>
        <v>μm</v>
      </c>
      <c r="N75" s="360"/>
      <c r="O75" s="361" t="s">
        <v>215</v>
      </c>
      <c r="P75" s="362"/>
      <c r="Q75" s="362"/>
      <c r="R75" s="362"/>
      <c r="S75" s="362"/>
      <c r="T75" s="362"/>
      <c r="U75" s="363"/>
      <c r="V75" s="348" t="s">
        <v>215</v>
      </c>
      <c r="W75" s="348"/>
      <c r="X75" s="348"/>
      <c r="Y75" s="348"/>
      <c r="Z75" s="348"/>
      <c r="AA75" s="361" t="s">
        <v>215</v>
      </c>
      <c r="AB75" s="362"/>
      <c r="AC75" s="362"/>
      <c r="AD75" s="362"/>
      <c r="AE75" s="362"/>
      <c r="AF75" s="362"/>
      <c r="AG75" s="363"/>
      <c r="AH75" s="350" t="e">
        <f>Calcu!N63</f>
        <v>#N/A</v>
      </c>
      <c r="AI75" s="351"/>
      <c r="AJ75" s="351"/>
      <c r="AK75" s="351"/>
      <c r="AL75" s="351"/>
      <c r="AM75" s="352" t="str">
        <f>Calcu!O63</f>
        <v>μm</v>
      </c>
      <c r="AN75" s="352"/>
      <c r="AO75" s="353"/>
      <c r="AP75" s="348" t="e">
        <f>Calcu!P63</f>
        <v>#N/A</v>
      </c>
      <c r="AQ75" s="348"/>
      <c r="AR75" s="348"/>
      <c r="AS75" s="348"/>
      <c r="AT75" s="57"/>
    </row>
    <row r="76" spans="1:46" ht="18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</row>
    <row r="77" spans="1:46" ht="18.75" customHeight="1">
      <c r="A77" s="58" t="s">
        <v>165</v>
      </c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</row>
    <row r="78" spans="1:46" ht="18.75" customHeight="1">
      <c r="A78" s="57"/>
      <c r="B78" s="58" t="s">
        <v>296</v>
      </c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</row>
    <row r="79" spans="1:46" ht="18.75" customHeight="1">
      <c r="A79" s="57"/>
      <c r="C79" s="57" t="s">
        <v>166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</row>
    <row r="80" spans="1:46" ht="18.75" customHeight="1">
      <c r="A80" s="57"/>
      <c r="C80" s="61"/>
      <c r="D80" s="57" t="s">
        <v>167</v>
      </c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</row>
    <row r="81" spans="1:61" ht="18.75" customHeight="1">
      <c r="A81" s="57"/>
      <c r="C81" s="57" t="s">
        <v>192</v>
      </c>
      <c r="D81" s="57"/>
      <c r="E81" s="57"/>
      <c r="F81" s="57"/>
      <c r="G81" s="57"/>
      <c r="H81" s="335" t="e">
        <f>H70</f>
        <v>#N/A</v>
      </c>
      <c r="I81" s="335"/>
      <c r="J81" s="335"/>
      <c r="K81" s="335"/>
      <c r="L81" s="335" t="str">
        <f>M70</f>
        <v>μm</v>
      </c>
      <c r="M81" s="335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</row>
    <row r="82" spans="1:61" ht="18.75" customHeight="1">
      <c r="B82" s="57"/>
      <c r="C82" s="57" t="s">
        <v>168</v>
      </c>
      <c r="D82" s="57"/>
      <c r="E82" s="57"/>
      <c r="F82" s="57"/>
      <c r="G82" s="57"/>
      <c r="H82" s="57"/>
      <c r="I82" s="57"/>
      <c r="J82" s="62" t="s">
        <v>169</v>
      </c>
      <c r="K82" s="57"/>
      <c r="L82" s="57"/>
      <c r="M82" s="57"/>
      <c r="N82" s="57"/>
      <c r="O82" s="57"/>
      <c r="P82" s="57"/>
      <c r="Q82" s="349">
        <f>Calcu!G58</f>
        <v>0</v>
      </c>
      <c r="R82" s="349"/>
      <c r="S82" s="349"/>
      <c r="T82" s="335" t="s">
        <v>224</v>
      </c>
      <c r="U82" s="335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</row>
    <row r="83" spans="1:61" ht="18.75" customHeight="1">
      <c r="B83" s="57"/>
      <c r="C83" s="57"/>
      <c r="D83" s="57"/>
      <c r="E83" s="57"/>
      <c r="F83" s="57"/>
      <c r="G83" s="57"/>
      <c r="H83" s="200"/>
      <c r="I83" s="200"/>
      <c r="K83" s="327" t="s">
        <v>302</v>
      </c>
      <c r="L83" s="327"/>
      <c r="M83" s="327"/>
      <c r="N83" s="327" t="s">
        <v>171</v>
      </c>
      <c r="O83" s="345" t="s">
        <v>170</v>
      </c>
      <c r="P83" s="345"/>
      <c r="Q83" s="327" t="s">
        <v>171</v>
      </c>
      <c r="R83" s="339">
        <f>Q82</f>
        <v>0</v>
      </c>
      <c r="S83" s="339"/>
      <c r="T83" s="339"/>
      <c r="U83" s="331" t="s">
        <v>224</v>
      </c>
      <c r="V83" s="331"/>
      <c r="W83" s="327" t="s">
        <v>171</v>
      </c>
      <c r="X83" s="349">
        <f>R83/SQRT(5)</f>
        <v>0</v>
      </c>
      <c r="Y83" s="349"/>
      <c r="Z83" s="349"/>
      <c r="AA83" s="335" t="s">
        <v>224</v>
      </c>
      <c r="AB83" s="335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</row>
    <row r="84" spans="1:61" ht="18.75" customHeight="1">
      <c r="B84" s="57"/>
      <c r="C84" s="57"/>
      <c r="D84" s="57"/>
      <c r="E84" s="57"/>
      <c r="F84" s="57"/>
      <c r="G84" s="57"/>
      <c r="H84" s="200"/>
      <c r="I84" s="200"/>
      <c r="J84" s="60"/>
      <c r="K84" s="327"/>
      <c r="L84" s="327"/>
      <c r="M84" s="327"/>
      <c r="N84" s="327"/>
      <c r="O84" s="343"/>
      <c r="P84" s="343"/>
      <c r="Q84" s="327"/>
      <c r="R84" s="341"/>
      <c r="S84" s="341"/>
      <c r="T84" s="341"/>
      <c r="U84" s="200"/>
      <c r="V84" s="60"/>
      <c r="W84" s="327"/>
      <c r="X84" s="349"/>
      <c r="Y84" s="349"/>
      <c r="Z84" s="349"/>
      <c r="AA84" s="335"/>
      <c r="AB84" s="335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</row>
    <row r="85" spans="1:61" ht="18.75" customHeight="1">
      <c r="B85" s="57"/>
      <c r="C85" s="57" t="s">
        <v>193</v>
      </c>
      <c r="D85" s="57"/>
      <c r="E85" s="57"/>
      <c r="F85" s="57"/>
      <c r="G85" s="57"/>
      <c r="H85" s="57"/>
      <c r="I85" s="332" t="str">
        <f>V70</f>
        <v>t</v>
      </c>
      <c r="J85" s="332"/>
      <c r="K85" s="332"/>
      <c r="L85" s="332"/>
      <c r="M85" s="332"/>
      <c r="N85" s="332"/>
      <c r="O85" s="332"/>
      <c r="P85" s="332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</row>
    <row r="86" spans="1:61" ht="18.75" customHeight="1">
      <c r="B86" s="57"/>
      <c r="C86" s="330" t="s">
        <v>172</v>
      </c>
      <c r="D86" s="330"/>
      <c r="E86" s="330"/>
      <c r="F86" s="330"/>
      <c r="G86" s="330"/>
      <c r="H86" s="330"/>
      <c r="I86" s="194"/>
      <c r="J86" s="194"/>
      <c r="K86" s="57"/>
      <c r="L86" s="57"/>
      <c r="M86" s="329">
        <f>AA70</f>
        <v>1</v>
      </c>
      <c r="N86" s="329"/>
      <c r="O86" s="57"/>
      <c r="P86" s="57"/>
      <c r="Q86" s="57"/>
      <c r="R86" s="57"/>
      <c r="S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</row>
    <row r="87" spans="1:61" ht="18.75" customHeight="1">
      <c r="B87" s="57"/>
      <c r="C87" s="330"/>
      <c r="D87" s="330"/>
      <c r="E87" s="330"/>
      <c r="F87" s="330"/>
      <c r="G87" s="330"/>
      <c r="H87" s="330"/>
      <c r="I87" s="201"/>
      <c r="J87" s="201"/>
      <c r="K87" s="57"/>
      <c r="L87" s="57"/>
      <c r="M87" s="329"/>
      <c r="N87" s="329"/>
      <c r="O87" s="57"/>
      <c r="P87" s="57"/>
      <c r="Q87" s="57"/>
      <c r="R87" s="57"/>
      <c r="S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</row>
    <row r="88" spans="1:61" ht="18.75" customHeight="1">
      <c r="B88" s="57"/>
      <c r="C88" s="57" t="s">
        <v>194</v>
      </c>
      <c r="D88" s="57"/>
      <c r="E88" s="57"/>
      <c r="F88" s="57"/>
      <c r="G88" s="57"/>
      <c r="H88" s="57"/>
      <c r="I88" s="57"/>
      <c r="J88" s="57"/>
      <c r="K88" s="203" t="s">
        <v>77</v>
      </c>
      <c r="L88" s="333">
        <f>M86</f>
        <v>1</v>
      </c>
      <c r="M88" s="333"/>
      <c r="N88" s="196" t="s">
        <v>78</v>
      </c>
      <c r="O88" s="334">
        <f>X83</f>
        <v>0</v>
      </c>
      <c r="P88" s="335"/>
      <c r="Q88" s="335"/>
      <c r="R88" s="342" t="str">
        <f>AA83</f>
        <v>μm</v>
      </c>
      <c r="S88" s="335"/>
      <c r="T88" s="203" t="s">
        <v>77</v>
      </c>
      <c r="U88" s="72" t="s">
        <v>171</v>
      </c>
      <c r="V88" s="334">
        <f>L88*O88</f>
        <v>0</v>
      </c>
      <c r="W88" s="334"/>
      <c r="X88" s="334"/>
      <c r="Y88" s="200" t="str">
        <f>R88</f>
        <v>μm</v>
      </c>
      <c r="AA88" s="199"/>
      <c r="AB88" s="194"/>
      <c r="AC88" s="194"/>
      <c r="AD88" s="57"/>
      <c r="AE88" s="57"/>
      <c r="AF88" s="57"/>
      <c r="AG88" s="199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</row>
    <row r="89" spans="1:61" ht="18.75" customHeight="1">
      <c r="B89" s="57"/>
      <c r="C89" s="57" t="s">
        <v>195</v>
      </c>
      <c r="D89" s="57"/>
      <c r="E89" s="57"/>
      <c r="F89" s="57"/>
      <c r="G89" s="57"/>
      <c r="H89" s="57"/>
      <c r="I89" s="107" t="s">
        <v>276</v>
      </c>
      <c r="J89" s="107"/>
      <c r="K89" s="107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57"/>
      <c r="AB89" s="57"/>
      <c r="AC89" s="57"/>
      <c r="AD89" s="57"/>
      <c r="AE89" s="57"/>
      <c r="AF89" s="57"/>
    </row>
    <row r="90" spans="1:61" ht="18.75" customHeight="1">
      <c r="B90" s="57"/>
      <c r="C90" s="57"/>
      <c r="D90" s="57"/>
      <c r="E90" s="57"/>
      <c r="F90" s="57"/>
      <c r="G90" s="57"/>
      <c r="H90" s="57"/>
      <c r="I90" s="107"/>
      <c r="J90" s="97"/>
      <c r="K90" s="107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57"/>
      <c r="AB90" s="57"/>
      <c r="AC90" s="57"/>
      <c r="AD90" s="57"/>
      <c r="AE90" s="57"/>
      <c r="AF90" s="57"/>
    </row>
    <row r="91" spans="1:61" ht="18.75" customHeight="1">
      <c r="A91" s="57"/>
      <c r="B91" s="61" t="s">
        <v>277</v>
      </c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</row>
    <row r="92" spans="1:61" ht="18.75" customHeight="1">
      <c r="A92" s="57"/>
      <c r="B92" s="61"/>
      <c r="C92" s="194" t="s">
        <v>278</v>
      </c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6"/>
      <c r="U92" s="196"/>
      <c r="V92" s="196"/>
      <c r="W92" s="398" t="e">
        <f>Calcu!G59</f>
        <v>#N/A</v>
      </c>
      <c r="X92" s="398"/>
      <c r="Y92" s="398"/>
      <c r="Z92" s="199"/>
      <c r="AA92" s="333" t="e">
        <f>Calcu!H59</f>
        <v>#N/A</v>
      </c>
      <c r="AB92" s="333"/>
      <c r="AC92" s="333"/>
      <c r="AD92" s="333"/>
      <c r="AE92" s="207"/>
      <c r="AF92" s="207"/>
      <c r="AG92" s="207"/>
      <c r="AH92" s="207"/>
      <c r="AI92" s="207"/>
      <c r="AJ92" s="194" t="s">
        <v>216</v>
      </c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</row>
    <row r="93" spans="1:61" ht="18.75" customHeight="1">
      <c r="A93" s="57"/>
      <c r="B93" s="57"/>
      <c r="C93" s="57" t="s">
        <v>217</v>
      </c>
      <c r="D93" s="57"/>
      <c r="E93" s="57"/>
      <c r="F93" s="57"/>
      <c r="G93" s="57"/>
      <c r="H93" s="335" t="e">
        <f>H71</f>
        <v>#N/A</v>
      </c>
      <c r="I93" s="335"/>
      <c r="J93" s="335"/>
      <c r="K93" s="335" t="str">
        <f>M71</f>
        <v>μm</v>
      </c>
      <c r="L93" s="335"/>
      <c r="O93" s="57"/>
      <c r="P93" s="199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</row>
    <row r="94" spans="1:61" ht="18.75" customHeight="1">
      <c r="A94" s="57"/>
      <c r="B94" s="57"/>
      <c r="C94" s="57" t="s">
        <v>196</v>
      </c>
      <c r="D94" s="57"/>
      <c r="E94" s="57"/>
      <c r="F94" s="57"/>
      <c r="G94" s="57"/>
      <c r="H94" s="57"/>
      <c r="I94" s="57"/>
      <c r="J94" s="327" t="s">
        <v>303</v>
      </c>
      <c r="K94" s="327"/>
      <c r="L94" s="327" t="s">
        <v>171</v>
      </c>
      <c r="M94" s="345" t="s">
        <v>79</v>
      </c>
      <c r="N94" s="345"/>
      <c r="O94" s="327" t="s">
        <v>171</v>
      </c>
      <c r="P94" s="346" t="e">
        <f>W92</f>
        <v>#N/A</v>
      </c>
      <c r="Q94" s="346"/>
      <c r="R94" s="346"/>
      <c r="S94" s="208"/>
      <c r="T94" s="347" t="e">
        <f>AA92</f>
        <v>#N/A</v>
      </c>
      <c r="U94" s="347"/>
      <c r="V94" s="347"/>
      <c r="W94" s="347"/>
      <c r="X94" s="331">
        <f>Calcu!E3/1000</f>
        <v>0</v>
      </c>
      <c r="Y94" s="331"/>
      <c r="Z94" s="331"/>
      <c r="AA94" s="209" t="s">
        <v>279</v>
      </c>
      <c r="AB94" s="209"/>
      <c r="AC94" s="209"/>
      <c r="AD94" s="209"/>
      <c r="AE94" s="209"/>
      <c r="AF94" s="327" t="s">
        <v>171</v>
      </c>
      <c r="AG94" s="339" t="e">
        <f>SQRT(SUMSQ(P94,T94*X94))</f>
        <v>#N/A</v>
      </c>
      <c r="AH94" s="339"/>
      <c r="AI94" s="339"/>
      <c r="AJ94" s="210" t="s">
        <v>224</v>
      </c>
      <c r="AL94" s="327" t="s">
        <v>171</v>
      </c>
      <c r="AM94" s="335" t="e">
        <f>AG94/2</f>
        <v>#N/A</v>
      </c>
      <c r="AN94" s="335"/>
      <c r="AO94" s="335"/>
      <c r="AP94" s="342" t="s">
        <v>112</v>
      </c>
      <c r="AQ94" s="342"/>
      <c r="AR94" s="199"/>
      <c r="AS94" s="60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</row>
    <row r="95" spans="1:61" ht="18.75" customHeight="1">
      <c r="A95" s="57"/>
      <c r="B95" s="57"/>
      <c r="C95" s="57"/>
      <c r="D95" s="57"/>
      <c r="E95" s="57"/>
      <c r="F95" s="57"/>
      <c r="G95" s="57"/>
      <c r="H95" s="57"/>
      <c r="I95" s="57"/>
      <c r="J95" s="327"/>
      <c r="K95" s="327"/>
      <c r="L95" s="327"/>
      <c r="M95" s="343" t="s">
        <v>80</v>
      </c>
      <c r="N95" s="343"/>
      <c r="O95" s="327"/>
      <c r="P95" s="344" t="e">
        <f>Calcu!I59</f>
        <v>#N/A</v>
      </c>
      <c r="Q95" s="344"/>
      <c r="R95" s="344"/>
      <c r="S95" s="344"/>
      <c r="T95" s="344"/>
      <c r="U95" s="344"/>
      <c r="V95" s="344"/>
      <c r="W95" s="344"/>
      <c r="X95" s="344"/>
      <c r="Y95" s="344"/>
      <c r="Z95" s="344"/>
      <c r="AA95" s="344"/>
      <c r="AB95" s="344"/>
      <c r="AC95" s="344"/>
      <c r="AD95" s="344"/>
      <c r="AE95" s="344"/>
      <c r="AF95" s="327"/>
      <c r="AG95" s="341" t="e">
        <f>P95</f>
        <v>#N/A</v>
      </c>
      <c r="AH95" s="341"/>
      <c r="AI95" s="341"/>
      <c r="AJ95" s="341"/>
      <c r="AK95" s="341"/>
      <c r="AL95" s="327"/>
      <c r="AM95" s="335"/>
      <c r="AN95" s="335"/>
      <c r="AO95" s="335"/>
      <c r="AP95" s="342"/>
      <c r="AQ95" s="342"/>
      <c r="AS95" s="60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</row>
    <row r="96" spans="1:61" ht="18.75" customHeight="1">
      <c r="A96" s="57"/>
      <c r="B96" s="57"/>
      <c r="C96" s="57" t="s">
        <v>197</v>
      </c>
      <c r="D96" s="57"/>
      <c r="E96" s="57"/>
      <c r="F96" s="57"/>
      <c r="G96" s="57"/>
      <c r="H96" s="57"/>
      <c r="I96" s="332" t="str">
        <f>V71</f>
        <v>정규</v>
      </c>
      <c r="J96" s="332"/>
      <c r="K96" s="332"/>
      <c r="L96" s="332"/>
      <c r="M96" s="332"/>
      <c r="N96" s="332"/>
      <c r="O96" s="332"/>
      <c r="P96" s="332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</row>
    <row r="97" spans="1:65" ht="18.75" customHeight="1">
      <c r="A97" s="57"/>
      <c r="B97" s="57"/>
      <c r="C97" s="330" t="s">
        <v>81</v>
      </c>
      <c r="D97" s="330"/>
      <c r="E97" s="330"/>
      <c r="F97" s="330"/>
      <c r="G97" s="330"/>
      <c r="H97" s="330"/>
      <c r="I97" s="194"/>
      <c r="J97" s="194"/>
      <c r="K97" s="57"/>
      <c r="L97" s="57"/>
      <c r="M97" s="329">
        <f>AA71</f>
        <v>1</v>
      </c>
      <c r="N97" s="329"/>
      <c r="O97" s="57"/>
      <c r="P97" s="57"/>
      <c r="Q97" s="57"/>
      <c r="R97" s="57"/>
      <c r="S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</row>
    <row r="98" spans="1:65" ht="18.75" customHeight="1">
      <c r="A98" s="57"/>
      <c r="B98" s="57"/>
      <c r="C98" s="330"/>
      <c r="D98" s="330"/>
      <c r="E98" s="330"/>
      <c r="F98" s="330"/>
      <c r="G98" s="330"/>
      <c r="H98" s="330"/>
      <c r="I98" s="201"/>
      <c r="J98" s="201"/>
      <c r="K98" s="57"/>
      <c r="L98" s="57"/>
      <c r="M98" s="329"/>
      <c r="N98" s="329"/>
      <c r="O98" s="57"/>
      <c r="P98" s="57"/>
      <c r="Q98" s="57"/>
      <c r="R98" s="57"/>
      <c r="S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</row>
    <row r="99" spans="1:65" s="57" customFormat="1" ht="18.75" customHeight="1">
      <c r="C99" s="57" t="s">
        <v>173</v>
      </c>
      <c r="K99" s="203" t="s">
        <v>77</v>
      </c>
      <c r="L99" s="333">
        <f>M97</f>
        <v>1</v>
      </c>
      <c r="M99" s="333"/>
      <c r="N99" s="196" t="s">
        <v>78</v>
      </c>
      <c r="O99" s="334" t="e">
        <f>AM94</f>
        <v>#N/A</v>
      </c>
      <c r="P99" s="335"/>
      <c r="Q99" s="335"/>
      <c r="R99" s="342" t="str">
        <f>AP94</f>
        <v>μm</v>
      </c>
      <c r="S99" s="335"/>
      <c r="T99" s="203" t="s">
        <v>77</v>
      </c>
      <c r="U99" s="72" t="s">
        <v>171</v>
      </c>
      <c r="V99" s="334" t="e">
        <f>L99*O99</f>
        <v>#N/A</v>
      </c>
      <c r="W99" s="334"/>
      <c r="X99" s="334"/>
      <c r="Y99" s="200" t="str">
        <f>R99</f>
        <v>μm</v>
      </c>
      <c r="Z99" s="56"/>
      <c r="AA99" s="199"/>
      <c r="AB99" s="194"/>
      <c r="AC99" s="194"/>
      <c r="AD99" s="194"/>
      <c r="AE99" s="199"/>
    </row>
    <row r="100" spans="1:65" ht="18.75" customHeight="1">
      <c r="A100" s="57"/>
      <c r="B100" s="57"/>
      <c r="C100" s="194" t="s">
        <v>82</v>
      </c>
      <c r="D100" s="194"/>
      <c r="E100" s="194"/>
      <c r="F100" s="194"/>
      <c r="G100" s="194"/>
      <c r="I100" s="107" t="s">
        <v>280</v>
      </c>
      <c r="J100" s="57"/>
      <c r="K100" s="57"/>
      <c r="L100" s="57"/>
      <c r="M100" s="57"/>
      <c r="N100" s="57"/>
      <c r="O100" s="57"/>
      <c r="P100" s="57"/>
      <c r="Q100" s="57"/>
      <c r="R100" s="57"/>
      <c r="S100" s="180"/>
      <c r="T100" s="180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</row>
    <row r="101" spans="1:65" s="57" customFormat="1" ht="18.75" customHeight="1"/>
    <row r="102" spans="1:65" s="202" customFormat="1" ht="18.75" customHeight="1">
      <c r="A102" s="196"/>
      <c r="B102" s="58" t="s">
        <v>398</v>
      </c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  <c r="AD102" s="194"/>
      <c r="AE102" s="194"/>
      <c r="AF102" s="194"/>
      <c r="AG102" s="194"/>
      <c r="AH102" s="194"/>
      <c r="AI102" s="194"/>
      <c r="AJ102" s="194"/>
      <c r="AK102" s="194"/>
      <c r="AL102" s="196"/>
      <c r="AM102" s="196"/>
      <c r="AN102" s="196"/>
      <c r="AO102" s="196"/>
      <c r="AP102" s="196"/>
      <c r="AQ102" s="196"/>
      <c r="AR102" s="196"/>
      <c r="AS102" s="196"/>
      <c r="AT102" s="196"/>
      <c r="AU102" s="196"/>
      <c r="AV102" s="196"/>
      <c r="AW102" s="196"/>
      <c r="AX102" s="196"/>
      <c r="AY102" s="194"/>
      <c r="AZ102" s="194"/>
      <c r="BA102" s="194"/>
      <c r="BB102" s="194"/>
      <c r="BC102" s="194"/>
      <c r="BD102" s="194"/>
      <c r="BE102" s="194"/>
      <c r="BF102" s="194"/>
      <c r="BG102" s="59"/>
      <c r="BH102" s="59"/>
      <c r="BI102" s="59"/>
      <c r="BJ102" s="59"/>
      <c r="BK102" s="59"/>
      <c r="BL102" s="59"/>
      <c r="BM102" s="59"/>
    </row>
    <row r="103" spans="1:65" s="202" customFormat="1" ht="18.75" customHeight="1">
      <c r="A103" s="196"/>
      <c r="B103" s="58"/>
      <c r="C103" s="194" t="s">
        <v>304</v>
      </c>
      <c r="D103" s="194"/>
      <c r="E103" s="194"/>
      <c r="F103" s="194"/>
      <c r="G103" s="194"/>
      <c r="H103" s="194"/>
      <c r="I103" s="194"/>
      <c r="J103" s="194"/>
      <c r="K103" s="194"/>
      <c r="L103" s="194"/>
      <c r="M103" s="194"/>
      <c r="N103" s="194"/>
      <c r="O103" s="194"/>
      <c r="P103" s="194"/>
      <c r="Q103" s="194"/>
      <c r="R103" s="194"/>
      <c r="S103" s="194"/>
      <c r="T103" s="194"/>
      <c r="U103" s="194"/>
      <c r="V103" s="194"/>
      <c r="W103" s="194"/>
      <c r="X103" s="194"/>
      <c r="Y103" s="194"/>
      <c r="Z103" s="194"/>
      <c r="AA103" s="194"/>
      <c r="AB103" s="194"/>
      <c r="AC103" s="194"/>
      <c r="AD103" s="194"/>
      <c r="AE103" s="194"/>
      <c r="AF103" s="194"/>
      <c r="AG103" s="194"/>
      <c r="AH103" s="194"/>
      <c r="AI103" s="194"/>
      <c r="AJ103" s="194"/>
      <c r="AK103" s="194"/>
      <c r="AL103" s="196"/>
      <c r="AM103" s="196"/>
      <c r="AN103" s="196"/>
      <c r="AO103" s="196"/>
      <c r="AP103" s="196"/>
      <c r="AQ103" s="196"/>
      <c r="AR103" s="196"/>
      <c r="AS103" s="196"/>
      <c r="AT103" s="196"/>
      <c r="AU103" s="196"/>
      <c r="AV103" s="196"/>
      <c r="AW103" s="196"/>
      <c r="AX103" s="196"/>
      <c r="AY103" s="194"/>
      <c r="AZ103" s="194"/>
      <c r="BA103" s="194"/>
      <c r="BB103" s="194"/>
      <c r="BC103" s="194"/>
      <c r="BD103" s="194"/>
      <c r="BE103" s="194"/>
      <c r="BF103" s="194"/>
      <c r="BG103" s="59"/>
      <c r="BH103" s="59"/>
      <c r="BI103" s="59"/>
      <c r="BJ103" s="59"/>
      <c r="BK103" s="59"/>
      <c r="BL103" s="59"/>
      <c r="BM103" s="59"/>
    </row>
    <row r="104" spans="1:65" s="202" customFormat="1" ht="18.75" customHeight="1">
      <c r="A104" s="196"/>
      <c r="B104" s="58"/>
      <c r="C104" s="57" t="s">
        <v>281</v>
      </c>
      <c r="D104" s="194"/>
      <c r="E104" s="194"/>
      <c r="F104" s="194"/>
      <c r="G104" s="194"/>
      <c r="H104" s="194"/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4"/>
      <c r="Z104" s="194"/>
      <c r="AA104" s="194"/>
      <c r="AB104" s="194"/>
      <c r="AC104" s="194"/>
      <c r="AD104" s="194"/>
      <c r="AE104" s="194"/>
      <c r="AF104" s="194"/>
      <c r="AG104" s="194"/>
      <c r="AH104" s="194"/>
      <c r="AI104" s="194"/>
      <c r="AJ104" s="194"/>
      <c r="AK104" s="194"/>
      <c r="AL104" s="196"/>
      <c r="AM104" s="196"/>
      <c r="AN104" s="196"/>
      <c r="AO104" s="196"/>
      <c r="AP104" s="196"/>
      <c r="AQ104" s="196"/>
      <c r="AR104" s="196"/>
      <c r="AS104" s="196"/>
      <c r="AT104" s="196"/>
      <c r="AU104" s="196"/>
      <c r="AV104" s="196"/>
      <c r="AW104" s="196"/>
      <c r="AX104" s="196"/>
      <c r="AY104" s="194"/>
      <c r="AZ104" s="194"/>
      <c r="BA104" s="194"/>
      <c r="BB104" s="194"/>
      <c r="BC104" s="194"/>
      <c r="BD104" s="194"/>
      <c r="BE104" s="194"/>
      <c r="BF104" s="194"/>
      <c r="BG104" s="59"/>
      <c r="BH104" s="59"/>
      <c r="BI104" s="59"/>
      <c r="BJ104" s="59"/>
      <c r="BK104" s="59"/>
      <c r="BL104" s="59"/>
      <c r="BM104" s="59"/>
    </row>
    <row r="105" spans="1:65" s="202" customFormat="1" ht="18.75" customHeight="1">
      <c r="A105" s="196"/>
      <c r="B105" s="58"/>
      <c r="C105" s="194" t="s">
        <v>174</v>
      </c>
      <c r="D105" s="194"/>
      <c r="E105" s="194"/>
      <c r="F105" s="194"/>
      <c r="G105" s="194"/>
      <c r="H105" s="194"/>
      <c r="I105" s="194"/>
      <c r="J105" s="62" t="s">
        <v>282</v>
      </c>
      <c r="K105" s="57"/>
      <c r="L105" s="57"/>
      <c r="M105" s="57"/>
      <c r="N105" s="57"/>
      <c r="O105" s="57"/>
      <c r="P105" s="335">
        <f>Calcu!G60</f>
        <v>0</v>
      </c>
      <c r="Q105" s="335"/>
      <c r="R105" s="199" t="s">
        <v>224</v>
      </c>
      <c r="S105" s="199"/>
      <c r="U105" s="57"/>
      <c r="V105" s="57"/>
      <c r="W105" s="57"/>
      <c r="X105" s="57"/>
      <c r="Y105" s="57"/>
      <c r="Z105" s="57"/>
      <c r="AA105" s="57"/>
      <c r="AB105" s="57"/>
      <c r="AC105" s="57"/>
      <c r="AD105" s="194"/>
      <c r="AE105" s="194"/>
      <c r="AF105" s="194"/>
      <c r="AG105" s="194"/>
      <c r="AH105" s="194"/>
      <c r="AI105" s="194"/>
      <c r="AJ105" s="194"/>
      <c r="AK105" s="194"/>
      <c r="AL105" s="196"/>
      <c r="AM105" s="196"/>
      <c r="AN105" s="196"/>
      <c r="AO105" s="196"/>
      <c r="AP105" s="196"/>
      <c r="AQ105" s="196"/>
      <c r="AR105" s="196"/>
      <c r="AS105" s="196"/>
      <c r="AT105" s="196"/>
      <c r="AU105" s="196"/>
      <c r="AV105" s="196"/>
      <c r="AW105" s="196"/>
      <c r="AX105" s="196"/>
      <c r="AY105" s="194"/>
      <c r="AZ105" s="194"/>
      <c r="BA105" s="194"/>
      <c r="BB105" s="194"/>
      <c r="BC105" s="194"/>
      <c r="BD105" s="194"/>
      <c r="BE105" s="194"/>
      <c r="BF105" s="194"/>
      <c r="BG105" s="59"/>
      <c r="BH105" s="59"/>
      <c r="BI105" s="59"/>
      <c r="BJ105" s="59"/>
      <c r="BK105" s="59"/>
      <c r="BL105" s="59"/>
      <c r="BM105" s="59"/>
    </row>
    <row r="106" spans="1:65" s="202" customFormat="1" ht="18.75" customHeight="1">
      <c r="B106" s="196"/>
      <c r="D106" s="194"/>
      <c r="E106" s="194"/>
      <c r="F106" s="194"/>
      <c r="G106" s="224"/>
      <c r="H106" s="224"/>
      <c r="I106" s="194"/>
      <c r="J106" s="194"/>
      <c r="K106" s="327" t="s">
        <v>399</v>
      </c>
      <c r="L106" s="327"/>
      <c r="M106" s="327"/>
      <c r="N106" s="328" t="s">
        <v>171</v>
      </c>
      <c r="O106" s="331">
        <f>P105</f>
        <v>0</v>
      </c>
      <c r="P106" s="331"/>
      <c r="Q106" s="208" t="s">
        <v>224</v>
      </c>
      <c r="R106" s="208"/>
      <c r="S106" s="328" t="s">
        <v>171</v>
      </c>
      <c r="T106" s="334">
        <f>O106/2/SQRT(3)</f>
        <v>0</v>
      </c>
      <c r="U106" s="334"/>
      <c r="V106" s="334"/>
      <c r="W106" s="335" t="s">
        <v>224</v>
      </c>
      <c r="X106" s="335"/>
      <c r="Y106" s="194"/>
      <c r="Z106" s="60"/>
      <c r="AA106" s="196"/>
      <c r="AB106" s="196"/>
      <c r="AC106" s="196"/>
      <c r="AD106" s="196"/>
      <c r="AE106" s="196"/>
      <c r="AF106" s="196"/>
      <c r="AG106" s="196"/>
      <c r="AH106" s="196"/>
      <c r="AI106" s="196"/>
      <c r="AJ106" s="196"/>
      <c r="AK106" s="196"/>
      <c r="AL106" s="196"/>
      <c r="AM106" s="196"/>
      <c r="AN106" s="194"/>
      <c r="AO106" s="194"/>
      <c r="AP106" s="194"/>
      <c r="AQ106" s="194"/>
      <c r="AR106" s="194"/>
      <c r="AS106" s="194"/>
      <c r="AT106" s="194"/>
      <c r="AU106" s="194"/>
      <c r="AV106" s="196"/>
      <c r="AW106" s="196"/>
      <c r="AX106" s="196"/>
      <c r="AY106" s="196"/>
      <c r="AZ106" s="196"/>
      <c r="BA106" s="196"/>
      <c r="BB106" s="196"/>
      <c r="BC106" s="196"/>
      <c r="BD106" s="196"/>
    </row>
    <row r="107" spans="1:65" s="202" customFormat="1" ht="18.75" customHeight="1">
      <c r="B107" s="196"/>
      <c r="C107" s="194"/>
      <c r="D107" s="194"/>
      <c r="E107" s="194"/>
      <c r="F107" s="194"/>
      <c r="G107" s="224"/>
      <c r="H107" s="224"/>
      <c r="I107" s="194"/>
      <c r="J107" s="194"/>
      <c r="K107" s="327"/>
      <c r="L107" s="327"/>
      <c r="M107" s="327"/>
      <c r="N107" s="328"/>
      <c r="O107" s="211"/>
      <c r="P107" s="211"/>
      <c r="Q107" s="211"/>
      <c r="R107" s="211"/>
      <c r="S107" s="328"/>
      <c r="T107" s="334"/>
      <c r="U107" s="334"/>
      <c r="V107" s="334"/>
      <c r="W107" s="335"/>
      <c r="X107" s="335"/>
      <c r="Y107" s="198"/>
      <c r="Z107" s="60"/>
      <c r="AA107" s="194"/>
      <c r="AB107" s="196"/>
      <c r="AC107" s="196"/>
      <c r="AD107" s="196"/>
      <c r="AE107" s="196"/>
      <c r="AF107" s="196"/>
      <c r="AG107" s="196"/>
      <c r="AH107" s="196"/>
      <c r="AI107" s="196"/>
      <c r="AJ107" s="196"/>
      <c r="AK107" s="196"/>
      <c r="AL107" s="196"/>
      <c r="AM107" s="196"/>
      <c r="AN107" s="196"/>
      <c r="AO107" s="194"/>
      <c r="AP107" s="194"/>
      <c r="AQ107" s="194"/>
      <c r="AR107" s="194"/>
      <c r="AS107" s="194"/>
      <c r="AT107" s="194"/>
      <c r="AU107" s="194"/>
      <c r="AV107" s="194"/>
      <c r="AW107" s="196"/>
      <c r="AX107" s="196"/>
      <c r="AY107" s="196"/>
      <c r="AZ107" s="196"/>
      <c r="BA107" s="196"/>
      <c r="BB107" s="196"/>
      <c r="BC107" s="196"/>
      <c r="BD107" s="196"/>
      <c r="BE107" s="196"/>
    </row>
    <row r="108" spans="1:65" s="202" customFormat="1" ht="18.75" customHeight="1">
      <c r="B108" s="196"/>
      <c r="C108" s="194" t="s">
        <v>84</v>
      </c>
      <c r="D108" s="194"/>
      <c r="E108" s="194"/>
      <c r="F108" s="194"/>
      <c r="G108" s="194"/>
      <c r="H108" s="194"/>
      <c r="I108" s="332" t="str">
        <f>V72</f>
        <v>직사각형</v>
      </c>
      <c r="J108" s="332"/>
      <c r="K108" s="332"/>
      <c r="L108" s="332"/>
      <c r="M108" s="332"/>
      <c r="N108" s="332"/>
      <c r="O108" s="332"/>
      <c r="P108" s="332"/>
      <c r="Q108" s="194"/>
      <c r="R108" s="194"/>
      <c r="S108" s="194"/>
      <c r="T108" s="194"/>
      <c r="U108" s="194"/>
      <c r="V108" s="194"/>
      <c r="W108" s="194"/>
      <c r="X108" s="194"/>
      <c r="Y108" s="194"/>
      <c r="Z108" s="196"/>
      <c r="AA108" s="196"/>
      <c r="AB108" s="196"/>
      <c r="AC108" s="196"/>
      <c r="AD108" s="196"/>
      <c r="AE108" s="196"/>
      <c r="AF108" s="196"/>
      <c r="AG108" s="196"/>
      <c r="AH108" s="194"/>
      <c r="AI108" s="194"/>
      <c r="AJ108" s="194"/>
      <c r="AK108" s="194"/>
      <c r="AL108" s="194"/>
      <c r="AM108" s="194"/>
      <c r="AN108" s="194"/>
      <c r="AO108" s="194"/>
      <c r="AP108" s="194"/>
      <c r="AQ108" s="194"/>
      <c r="AR108" s="194"/>
      <c r="AS108" s="194"/>
      <c r="AT108" s="194"/>
      <c r="AU108" s="194"/>
      <c r="AV108" s="194"/>
      <c r="AW108" s="194"/>
      <c r="AX108" s="194"/>
      <c r="AY108" s="196"/>
      <c r="AZ108" s="196"/>
      <c r="BA108" s="196"/>
      <c r="BB108" s="196"/>
      <c r="BC108" s="196"/>
      <c r="BD108" s="196"/>
      <c r="BE108" s="196"/>
      <c r="BF108" s="196"/>
      <c r="BG108" s="196"/>
    </row>
    <row r="109" spans="1:65" ht="18.75" customHeight="1">
      <c r="A109" s="57"/>
      <c r="B109" s="57"/>
      <c r="C109" s="330" t="s">
        <v>283</v>
      </c>
      <c r="D109" s="330"/>
      <c r="E109" s="330"/>
      <c r="F109" s="330"/>
      <c r="G109" s="330"/>
      <c r="H109" s="330"/>
      <c r="I109" s="194"/>
      <c r="J109" s="194"/>
      <c r="K109" s="57"/>
      <c r="L109" s="57"/>
      <c r="N109" s="329">
        <f>AA72</f>
        <v>1</v>
      </c>
      <c r="O109" s="329"/>
      <c r="P109" s="57"/>
      <c r="Q109" s="57"/>
      <c r="R109" s="57"/>
      <c r="S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</row>
    <row r="110" spans="1:65" ht="18.75" customHeight="1">
      <c r="A110" s="57"/>
      <c r="B110" s="57"/>
      <c r="C110" s="330"/>
      <c r="D110" s="330"/>
      <c r="E110" s="330"/>
      <c r="F110" s="330"/>
      <c r="G110" s="330"/>
      <c r="H110" s="330"/>
      <c r="I110" s="201"/>
      <c r="J110" s="201"/>
      <c r="K110" s="57"/>
      <c r="L110" s="57"/>
      <c r="N110" s="329"/>
      <c r="O110" s="329"/>
      <c r="P110" s="57"/>
      <c r="Q110" s="57"/>
      <c r="R110" s="57"/>
      <c r="S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</row>
    <row r="111" spans="1:65" s="57" customFormat="1" ht="18.75" customHeight="1">
      <c r="C111" s="57" t="s">
        <v>284</v>
      </c>
      <c r="K111" s="203" t="s">
        <v>77</v>
      </c>
      <c r="L111" s="333">
        <f>N109</f>
        <v>1</v>
      </c>
      <c r="M111" s="333"/>
      <c r="N111" s="196" t="s">
        <v>78</v>
      </c>
      <c r="O111" s="334">
        <f>T106</f>
        <v>0</v>
      </c>
      <c r="P111" s="335"/>
      <c r="Q111" s="335"/>
      <c r="R111" s="342" t="str">
        <f>W106</f>
        <v>μm</v>
      </c>
      <c r="S111" s="335"/>
      <c r="T111" s="203" t="s">
        <v>77</v>
      </c>
      <c r="U111" s="72" t="s">
        <v>171</v>
      </c>
      <c r="V111" s="334">
        <f>L111*O111</f>
        <v>0</v>
      </c>
      <c r="W111" s="334"/>
      <c r="X111" s="334"/>
      <c r="Y111" s="200" t="str">
        <f>R111</f>
        <v>μm</v>
      </c>
      <c r="Z111" s="56"/>
      <c r="AA111" s="199"/>
      <c r="AB111" s="194"/>
      <c r="AC111" s="194"/>
      <c r="AD111" s="194"/>
      <c r="AE111" s="199"/>
    </row>
    <row r="112" spans="1:65" s="202" customFormat="1" ht="18.75" customHeight="1">
      <c r="B112" s="196"/>
      <c r="C112" s="194" t="s">
        <v>86</v>
      </c>
      <c r="D112" s="194"/>
      <c r="E112" s="194"/>
      <c r="F112" s="194"/>
      <c r="G112" s="194"/>
      <c r="H112" s="194"/>
      <c r="I112" s="107" t="s">
        <v>400</v>
      </c>
      <c r="J112" s="194"/>
      <c r="K112" s="194"/>
      <c r="L112" s="194"/>
      <c r="M112" s="194"/>
      <c r="N112" s="194"/>
      <c r="O112" s="194"/>
      <c r="P112" s="194"/>
      <c r="Q112" s="194"/>
      <c r="R112" s="134"/>
      <c r="S112" s="194"/>
      <c r="T112" s="194"/>
      <c r="U112" s="194"/>
      <c r="V112" s="57"/>
      <c r="W112" s="194"/>
      <c r="X112" s="194"/>
      <c r="Y112" s="194"/>
      <c r="Z112" s="194"/>
      <c r="AA112" s="194"/>
      <c r="AB112" s="194"/>
      <c r="AC112" s="194"/>
      <c r="AD112" s="194"/>
      <c r="AE112" s="196"/>
      <c r="AF112" s="196"/>
      <c r="AG112" s="196"/>
      <c r="AH112" s="196"/>
      <c r="AI112" s="196"/>
      <c r="AJ112" s="196"/>
      <c r="AK112" s="196"/>
      <c r="AL112" s="196"/>
      <c r="AM112" s="196"/>
      <c r="AN112" s="196"/>
      <c r="AO112" s="196"/>
      <c r="AP112" s="196"/>
      <c r="AQ112" s="196"/>
      <c r="AR112" s="196"/>
      <c r="AS112" s="196"/>
      <c r="AT112" s="196"/>
      <c r="AU112" s="196"/>
      <c r="AV112" s="196"/>
      <c r="AW112" s="196"/>
      <c r="AX112" s="196"/>
      <c r="AY112" s="196"/>
      <c r="AZ112" s="196"/>
      <c r="BA112" s="196"/>
      <c r="BB112" s="196"/>
      <c r="BC112" s="196"/>
      <c r="BD112" s="196"/>
      <c r="BE112" s="196"/>
      <c r="BF112" s="196"/>
      <c r="BG112" s="196"/>
    </row>
    <row r="113" spans="1:60" s="202" customFormat="1" ht="18.75" customHeight="1">
      <c r="B113" s="196"/>
      <c r="C113" s="58"/>
      <c r="D113" s="194"/>
      <c r="E113" s="194"/>
      <c r="F113" s="194"/>
      <c r="G113" s="196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6"/>
      <c r="AF113" s="194"/>
      <c r="AG113" s="196"/>
      <c r="AH113" s="196"/>
      <c r="AI113" s="196"/>
      <c r="AJ113" s="196"/>
      <c r="AK113" s="196"/>
      <c r="AL113" s="196"/>
      <c r="AM113" s="196"/>
      <c r="AN113" s="196"/>
      <c r="AO113" s="196"/>
      <c r="AP113" s="196"/>
      <c r="AQ113" s="196"/>
      <c r="AR113" s="196"/>
      <c r="AS113" s="196"/>
      <c r="AT113" s="196"/>
      <c r="AU113" s="196"/>
      <c r="AV113" s="196"/>
      <c r="AW113" s="196"/>
      <c r="AX113" s="196"/>
      <c r="AY113" s="196"/>
      <c r="AZ113" s="196"/>
      <c r="BA113" s="196"/>
      <c r="BB113" s="196"/>
      <c r="BC113" s="196"/>
      <c r="BD113" s="196"/>
      <c r="BE113" s="196"/>
      <c r="BF113" s="196"/>
      <c r="BG113" s="196"/>
    </row>
    <row r="114" spans="1:60" s="202" customFormat="1" ht="18.75" customHeight="1">
      <c r="B114" s="58" t="s">
        <v>299</v>
      </c>
      <c r="C114" s="194"/>
      <c r="E114" s="194"/>
      <c r="F114" s="194"/>
      <c r="G114" s="196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4"/>
      <c r="AD114" s="194"/>
      <c r="AE114" s="196"/>
      <c r="AF114" s="194"/>
      <c r="AG114" s="196"/>
      <c r="AH114" s="196"/>
      <c r="AI114" s="196"/>
      <c r="AJ114" s="196"/>
      <c r="AK114" s="196"/>
      <c r="AL114" s="196"/>
      <c r="AM114" s="196"/>
      <c r="AN114" s="196"/>
      <c r="AO114" s="196"/>
      <c r="AP114" s="196"/>
      <c r="AQ114" s="196"/>
      <c r="AR114" s="196"/>
      <c r="AS114" s="196"/>
      <c r="AT114" s="196"/>
      <c r="AU114" s="196"/>
      <c r="AV114" s="196"/>
      <c r="AW114" s="196"/>
      <c r="AX114" s="196"/>
      <c r="AY114" s="196"/>
      <c r="AZ114" s="196"/>
      <c r="BA114" s="196"/>
      <c r="BB114" s="196"/>
      <c r="BC114" s="196"/>
      <c r="BD114" s="196"/>
      <c r="BE114" s="196"/>
      <c r="BF114" s="196"/>
      <c r="BG114" s="196"/>
    </row>
    <row r="115" spans="1:60" s="202" customFormat="1" ht="18.75" customHeight="1">
      <c r="B115" s="58"/>
      <c r="C115" s="194" t="s">
        <v>285</v>
      </c>
      <c r="D115" s="196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6"/>
      <c r="P115" s="212"/>
      <c r="Q115" s="212"/>
      <c r="R115" s="212"/>
      <c r="S115" s="212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4"/>
      <c r="AD115" s="196"/>
      <c r="AE115" s="196"/>
      <c r="AF115" s="174"/>
      <c r="AG115" s="174"/>
      <c r="AH115" s="174"/>
      <c r="AI115" s="194"/>
      <c r="AJ115" s="196"/>
      <c r="AK115" s="196"/>
      <c r="AL115" s="196"/>
      <c r="AM115" s="196"/>
      <c r="AN115" s="196"/>
      <c r="AO115" s="196"/>
      <c r="AP115" s="196"/>
      <c r="AQ115" s="196"/>
      <c r="AR115" s="196"/>
      <c r="AS115" s="196"/>
      <c r="AT115" s="196"/>
      <c r="AU115" s="196"/>
      <c r="AV115" s="196"/>
      <c r="AW115" s="196"/>
      <c r="AX115" s="196"/>
      <c r="AY115" s="196"/>
      <c r="AZ115" s="196"/>
      <c r="BA115" s="196"/>
      <c r="BB115" s="196"/>
      <c r="BC115" s="196"/>
      <c r="BD115" s="196"/>
      <c r="BE115" s="196"/>
      <c r="BF115" s="196"/>
      <c r="BG115" s="196"/>
    </row>
    <row r="116" spans="1:60" s="202" customFormat="1" ht="18.75" customHeight="1">
      <c r="B116" s="196"/>
      <c r="C116" s="57" t="s">
        <v>286</v>
      </c>
      <c r="D116" s="194"/>
      <c r="E116" s="194"/>
      <c r="F116" s="194"/>
      <c r="G116" s="194"/>
      <c r="H116" s="194"/>
      <c r="I116" s="196"/>
      <c r="AS116" s="175"/>
      <c r="AT116" s="175"/>
      <c r="AU116" s="175"/>
      <c r="AV116" s="175"/>
      <c r="AW116" s="175"/>
      <c r="AX116" s="175"/>
      <c r="AY116" s="175"/>
      <c r="AZ116" s="175"/>
      <c r="BA116" s="175"/>
      <c r="BB116" s="196"/>
      <c r="BC116" s="196"/>
      <c r="BD116" s="196"/>
      <c r="BE116" s="196"/>
      <c r="BF116" s="196"/>
      <c r="BG116" s="196"/>
    </row>
    <row r="117" spans="1:60" s="202" customFormat="1" ht="18.75" customHeight="1">
      <c r="B117" s="196"/>
      <c r="C117" s="194" t="s">
        <v>175</v>
      </c>
      <c r="D117" s="194"/>
      <c r="E117" s="194"/>
      <c r="F117" s="194"/>
      <c r="G117" s="194"/>
      <c r="H117" s="194"/>
      <c r="I117" s="196"/>
      <c r="J117" s="62" t="s">
        <v>300</v>
      </c>
      <c r="K117" s="57"/>
      <c r="L117" s="57"/>
      <c r="M117" s="57"/>
      <c r="N117" s="57"/>
      <c r="O117" s="57"/>
      <c r="P117" s="335">
        <f>Calcu!G61</f>
        <v>0</v>
      </c>
      <c r="Q117" s="335"/>
      <c r="R117" s="199" t="s">
        <v>224</v>
      </c>
      <c r="S117" s="199"/>
      <c r="U117" s="57"/>
      <c r="V117" s="57"/>
      <c r="W117" s="57"/>
      <c r="X117" s="57"/>
      <c r="Y117" s="57"/>
      <c r="AS117" s="175"/>
      <c r="AT117" s="175"/>
      <c r="AU117" s="175"/>
      <c r="AV117" s="175"/>
      <c r="AW117" s="175"/>
      <c r="AX117" s="175"/>
      <c r="AY117" s="175"/>
      <c r="AZ117" s="175"/>
      <c r="BA117" s="175"/>
      <c r="BB117" s="196"/>
      <c r="BC117" s="196"/>
      <c r="BD117" s="196"/>
      <c r="BE117" s="196"/>
      <c r="BF117" s="196"/>
      <c r="BG117" s="196"/>
    </row>
    <row r="118" spans="1:60" s="202" customFormat="1" ht="18.75" customHeight="1">
      <c r="B118" s="196"/>
      <c r="D118" s="194"/>
      <c r="E118" s="194"/>
      <c r="F118" s="194"/>
      <c r="G118" s="224"/>
      <c r="H118" s="224"/>
      <c r="I118" s="194"/>
      <c r="J118" s="194"/>
      <c r="K118" s="327" t="s">
        <v>305</v>
      </c>
      <c r="L118" s="327"/>
      <c r="M118" s="327"/>
      <c r="N118" s="328" t="s">
        <v>171</v>
      </c>
      <c r="O118" s="331">
        <f>P117</f>
        <v>0</v>
      </c>
      <c r="P118" s="331"/>
      <c r="Q118" s="208" t="s">
        <v>224</v>
      </c>
      <c r="R118" s="208"/>
      <c r="S118" s="328" t="s">
        <v>171</v>
      </c>
      <c r="T118" s="334">
        <f>O118/2/SQRT(3)</f>
        <v>0</v>
      </c>
      <c r="U118" s="334"/>
      <c r="V118" s="334"/>
      <c r="W118" s="335" t="s">
        <v>224</v>
      </c>
      <c r="X118" s="335"/>
      <c r="Y118" s="194"/>
      <c r="Z118" s="60"/>
      <c r="AA118" s="196"/>
      <c r="AB118" s="196"/>
      <c r="AC118" s="196"/>
      <c r="AD118" s="196"/>
      <c r="AE118" s="196"/>
      <c r="AF118" s="194"/>
      <c r="AG118" s="194"/>
      <c r="AH118" s="194"/>
      <c r="AI118" s="194"/>
      <c r="AJ118" s="194"/>
      <c r="AK118" s="194"/>
      <c r="AL118" s="194"/>
      <c r="AM118" s="194"/>
      <c r="AN118" s="196"/>
      <c r="AO118" s="196"/>
      <c r="AP118" s="196"/>
      <c r="AQ118" s="196"/>
      <c r="AR118" s="194"/>
      <c r="AS118" s="194"/>
      <c r="AT118" s="194"/>
      <c r="AU118" s="194"/>
      <c r="AV118" s="194"/>
      <c r="AW118" s="194"/>
      <c r="AX118" s="194"/>
      <c r="AY118" s="194"/>
      <c r="AZ118" s="196"/>
      <c r="BA118" s="196"/>
      <c r="BB118" s="196"/>
      <c r="BC118" s="196"/>
      <c r="BD118" s="196"/>
      <c r="BE118" s="196"/>
      <c r="BF118" s="196"/>
      <c r="BG118" s="196"/>
      <c r="BH118" s="196"/>
    </row>
    <row r="119" spans="1:60" s="202" customFormat="1" ht="18.75" customHeight="1">
      <c r="B119" s="196"/>
      <c r="C119" s="194"/>
      <c r="D119" s="194"/>
      <c r="E119" s="194"/>
      <c r="F119" s="194"/>
      <c r="G119" s="224"/>
      <c r="H119" s="224"/>
      <c r="I119" s="194"/>
      <c r="J119" s="194"/>
      <c r="K119" s="327"/>
      <c r="L119" s="327"/>
      <c r="M119" s="327"/>
      <c r="N119" s="328"/>
      <c r="O119" s="211"/>
      <c r="P119" s="211"/>
      <c r="Q119" s="211"/>
      <c r="R119" s="211"/>
      <c r="S119" s="328"/>
      <c r="T119" s="334"/>
      <c r="U119" s="334"/>
      <c r="V119" s="334"/>
      <c r="W119" s="335"/>
      <c r="X119" s="335"/>
      <c r="Y119" s="198"/>
      <c r="Z119" s="60"/>
      <c r="AA119" s="194"/>
      <c r="AB119" s="196"/>
      <c r="AC119" s="196"/>
      <c r="AD119" s="196"/>
      <c r="AE119" s="196"/>
      <c r="AF119" s="194"/>
      <c r="AG119" s="194"/>
      <c r="AH119" s="194"/>
      <c r="AI119" s="194"/>
      <c r="AJ119" s="194"/>
      <c r="AK119" s="194"/>
      <c r="AL119" s="194"/>
      <c r="AM119" s="194"/>
      <c r="AN119" s="196"/>
      <c r="AO119" s="196"/>
      <c r="AP119" s="196"/>
      <c r="AQ119" s="196"/>
      <c r="AR119" s="194"/>
      <c r="AS119" s="194"/>
      <c r="AT119" s="194"/>
      <c r="AU119" s="194"/>
      <c r="AV119" s="194"/>
      <c r="AW119" s="194"/>
      <c r="AX119" s="194"/>
      <c r="AY119" s="194"/>
      <c r="AZ119" s="196"/>
      <c r="BA119" s="196"/>
      <c r="BB119" s="196"/>
      <c r="BC119" s="196"/>
      <c r="BD119" s="196"/>
      <c r="BE119" s="196"/>
      <c r="BF119" s="196"/>
      <c r="BG119" s="196"/>
      <c r="BH119" s="196"/>
    </row>
    <row r="120" spans="1:60" s="202" customFormat="1" ht="18.75" customHeight="1">
      <c r="B120" s="196"/>
      <c r="C120" s="194" t="s">
        <v>176</v>
      </c>
      <c r="D120" s="194"/>
      <c r="E120" s="194"/>
      <c r="F120" s="194"/>
      <c r="G120" s="194"/>
      <c r="H120" s="194"/>
      <c r="I120" s="332" t="str">
        <f>V73</f>
        <v>직사각형</v>
      </c>
      <c r="J120" s="332"/>
      <c r="K120" s="332"/>
      <c r="L120" s="332"/>
      <c r="M120" s="332"/>
      <c r="N120" s="332"/>
      <c r="O120" s="332"/>
      <c r="P120" s="332"/>
      <c r="Q120" s="194"/>
      <c r="R120" s="194"/>
      <c r="S120" s="194"/>
      <c r="T120" s="194"/>
      <c r="U120" s="194"/>
      <c r="V120" s="194"/>
      <c r="W120" s="194"/>
      <c r="X120" s="194"/>
      <c r="Y120" s="194"/>
      <c r="Z120" s="196"/>
      <c r="AA120" s="196"/>
      <c r="AB120" s="196"/>
      <c r="AC120" s="196"/>
      <c r="AD120" s="196"/>
      <c r="AE120" s="196"/>
      <c r="AF120" s="196"/>
      <c r="AG120" s="196"/>
      <c r="AH120" s="194"/>
      <c r="AI120" s="194"/>
      <c r="AJ120" s="194"/>
      <c r="AK120" s="194"/>
      <c r="AL120" s="196"/>
      <c r="AM120" s="196"/>
      <c r="AN120" s="196"/>
      <c r="AO120" s="196"/>
      <c r="AP120" s="196"/>
      <c r="AQ120" s="196"/>
      <c r="AR120" s="196"/>
      <c r="AS120" s="194"/>
      <c r="AT120" s="194"/>
      <c r="AU120" s="194"/>
      <c r="AV120" s="194"/>
      <c r="AW120" s="194"/>
      <c r="AX120" s="194"/>
      <c r="AY120" s="196"/>
      <c r="AZ120" s="196"/>
      <c r="BA120" s="196"/>
      <c r="BB120" s="196"/>
      <c r="BC120" s="196"/>
      <c r="BD120" s="196"/>
      <c r="BE120" s="196"/>
      <c r="BF120" s="196"/>
      <c r="BG120" s="196"/>
    </row>
    <row r="121" spans="1:60" ht="18.75" customHeight="1">
      <c r="A121" s="57"/>
      <c r="B121" s="57"/>
      <c r="C121" s="330" t="s">
        <v>287</v>
      </c>
      <c r="D121" s="330"/>
      <c r="E121" s="330"/>
      <c r="F121" s="330"/>
      <c r="G121" s="330"/>
      <c r="H121" s="330"/>
      <c r="I121" s="194"/>
      <c r="J121" s="194"/>
      <c r="K121" s="57"/>
      <c r="L121" s="57"/>
      <c r="N121" s="329">
        <f>AA73</f>
        <v>1</v>
      </c>
      <c r="O121" s="329"/>
      <c r="P121" s="57"/>
      <c r="Q121" s="57"/>
      <c r="R121" s="57"/>
      <c r="S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</row>
    <row r="122" spans="1:60" ht="18.75" customHeight="1">
      <c r="A122" s="57"/>
      <c r="B122" s="57"/>
      <c r="C122" s="330"/>
      <c r="D122" s="330"/>
      <c r="E122" s="330"/>
      <c r="F122" s="330"/>
      <c r="G122" s="330"/>
      <c r="H122" s="330"/>
      <c r="I122" s="201"/>
      <c r="J122" s="201"/>
      <c r="K122" s="57"/>
      <c r="L122" s="57"/>
      <c r="N122" s="329"/>
      <c r="O122" s="329"/>
      <c r="P122" s="57"/>
      <c r="Q122" s="57"/>
      <c r="R122" s="57"/>
      <c r="S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</row>
    <row r="123" spans="1:60" s="57" customFormat="1" ht="18.75" customHeight="1">
      <c r="C123" s="57" t="s">
        <v>288</v>
      </c>
      <c r="K123" s="203" t="s">
        <v>77</v>
      </c>
      <c r="L123" s="333">
        <f>N121</f>
        <v>1</v>
      </c>
      <c r="M123" s="333"/>
      <c r="N123" s="196" t="s">
        <v>78</v>
      </c>
      <c r="O123" s="334">
        <f>T118</f>
        <v>0</v>
      </c>
      <c r="P123" s="335"/>
      <c r="Q123" s="335"/>
      <c r="R123" s="342" t="str">
        <f>W118</f>
        <v>μm</v>
      </c>
      <c r="S123" s="335"/>
      <c r="T123" s="203" t="s">
        <v>77</v>
      </c>
      <c r="U123" s="72" t="s">
        <v>171</v>
      </c>
      <c r="V123" s="334">
        <f>L123*O123</f>
        <v>0</v>
      </c>
      <c r="W123" s="334"/>
      <c r="X123" s="334"/>
      <c r="Y123" s="200" t="str">
        <f>R123</f>
        <v>μm</v>
      </c>
      <c r="Z123" s="56"/>
      <c r="AA123" s="199"/>
      <c r="AB123" s="194"/>
      <c r="AC123" s="194"/>
      <c r="AD123" s="194"/>
      <c r="AE123" s="199"/>
    </row>
    <row r="124" spans="1:60" s="202" customFormat="1" ht="18.75" customHeight="1">
      <c r="B124" s="196"/>
      <c r="C124" s="330" t="s">
        <v>87</v>
      </c>
      <c r="D124" s="330"/>
      <c r="E124" s="330"/>
      <c r="F124" s="330"/>
      <c r="G124" s="330"/>
      <c r="H124" s="194"/>
      <c r="I124" s="107"/>
      <c r="J124" s="194"/>
      <c r="K124" s="194"/>
      <c r="L124" s="194"/>
      <c r="M124" s="194"/>
      <c r="N124" s="194"/>
      <c r="O124" s="194"/>
      <c r="P124" s="194"/>
      <c r="Q124" s="194"/>
      <c r="R124" s="134"/>
      <c r="S124" s="194"/>
      <c r="T124" s="194"/>
      <c r="U124" s="57" t="s">
        <v>301</v>
      </c>
      <c r="V124" s="57"/>
      <c r="W124" s="194"/>
      <c r="X124" s="194"/>
      <c r="Y124" s="194"/>
      <c r="Z124" s="194"/>
      <c r="AA124" s="194"/>
      <c r="AB124" s="194"/>
      <c r="AC124" s="194"/>
      <c r="AD124" s="194"/>
      <c r="AE124" s="196"/>
      <c r="AF124" s="196"/>
      <c r="AG124" s="196"/>
      <c r="AH124" s="196"/>
      <c r="AI124" s="196"/>
      <c r="AJ124" s="196"/>
      <c r="AK124" s="196"/>
      <c r="AL124" s="196"/>
      <c r="AM124" s="196"/>
      <c r="AN124" s="196"/>
      <c r="AO124" s="196"/>
      <c r="AP124" s="196"/>
      <c r="AQ124" s="196"/>
      <c r="AR124" s="196"/>
      <c r="AS124" s="196"/>
      <c r="AT124" s="196"/>
      <c r="AU124" s="196"/>
      <c r="AV124" s="196"/>
      <c r="AW124" s="196"/>
      <c r="AX124" s="196"/>
      <c r="AY124" s="196"/>
      <c r="AZ124" s="196"/>
      <c r="BA124" s="196"/>
      <c r="BB124" s="196"/>
      <c r="BC124" s="196"/>
      <c r="BD124" s="196"/>
      <c r="BE124" s="196"/>
      <c r="BF124" s="196"/>
      <c r="BG124" s="196"/>
    </row>
    <row r="125" spans="1:60" s="202" customFormat="1" ht="18.75" customHeight="1">
      <c r="B125" s="221"/>
      <c r="C125" s="330"/>
      <c r="D125" s="330"/>
      <c r="E125" s="330"/>
      <c r="F125" s="330"/>
      <c r="G125" s="330"/>
      <c r="H125" s="222"/>
      <c r="I125" s="107"/>
      <c r="J125" s="222"/>
      <c r="K125" s="222"/>
      <c r="L125" s="222"/>
      <c r="M125" s="222"/>
      <c r="N125" s="222"/>
      <c r="O125" s="222"/>
      <c r="P125" s="222"/>
      <c r="Q125" s="222"/>
      <c r="R125" s="134"/>
      <c r="S125" s="222"/>
      <c r="T125" s="222"/>
      <c r="U125" s="222"/>
      <c r="V125" s="57"/>
      <c r="W125" s="222"/>
      <c r="X125" s="222"/>
      <c r="Y125" s="222"/>
      <c r="Z125" s="222"/>
      <c r="AA125" s="222"/>
      <c r="AB125" s="222"/>
      <c r="AC125" s="222"/>
      <c r="AD125" s="222"/>
      <c r="AE125" s="221"/>
      <c r="AF125" s="221"/>
      <c r="AG125" s="221"/>
      <c r="AH125" s="221"/>
      <c r="AI125" s="221"/>
      <c r="AJ125" s="221"/>
      <c r="AK125" s="221"/>
      <c r="AL125" s="221"/>
      <c r="AM125" s="221"/>
      <c r="AN125" s="221"/>
      <c r="AO125" s="221"/>
      <c r="AP125" s="221"/>
      <c r="AQ125" s="221"/>
      <c r="AR125" s="221"/>
      <c r="AS125" s="221"/>
      <c r="AT125" s="221"/>
      <c r="AU125" s="221"/>
      <c r="AV125" s="221"/>
      <c r="AW125" s="221"/>
      <c r="AX125" s="221"/>
      <c r="AY125" s="221"/>
      <c r="AZ125" s="221"/>
      <c r="BA125" s="221"/>
      <c r="BB125" s="221"/>
      <c r="BC125" s="221"/>
      <c r="BD125" s="221"/>
      <c r="BE125" s="221"/>
      <c r="BF125" s="221"/>
      <c r="BG125" s="221"/>
    </row>
    <row r="126" spans="1:60" s="202" customFormat="1" ht="18.75" customHeight="1">
      <c r="B126" s="196"/>
      <c r="C126" s="194"/>
      <c r="D126" s="194"/>
      <c r="E126" s="194"/>
      <c r="F126" s="194"/>
      <c r="G126" s="196"/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94"/>
      <c r="V126" s="194"/>
      <c r="W126" s="194"/>
      <c r="X126" s="194"/>
      <c r="Y126" s="194"/>
      <c r="Z126" s="194"/>
      <c r="AA126" s="194"/>
      <c r="AB126" s="194"/>
      <c r="AC126" s="194"/>
      <c r="AD126" s="194"/>
      <c r="AE126" s="196"/>
      <c r="AF126" s="194"/>
      <c r="AG126" s="196"/>
      <c r="AH126" s="196"/>
      <c r="AI126" s="196"/>
      <c r="AJ126" s="196"/>
      <c r="AK126" s="196"/>
      <c r="AL126" s="196"/>
      <c r="AM126" s="196"/>
      <c r="AN126" s="196"/>
      <c r="AO126" s="196"/>
      <c r="AP126" s="196"/>
      <c r="AQ126" s="196"/>
      <c r="AR126" s="196"/>
      <c r="AS126" s="196"/>
      <c r="AT126" s="196"/>
      <c r="AU126" s="196"/>
      <c r="AV126" s="196"/>
      <c r="AW126" s="196"/>
      <c r="AX126" s="196"/>
      <c r="AY126" s="196"/>
      <c r="AZ126" s="196"/>
      <c r="BA126" s="196"/>
      <c r="BB126" s="196"/>
      <c r="BC126" s="196"/>
      <c r="BD126" s="196"/>
      <c r="BE126" s="196"/>
      <c r="BF126" s="196"/>
      <c r="BG126" s="196"/>
    </row>
    <row r="127" spans="1:60" s="202" customFormat="1" ht="18.75" customHeight="1">
      <c r="B127" s="58" t="s">
        <v>297</v>
      </c>
      <c r="C127" s="194"/>
      <c r="E127" s="194"/>
      <c r="F127" s="194"/>
      <c r="G127" s="196"/>
      <c r="H127" s="194"/>
      <c r="I127" s="194"/>
      <c r="J127" s="194"/>
      <c r="K127" s="194"/>
      <c r="L127" s="194"/>
      <c r="M127" s="194"/>
      <c r="N127" s="194"/>
      <c r="O127" s="194"/>
      <c r="P127" s="194"/>
      <c r="Q127" s="194"/>
      <c r="R127" s="194"/>
      <c r="S127" s="194"/>
      <c r="T127" s="194"/>
      <c r="U127" s="194"/>
      <c r="V127" s="194"/>
      <c r="W127" s="194"/>
      <c r="X127" s="194"/>
      <c r="Y127" s="194"/>
      <c r="Z127" s="194"/>
      <c r="AA127" s="194"/>
      <c r="AB127" s="194"/>
      <c r="AC127" s="194"/>
      <c r="AD127" s="194"/>
      <c r="AE127" s="196"/>
      <c r="AF127" s="194"/>
      <c r="AG127" s="196"/>
      <c r="AH127" s="196"/>
      <c r="AI127" s="196"/>
      <c r="AJ127" s="196"/>
      <c r="AK127" s="196"/>
      <c r="AL127" s="196"/>
      <c r="AM127" s="196"/>
      <c r="AN127" s="196"/>
      <c r="AO127" s="196"/>
      <c r="AP127" s="196"/>
      <c r="AQ127" s="196"/>
      <c r="AR127" s="196"/>
      <c r="AS127" s="196"/>
      <c r="AT127" s="196"/>
      <c r="AU127" s="196"/>
      <c r="AV127" s="196"/>
      <c r="AW127" s="196"/>
      <c r="AX127" s="196"/>
      <c r="AY127" s="196"/>
      <c r="AZ127" s="196"/>
      <c r="BA127" s="196"/>
      <c r="BB127" s="196"/>
      <c r="BC127" s="196"/>
      <c r="BD127" s="196"/>
      <c r="BE127" s="196"/>
      <c r="BF127" s="196"/>
      <c r="BG127" s="196"/>
    </row>
    <row r="128" spans="1:60" s="202" customFormat="1" ht="18.75" customHeight="1">
      <c r="B128" s="58"/>
      <c r="C128" s="194" t="s">
        <v>289</v>
      </c>
      <c r="D128" s="196"/>
      <c r="E128" s="194"/>
      <c r="F128" s="194"/>
      <c r="G128" s="194"/>
      <c r="H128" s="194"/>
      <c r="I128" s="194"/>
      <c r="J128" s="194"/>
      <c r="K128" s="194"/>
      <c r="L128" s="194"/>
      <c r="M128" s="194"/>
      <c r="N128" s="194"/>
      <c r="O128" s="196"/>
      <c r="P128" s="212"/>
      <c r="Q128" s="212"/>
      <c r="R128" s="212"/>
      <c r="S128" s="212"/>
      <c r="T128" s="194"/>
      <c r="U128" s="194"/>
      <c r="V128" s="194"/>
      <c r="W128" s="194"/>
      <c r="X128" s="194"/>
      <c r="Y128" s="194"/>
      <c r="Z128" s="194"/>
      <c r="AA128" s="194"/>
      <c r="AB128" s="194"/>
      <c r="AC128" s="194"/>
      <c r="AD128" s="196"/>
      <c r="AE128" s="196"/>
      <c r="AF128" s="174"/>
      <c r="AG128" s="174"/>
      <c r="AH128" s="174"/>
      <c r="AI128" s="194"/>
      <c r="AJ128" s="196"/>
      <c r="AK128" s="196"/>
      <c r="AL128" s="196"/>
      <c r="AM128" s="196"/>
      <c r="AN128" s="196"/>
      <c r="AO128" s="196"/>
      <c r="AP128" s="196"/>
      <c r="AQ128" s="196"/>
      <c r="AR128" s="196"/>
      <c r="AS128" s="196"/>
      <c r="AT128" s="196"/>
      <c r="AU128" s="196"/>
      <c r="AV128" s="196"/>
      <c r="AW128" s="196"/>
      <c r="AX128" s="196"/>
      <c r="AY128" s="196"/>
      <c r="AZ128" s="196"/>
      <c r="BA128" s="196"/>
      <c r="BB128" s="196"/>
      <c r="BC128" s="196"/>
      <c r="BD128" s="196"/>
      <c r="BE128" s="196"/>
      <c r="BF128" s="196"/>
      <c r="BG128" s="196"/>
    </row>
    <row r="129" spans="1:60" s="202" customFormat="1" ht="18.75" customHeight="1">
      <c r="B129" s="196"/>
      <c r="C129" s="57" t="s">
        <v>290</v>
      </c>
      <c r="D129" s="194"/>
      <c r="E129" s="194"/>
      <c r="F129" s="194"/>
      <c r="G129" s="194"/>
      <c r="H129" s="194"/>
      <c r="I129" s="196"/>
      <c r="AS129" s="175"/>
      <c r="AT129" s="175"/>
      <c r="AU129" s="175"/>
      <c r="AV129" s="175"/>
      <c r="AW129" s="175"/>
      <c r="AX129" s="175"/>
      <c r="AY129" s="175"/>
      <c r="AZ129" s="175"/>
      <c r="BA129" s="175"/>
      <c r="BB129" s="196"/>
      <c r="BC129" s="196"/>
      <c r="BD129" s="196"/>
      <c r="BE129" s="196"/>
      <c r="BF129" s="196"/>
      <c r="BG129" s="196"/>
    </row>
    <row r="130" spans="1:60" s="202" customFormat="1" ht="18.75" customHeight="1">
      <c r="B130" s="196"/>
      <c r="C130" s="330" t="s">
        <v>177</v>
      </c>
      <c r="D130" s="330"/>
      <c r="E130" s="330"/>
      <c r="F130" s="330"/>
      <c r="G130" s="330"/>
      <c r="H130" s="330"/>
      <c r="I130" s="330"/>
      <c r="J130" s="327" t="s">
        <v>306</v>
      </c>
      <c r="K130" s="327"/>
      <c r="L130" s="327"/>
      <c r="M130" s="328" t="s">
        <v>171</v>
      </c>
      <c r="N130" s="331">
        <f>Calcu!G62</f>
        <v>2</v>
      </c>
      <c r="O130" s="331"/>
      <c r="P130" s="208" t="s">
        <v>224</v>
      </c>
      <c r="Q130" s="208"/>
      <c r="R130" s="328" t="s">
        <v>171</v>
      </c>
      <c r="S130" s="334">
        <f>N130/2/SQRT(3)</f>
        <v>0.57735026918962584</v>
      </c>
      <c r="T130" s="334"/>
      <c r="U130" s="334"/>
      <c r="V130" s="335" t="s">
        <v>224</v>
      </c>
      <c r="W130" s="335"/>
      <c r="X130" s="194"/>
      <c r="Y130" s="60"/>
      <c r="Z130" s="196"/>
      <c r="AA130" s="196"/>
      <c r="AB130" s="196"/>
      <c r="AC130" s="196"/>
      <c r="AD130" s="196"/>
      <c r="AE130" s="194"/>
      <c r="AF130" s="194"/>
      <c r="AG130" s="194"/>
      <c r="AH130" s="194"/>
      <c r="AI130" s="194"/>
      <c r="AJ130" s="194"/>
      <c r="AK130" s="194"/>
      <c r="AL130" s="194"/>
      <c r="AM130" s="196"/>
      <c r="AN130" s="196"/>
      <c r="AO130" s="196"/>
      <c r="AP130" s="196"/>
      <c r="AQ130" s="194"/>
      <c r="AR130" s="194"/>
      <c r="AS130" s="194"/>
      <c r="AT130" s="194"/>
      <c r="AU130" s="194"/>
      <c r="AV130" s="194"/>
      <c r="AW130" s="194"/>
      <c r="AX130" s="194"/>
      <c r="AY130" s="196"/>
      <c r="AZ130" s="196"/>
      <c r="BA130" s="196"/>
      <c r="BB130" s="196"/>
      <c r="BC130" s="196"/>
      <c r="BD130" s="196"/>
      <c r="BE130" s="196"/>
      <c r="BF130" s="196"/>
      <c r="BG130" s="196"/>
    </row>
    <row r="131" spans="1:60" s="202" customFormat="1" ht="18.75" customHeight="1">
      <c r="B131" s="196"/>
      <c r="C131" s="330"/>
      <c r="D131" s="330"/>
      <c r="E131" s="330"/>
      <c r="F131" s="330"/>
      <c r="G131" s="330"/>
      <c r="H131" s="330"/>
      <c r="I131" s="330"/>
      <c r="J131" s="327"/>
      <c r="K131" s="327"/>
      <c r="L131" s="327"/>
      <c r="M131" s="328"/>
      <c r="N131" s="211"/>
      <c r="O131" s="211"/>
      <c r="P131" s="211"/>
      <c r="Q131" s="211"/>
      <c r="R131" s="328"/>
      <c r="S131" s="334"/>
      <c r="T131" s="334"/>
      <c r="U131" s="334"/>
      <c r="V131" s="335"/>
      <c r="W131" s="335"/>
      <c r="X131" s="198"/>
      <c r="Y131" s="60"/>
      <c r="Z131" s="194"/>
      <c r="AA131" s="196"/>
      <c r="AB131" s="196"/>
      <c r="AC131" s="196"/>
      <c r="AD131" s="196"/>
      <c r="AE131" s="194"/>
      <c r="AF131" s="194"/>
      <c r="AG131" s="194"/>
      <c r="AH131" s="194"/>
      <c r="AI131" s="194"/>
      <c r="AJ131" s="194"/>
      <c r="AK131" s="194"/>
      <c r="AL131" s="194"/>
      <c r="AM131" s="196"/>
      <c r="AN131" s="196"/>
      <c r="AO131" s="196"/>
      <c r="AP131" s="196"/>
      <c r="AQ131" s="194"/>
      <c r="AR131" s="194"/>
      <c r="AS131" s="194"/>
      <c r="AT131" s="194"/>
      <c r="AU131" s="194"/>
      <c r="AV131" s="194"/>
      <c r="AW131" s="194"/>
      <c r="AX131" s="194"/>
      <c r="AY131" s="196"/>
      <c r="AZ131" s="196"/>
      <c r="BA131" s="196"/>
      <c r="BB131" s="196"/>
      <c r="BC131" s="196"/>
      <c r="BD131" s="196"/>
      <c r="BE131" s="196"/>
      <c r="BF131" s="196"/>
      <c r="BG131" s="196"/>
    </row>
    <row r="132" spans="1:60" s="202" customFormat="1" ht="18.75" customHeight="1">
      <c r="B132" s="196"/>
      <c r="C132" s="194" t="s">
        <v>178</v>
      </c>
      <c r="D132" s="194"/>
      <c r="E132" s="194"/>
      <c r="F132" s="194"/>
      <c r="G132" s="194"/>
      <c r="H132" s="194"/>
      <c r="I132" s="332" t="str">
        <f>V74</f>
        <v>직사각형</v>
      </c>
      <c r="J132" s="332"/>
      <c r="K132" s="332"/>
      <c r="L132" s="332"/>
      <c r="M132" s="332"/>
      <c r="N132" s="332"/>
      <c r="O132" s="332"/>
      <c r="P132" s="332"/>
      <c r="Q132" s="194"/>
      <c r="R132" s="194"/>
      <c r="S132" s="194"/>
      <c r="T132" s="194"/>
      <c r="U132" s="194"/>
      <c r="V132" s="194"/>
      <c r="W132" s="194"/>
      <c r="X132" s="194"/>
      <c r="Y132" s="194"/>
      <c r="Z132" s="196"/>
      <c r="AA132" s="196"/>
      <c r="AB132" s="196"/>
      <c r="AC132" s="196"/>
      <c r="AD132" s="196"/>
      <c r="AE132" s="196"/>
      <c r="AF132" s="196"/>
      <c r="AG132" s="196"/>
      <c r="AH132" s="194"/>
      <c r="AI132" s="194"/>
      <c r="AJ132" s="194"/>
      <c r="AK132" s="194"/>
      <c r="AL132" s="196"/>
      <c r="AM132" s="196"/>
      <c r="AN132" s="196"/>
      <c r="AO132" s="196"/>
      <c r="AP132" s="196"/>
      <c r="AQ132" s="196"/>
      <c r="AR132" s="196"/>
      <c r="AS132" s="194"/>
      <c r="AT132" s="194"/>
      <c r="AU132" s="194"/>
      <c r="AV132" s="194"/>
      <c r="AW132" s="194"/>
      <c r="AX132" s="194"/>
      <c r="AY132" s="196"/>
      <c r="AZ132" s="196"/>
      <c r="BA132" s="196"/>
      <c r="BB132" s="196"/>
      <c r="BC132" s="196"/>
      <c r="BD132" s="196"/>
      <c r="BE132" s="196"/>
      <c r="BF132" s="196"/>
      <c r="BG132" s="196"/>
    </row>
    <row r="133" spans="1:60" ht="18.75" customHeight="1">
      <c r="A133" s="57"/>
      <c r="B133" s="57"/>
      <c r="C133" s="330" t="s">
        <v>291</v>
      </c>
      <c r="D133" s="330"/>
      <c r="E133" s="330"/>
      <c r="F133" s="330"/>
      <c r="G133" s="330"/>
      <c r="H133" s="330"/>
      <c r="I133" s="194"/>
      <c r="J133" s="194"/>
      <c r="K133" s="57"/>
      <c r="L133" s="57"/>
      <c r="N133" s="329">
        <f>AA74</f>
        <v>1</v>
      </c>
      <c r="O133" s="329"/>
      <c r="P133" s="57"/>
      <c r="Q133" s="57"/>
      <c r="R133" s="57"/>
      <c r="S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</row>
    <row r="134" spans="1:60" ht="18.75" customHeight="1">
      <c r="A134" s="57"/>
      <c r="B134" s="57"/>
      <c r="C134" s="330"/>
      <c r="D134" s="330"/>
      <c r="E134" s="330"/>
      <c r="F134" s="330"/>
      <c r="G134" s="330"/>
      <c r="H134" s="330"/>
      <c r="I134" s="201"/>
      <c r="J134" s="201"/>
      <c r="K134" s="57"/>
      <c r="L134" s="57"/>
      <c r="N134" s="329"/>
      <c r="O134" s="329"/>
      <c r="P134" s="57"/>
      <c r="Q134" s="57"/>
      <c r="R134" s="57"/>
      <c r="S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</row>
    <row r="135" spans="1:60" s="57" customFormat="1" ht="18.75" customHeight="1">
      <c r="C135" s="57" t="s">
        <v>292</v>
      </c>
      <c r="K135" s="203" t="s">
        <v>77</v>
      </c>
      <c r="L135" s="333">
        <f>N133</f>
        <v>1</v>
      </c>
      <c r="M135" s="333"/>
      <c r="N135" s="196" t="s">
        <v>78</v>
      </c>
      <c r="O135" s="334">
        <f>S130</f>
        <v>0.57735026918962584</v>
      </c>
      <c r="P135" s="335"/>
      <c r="Q135" s="335"/>
      <c r="R135" s="342" t="str">
        <f>V130</f>
        <v>μm</v>
      </c>
      <c r="S135" s="335"/>
      <c r="T135" s="203" t="s">
        <v>77</v>
      </c>
      <c r="U135" s="72" t="s">
        <v>171</v>
      </c>
      <c r="V135" s="334">
        <f>L135*O135</f>
        <v>0.57735026918962584</v>
      </c>
      <c r="W135" s="334"/>
      <c r="X135" s="334"/>
      <c r="Y135" s="200" t="str">
        <f>R135</f>
        <v>μm</v>
      </c>
      <c r="Z135" s="56"/>
      <c r="AA135" s="199"/>
      <c r="AB135" s="194"/>
      <c r="AC135" s="194"/>
      <c r="AD135" s="194"/>
      <c r="AE135" s="199"/>
    </row>
    <row r="136" spans="1:60" s="202" customFormat="1" ht="18.75" customHeight="1">
      <c r="B136" s="196"/>
      <c r="C136" s="330" t="s">
        <v>179</v>
      </c>
      <c r="D136" s="330"/>
      <c r="E136" s="330"/>
      <c r="F136" s="330"/>
      <c r="G136" s="330"/>
      <c r="H136" s="194"/>
      <c r="I136" s="107"/>
      <c r="J136" s="194"/>
      <c r="K136" s="194"/>
      <c r="L136" s="194"/>
      <c r="M136" s="194"/>
      <c r="N136" s="194"/>
      <c r="O136" s="194"/>
      <c r="P136" s="194"/>
      <c r="Q136" s="194"/>
      <c r="R136" s="134"/>
      <c r="S136" s="194"/>
      <c r="T136" s="194"/>
      <c r="U136" s="57" t="s">
        <v>301</v>
      </c>
      <c r="V136" s="57"/>
      <c r="W136" s="194"/>
      <c r="X136" s="194"/>
      <c r="Y136" s="194"/>
      <c r="Z136" s="194"/>
      <c r="AA136" s="194"/>
      <c r="AB136" s="194"/>
      <c r="AC136" s="194"/>
      <c r="AD136" s="194"/>
      <c r="AE136" s="196"/>
      <c r="AF136" s="196"/>
      <c r="AG136" s="196"/>
      <c r="AH136" s="196"/>
      <c r="AI136" s="196"/>
      <c r="AJ136" s="196"/>
      <c r="AK136" s="196"/>
      <c r="AL136" s="196"/>
      <c r="AM136" s="196"/>
      <c r="AN136" s="196"/>
      <c r="AO136" s="196"/>
      <c r="AP136" s="196"/>
      <c r="AQ136" s="196"/>
      <c r="AR136" s="196"/>
      <c r="AS136" s="196"/>
      <c r="AT136" s="196"/>
      <c r="AU136" s="196"/>
      <c r="AV136" s="196"/>
      <c r="AW136" s="196"/>
      <c r="AX136" s="196"/>
      <c r="AY136" s="196"/>
      <c r="AZ136" s="196"/>
      <c r="BA136" s="196"/>
      <c r="BB136" s="196"/>
      <c r="BC136" s="196"/>
      <c r="BD136" s="196"/>
      <c r="BE136" s="196"/>
      <c r="BF136" s="196"/>
      <c r="BG136" s="196"/>
    </row>
    <row r="137" spans="1:60" s="202" customFormat="1" ht="18.75" customHeight="1">
      <c r="B137" s="196"/>
      <c r="C137" s="330"/>
      <c r="D137" s="330"/>
      <c r="E137" s="330"/>
      <c r="F137" s="330"/>
      <c r="G137" s="330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4"/>
      <c r="AA137" s="194"/>
      <c r="AB137" s="194"/>
      <c r="AC137" s="194"/>
      <c r="AD137" s="194"/>
      <c r="AE137" s="196"/>
      <c r="AF137" s="194"/>
      <c r="AG137" s="196"/>
      <c r="AH137" s="196"/>
      <c r="AI137" s="196"/>
      <c r="AJ137" s="196"/>
      <c r="AK137" s="196"/>
      <c r="AL137" s="196"/>
      <c r="AM137" s="196"/>
      <c r="AN137" s="196"/>
      <c r="AO137" s="196"/>
      <c r="AP137" s="196"/>
      <c r="AQ137" s="196"/>
      <c r="AR137" s="196"/>
      <c r="AS137" s="196"/>
      <c r="AT137" s="196"/>
      <c r="AU137" s="196"/>
      <c r="AV137" s="196"/>
      <c r="AW137" s="196"/>
      <c r="AX137" s="196"/>
      <c r="AY137" s="196"/>
      <c r="AZ137" s="196"/>
      <c r="BA137" s="196"/>
      <c r="BB137" s="196"/>
      <c r="BC137" s="196"/>
      <c r="BD137" s="196"/>
      <c r="BE137" s="196"/>
      <c r="BF137" s="196"/>
      <c r="BG137" s="196"/>
    </row>
    <row r="138" spans="1:60" s="202" customFormat="1" ht="18.75" customHeight="1">
      <c r="B138" s="196"/>
      <c r="C138" s="194"/>
      <c r="D138" s="194"/>
      <c r="E138" s="194"/>
      <c r="F138" s="194"/>
      <c r="G138" s="196"/>
      <c r="H138" s="194"/>
      <c r="I138" s="194"/>
      <c r="J138" s="194"/>
      <c r="K138" s="194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4"/>
      <c r="AA138" s="194"/>
      <c r="AB138" s="194"/>
      <c r="AC138" s="194"/>
      <c r="AD138" s="194"/>
      <c r="AE138" s="196"/>
      <c r="AF138" s="194"/>
      <c r="AG138" s="196"/>
      <c r="AH138" s="196"/>
      <c r="AI138" s="196"/>
      <c r="AJ138" s="196"/>
      <c r="AK138" s="196"/>
      <c r="AL138" s="196"/>
      <c r="AM138" s="196"/>
      <c r="AN138" s="196"/>
      <c r="AO138" s="196"/>
      <c r="AP138" s="196"/>
      <c r="AQ138" s="196"/>
      <c r="AR138" s="196"/>
      <c r="AS138" s="196"/>
      <c r="AT138" s="196"/>
      <c r="AU138" s="196"/>
      <c r="AV138" s="196"/>
      <c r="AW138" s="196"/>
      <c r="AX138" s="196"/>
      <c r="AY138" s="196"/>
      <c r="AZ138" s="196"/>
      <c r="BA138" s="196"/>
      <c r="BB138" s="196"/>
      <c r="BC138" s="196"/>
      <c r="BD138" s="196"/>
      <c r="BE138" s="196"/>
      <c r="BF138" s="196"/>
      <c r="BG138" s="196"/>
    </row>
    <row r="139" spans="1:60" s="202" customFormat="1" ht="18.75" customHeight="1">
      <c r="A139" s="58" t="s">
        <v>180</v>
      </c>
      <c r="B139" s="196"/>
      <c r="C139" s="196"/>
      <c r="D139" s="196"/>
      <c r="E139" s="196"/>
      <c r="F139" s="196"/>
      <c r="G139" s="196"/>
      <c r="H139" s="196"/>
      <c r="I139" s="196"/>
      <c r="J139" s="196"/>
      <c r="K139" s="196"/>
      <c r="L139" s="196"/>
      <c r="M139" s="196"/>
      <c r="N139" s="196"/>
      <c r="O139" s="196"/>
      <c r="P139" s="196"/>
      <c r="Q139" s="196"/>
      <c r="R139" s="196"/>
      <c r="S139" s="196"/>
      <c r="T139" s="196"/>
      <c r="U139" s="196"/>
      <c r="V139" s="196"/>
      <c r="W139" s="196"/>
      <c r="X139" s="196"/>
      <c r="Y139" s="196"/>
      <c r="Z139" s="196"/>
      <c r="AA139" s="196"/>
      <c r="AB139" s="196"/>
      <c r="AC139" s="196"/>
      <c r="AD139" s="196"/>
      <c r="AE139" s="196"/>
      <c r="AF139" s="196"/>
      <c r="AG139" s="196"/>
      <c r="AH139" s="196"/>
      <c r="AI139" s="196"/>
      <c r="AJ139" s="196"/>
      <c r="AK139" s="196"/>
      <c r="AL139" s="196"/>
      <c r="AM139" s="196"/>
      <c r="AN139" s="196"/>
      <c r="AO139" s="196"/>
      <c r="AP139" s="196"/>
      <c r="AQ139" s="196"/>
      <c r="AR139" s="196"/>
      <c r="AS139" s="196"/>
      <c r="AT139" s="196"/>
      <c r="AU139" s="196"/>
      <c r="AV139" s="196"/>
      <c r="AW139" s="196"/>
      <c r="AX139" s="196"/>
      <c r="AY139" s="196"/>
      <c r="AZ139" s="196"/>
      <c r="BA139" s="196"/>
      <c r="BB139" s="196"/>
      <c r="BC139" s="196"/>
      <c r="BD139" s="196"/>
      <c r="BE139" s="196"/>
      <c r="BF139" s="196"/>
    </row>
    <row r="140" spans="1:60" s="202" customFormat="1" ht="18.75" customHeight="1">
      <c r="A140" s="196"/>
      <c r="B140" s="196"/>
      <c r="C140" s="196"/>
      <c r="D140" s="196"/>
      <c r="E140" s="196"/>
      <c r="F140" s="196"/>
      <c r="G140" s="196"/>
      <c r="H140" s="196"/>
      <c r="I140" s="196"/>
      <c r="J140" s="196"/>
      <c r="K140" s="196"/>
      <c r="L140" s="196"/>
      <c r="M140" s="196"/>
      <c r="N140" s="196"/>
      <c r="O140" s="196"/>
      <c r="P140" s="196"/>
      <c r="Q140" s="196"/>
      <c r="R140" s="196"/>
      <c r="S140" s="196"/>
      <c r="T140" s="196"/>
      <c r="U140" s="196"/>
      <c r="V140" s="196"/>
      <c r="W140" s="196"/>
      <c r="X140" s="196"/>
      <c r="Y140" s="196"/>
      <c r="Z140" s="196"/>
      <c r="AA140" s="196"/>
      <c r="AB140" s="196"/>
      <c r="AC140" s="196"/>
      <c r="AD140" s="196"/>
      <c r="AE140" s="194"/>
      <c r="AF140" s="196"/>
      <c r="AG140" s="196"/>
      <c r="AH140" s="196"/>
      <c r="AI140" s="196"/>
      <c r="AJ140" s="196"/>
      <c r="AK140" s="196"/>
      <c r="AL140" s="196"/>
      <c r="AM140" s="196"/>
      <c r="AN140" s="196"/>
      <c r="AO140" s="196"/>
      <c r="AP140" s="196"/>
      <c r="AQ140" s="196"/>
      <c r="AR140" s="196"/>
      <c r="AS140" s="196"/>
      <c r="AT140" s="196"/>
      <c r="AU140" s="196"/>
      <c r="AV140" s="196"/>
      <c r="AW140" s="196"/>
      <c r="AX140" s="196"/>
      <c r="AY140" s="196"/>
      <c r="AZ140" s="196"/>
      <c r="BA140" s="196"/>
      <c r="BB140" s="196"/>
      <c r="BC140" s="196"/>
      <c r="BD140" s="196"/>
      <c r="BE140" s="196"/>
      <c r="BF140" s="196"/>
    </row>
    <row r="141" spans="1:60" s="59" customFormat="1" ht="18.75" customHeight="1">
      <c r="A141" s="194"/>
      <c r="B141" s="229"/>
      <c r="C141" s="229"/>
      <c r="D141" s="194"/>
      <c r="E141" s="196" t="s">
        <v>171</v>
      </c>
      <c r="F141" s="334">
        <f>AH70</f>
        <v>0</v>
      </c>
      <c r="G141" s="334"/>
      <c r="H141" s="334"/>
      <c r="I141" s="194" t="s">
        <v>112</v>
      </c>
      <c r="J141" s="194"/>
      <c r="K141" s="338" t="s">
        <v>88</v>
      </c>
      <c r="L141" s="338"/>
      <c r="M141" s="334" t="e">
        <f>AH71</f>
        <v>#N/A</v>
      </c>
      <c r="N141" s="334"/>
      <c r="O141" s="334"/>
      <c r="P141" s="194" t="s">
        <v>112</v>
      </c>
      <c r="Q141" s="194"/>
      <c r="R141" s="338" t="s">
        <v>88</v>
      </c>
      <c r="S141" s="338"/>
      <c r="T141" s="334">
        <f>AH72</f>
        <v>0</v>
      </c>
      <c r="U141" s="334"/>
      <c r="V141" s="334"/>
      <c r="W141" s="194" t="s">
        <v>112</v>
      </c>
      <c r="X141" s="194"/>
      <c r="Y141" s="338" t="s">
        <v>88</v>
      </c>
      <c r="Z141" s="338"/>
      <c r="AA141" s="334">
        <f>AH73</f>
        <v>0</v>
      </c>
      <c r="AB141" s="334"/>
      <c r="AC141" s="334"/>
      <c r="AD141" s="194" t="s">
        <v>112</v>
      </c>
      <c r="AE141" s="194"/>
      <c r="AF141" s="338" t="s">
        <v>88</v>
      </c>
      <c r="AG141" s="338"/>
      <c r="AH141" s="334">
        <f>AH74</f>
        <v>0.57735026918962584</v>
      </c>
      <c r="AI141" s="334"/>
      <c r="AJ141" s="334"/>
      <c r="AK141" s="194" t="s">
        <v>112</v>
      </c>
      <c r="AL141" s="194"/>
      <c r="AM141" s="194"/>
      <c r="AN141" s="194"/>
      <c r="AO141" s="201"/>
      <c r="AP141" s="194"/>
      <c r="AQ141" s="194"/>
      <c r="AR141" s="194"/>
      <c r="AS141" s="194"/>
      <c r="AT141" s="194"/>
      <c r="AU141" s="194"/>
      <c r="AV141" s="194"/>
      <c r="AW141" s="194"/>
      <c r="AX141" s="194"/>
      <c r="AY141" s="194"/>
      <c r="AZ141" s="194"/>
      <c r="BA141" s="194"/>
      <c r="BB141" s="194"/>
      <c r="BC141" s="194"/>
      <c r="BD141" s="194"/>
      <c r="BE141" s="194"/>
      <c r="BF141" s="194"/>
      <c r="BG141" s="194"/>
      <c r="BH141" s="194"/>
    </row>
    <row r="142" spans="1:60" s="59" customFormat="1" ht="18.75" customHeight="1">
      <c r="A142" s="194"/>
      <c r="B142" s="229"/>
      <c r="C142" s="229"/>
      <c r="D142" s="194"/>
      <c r="E142" s="196" t="s">
        <v>171</v>
      </c>
      <c r="F142" s="336" t="e">
        <f>AH75</f>
        <v>#N/A</v>
      </c>
      <c r="G142" s="336"/>
      <c r="H142" s="336"/>
      <c r="I142" s="194" t="s">
        <v>112</v>
      </c>
      <c r="J142" s="194"/>
      <c r="K142" s="194"/>
      <c r="L142" s="194"/>
      <c r="M142" s="136"/>
      <c r="N142" s="136"/>
      <c r="O142" s="136"/>
      <c r="P142" s="136"/>
      <c r="Q142" s="194"/>
      <c r="R142" s="194"/>
      <c r="S142" s="194"/>
      <c r="T142" s="194"/>
      <c r="U142" s="194"/>
      <c r="V142" s="194"/>
      <c r="W142" s="194"/>
      <c r="X142" s="194"/>
      <c r="Y142" s="194"/>
      <c r="Z142" s="194"/>
      <c r="AA142" s="194"/>
      <c r="AB142" s="194"/>
      <c r="AC142" s="194"/>
      <c r="AD142" s="194"/>
      <c r="AE142" s="194"/>
      <c r="AF142" s="194"/>
      <c r="AG142" s="196"/>
      <c r="AH142" s="194"/>
      <c r="AI142" s="194"/>
      <c r="AJ142" s="194"/>
      <c r="AK142" s="194"/>
      <c r="AL142" s="194"/>
      <c r="AM142" s="194"/>
      <c r="AN142" s="194"/>
      <c r="AO142" s="194"/>
      <c r="AP142" s="194"/>
      <c r="AQ142" s="194"/>
      <c r="AR142" s="194"/>
      <c r="AS142" s="194"/>
      <c r="AT142" s="194"/>
      <c r="AU142" s="194"/>
      <c r="AV142" s="194"/>
      <c r="AW142" s="194"/>
      <c r="AX142" s="194"/>
      <c r="AY142" s="194"/>
      <c r="AZ142" s="194"/>
      <c r="BA142" s="194"/>
      <c r="BB142" s="194"/>
      <c r="BC142" s="194"/>
      <c r="BD142" s="194"/>
      <c r="BE142" s="194"/>
      <c r="BF142" s="194"/>
      <c r="BG142" s="194"/>
      <c r="BH142" s="194"/>
    </row>
    <row r="143" spans="1:60" s="59" customFormat="1" ht="18.75" customHeight="1">
      <c r="A143" s="194"/>
      <c r="B143" s="194"/>
      <c r="C143" s="194"/>
      <c r="D143" s="204"/>
      <c r="E143" s="204"/>
      <c r="F143" s="204"/>
      <c r="G143" s="194"/>
      <c r="H143" s="194"/>
      <c r="I143" s="196"/>
      <c r="J143" s="196"/>
      <c r="K143" s="197"/>
      <c r="L143" s="197"/>
      <c r="M143" s="197"/>
      <c r="N143" s="197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4"/>
      <c r="AA143" s="194"/>
      <c r="AB143" s="194"/>
      <c r="AC143" s="194"/>
      <c r="AD143" s="194"/>
      <c r="AE143" s="194"/>
      <c r="AF143" s="194"/>
      <c r="AG143" s="194"/>
      <c r="AH143" s="194"/>
      <c r="AI143" s="194"/>
      <c r="AJ143" s="194"/>
      <c r="AK143" s="194"/>
      <c r="AL143" s="194"/>
      <c r="AM143" s="194"/>
      <c r="AN143" s="194"/>
      <c r="AO143" s="194"/>
      <c r="AP143" s="194"/>
      <c r="AQ143" s="194"/>
      <c r="AR143" s="194"/>
      <c r="AS143" s="194"/>
      <c r="AT143" s="194"/>
      <c r="AU143" s="194"/>
      <c r="AV143" s="194"/>
      <c r="AW143" s="194"/>
      <c r="AX143" s="194"/>
      <c r="AY143" s="194"/>
      <c r="AZ143" s="194"/>
      <c r="BA143" s="194"/>
      <c r="BB143" s="194"/>
      <c r="BC143" s="194"/>
      <c r="BD143" s="194"/>
      <c r="BE143" s="194"/>
      <c r="BF143" s="194"/>
    </row>
    <row r="144" spans="1:60" s="202" customFormat="1" ht="18.75" customHeight="1">
      <c r="A144" s="196"/>
      <c r="B144" s="196"/>
      <c r="C144" s="196"/>
      <c r="D144" s="135" t="s">
        <v>336</v>
      </c>
      <c r="E144" s="202" t="s">
        <v>337</v>
      </c>
      <c r="F144" s="336" t="e">
        <f>F142</f>
        <v>#N/A</v>
      </c>
      <c r="G144" s="336"/>
      <c r="H144" s="336"/>
      <c r="I144" s="194" t="s">
        <v>112</v>
      </c>
      <c r="J144" s="136"/>
      <c r="K144" s="136"/>
      <c r="L144" s="136"/>
      <c r="M144" s="136"/>
      <c r="N144" s="196"/>
      <c r="O144" s="196"/>
      <c r="P144" s="194"/>
      <c r="Q144" s="196"/>
      <c r="R144" s="196"/>
      <c r="S144" s="196"/>
      <c r="T144" s="196"/>
      <c r="U144" s="196"/>
      <c r="V144" s="196"/>
      <c r="W144" s="196"/>
      <c r="X144" s="196"/>
      <c r="Y144" s="196"/>
      <c r="Z144" s="196"/>
      <c r="AA144" s="196"/>
      <c r="AB144" s="196"/>
      <c r="AC144" s="196"/>
      <c r="AD144" s="196"/>
      <c r="AE144" s="194"/>
      <c r="AF144" s="196"/>
      <c r="AG144" s="196"/>
      <c r="AH144" s="196"/>
      <c r="AI144" s="196"/>
      <c r="AJ144" s="196"/>
      <c r="AK144" s="196"/>
      <c r="AL144" s="196"/>
      <c r="AM144" s="196"/>
      <c r="AN144" s="196"/>
      <c r="AO144" s="196"/>
      <c r="AP144" s="196"/>
      <c r="AQ144" s="196"/>
      <c r="AR144" s="196"/>
      <c r="AS144" s="196"/>
      <c r="AT144" s="196"/>
      <c r="AU144" s="196"/>
      <c r="AV144" s="196"/>
      <c r="AW144" s="196"/>
      <c r="AX144" s="196"/>
      <c r="AY144" s="196"/>
      <c r="AZ144" s="196"/>
      <c r="BA144" s="196"/>
      <c r="BB144" s="196"/>
      <c r="BC144" s="196"/>
      <c r="BD144" s="196"/>
      <c r="BE144" s="196"/>
      <c r="BF144" s="196"/>
    </row>
    <row r="145" spans="1:62" s="194" customFormat="1" ht="18.75" customHeight="1"/>
    <row r="146" spans="1:62" ht="18.75" customHeight="1">
      <c r="A146" s="58" t="s">
        <v>181</v>
      </c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</row>
    <row r="147" spans="1:62" ht="18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337" t="e">
        <f>AH75</f>
        <v>#N/A</v>
      </c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37"/>
      <c r="AB147" s="337"/>
      <c r="AC147" s="337"/>
      <c r="AD147" s="337"/>
      <c r="AE147" s="337"/>
      <c r="AF147" s="337"/>
      <c r="AG147" s="337"/>
      <c r="AH147" s="337"/>
      <c r="AI147" s="337"/>
      <c r="AJ147" s="337"/>
      <c r="AK147" s="337"/>
      <c r="AL147" s="338" t="s">
        <v>218</v>
      </c>
      <c r="AM147" s="332" t="e">
        <f>AP75</f>
        <v>#N/A</v>
      </c>
      <c r="AN147" s="332"/>
      <c r="AO147" s="332"/>
      <c r="AP147" s="332"/>
      <c r="AQ147" s="332"/>
      <c r="AR147" s="332"/>
    </row>
    <row r="148" spans="1:62" ht="18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339">
        <f>AH70</f>
        <v>0</v>
      </c>
      <c r="O148" s="339"/>
      <c r="P148" s="339"/>
      <c r="Q148" s="213"/>
      <c r="R148" s="340" t="s">
        <v>219</v>
      </c>
      <c r="S148" s="339" t="e">
        <f>AH71</f>
        <v>#N/A</v>
      </c>
      <c r="T148" s="339"/>
      <c r="U148" s="339"/>
      <c r="V148" s="213"/>
      <c r="W148" s="340" t="s">
        <v>219</v>
      </c>
      <c r="X148" s="339">
        <f>AH72</f>
        <v>0</v>
      </c>
      <c r="Y148" s="339"/>
      <c r="Z148" s="339"/>
      <c r="AA148" s="213"/>
      <c r="AB148" s="340" t="s">
        <v>219</v>
      </c>
      <c r="AC148" s="339">
        <f>AH73</f>
        <v>0</v>
      </c>
      <c r="AD148" s="339"/>
      <c r="AE148" s="339"/>
      <c r="AF148" s="213"/>
      <c r="AG148" s="340" t="s">
        <v>219</v>
      </c>
      <c r="AH148" s="339">
        <f>AH74</f>
        <v>0.57735026918962584</v>
      </c>
      <c r="AI148" s="339"/>
      <c r="AJ148" s="339"/>
      <c r="AK148" s="213"/>
      <c r="AL148" s="338"/>
      <c r="AM148" s="332"/>
      <c r="AN148" s="332"/>
      <c r="AO148" s="332"/>
      <c r="AP148" s="332"/>
      <c r="AQ148" s="332"/>
      <c r="AR148" s="332"/>
    </row>
    <row r="149" spans="1:62" ht="18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341">
        <f>AP70</f>
        <v>4</v>
      </c>
      <c r="O149" s="341"/>
      <c r="P149" s="341"/>
      <c r="Q149" s="341"/>
      <c r="R149" s="340"/>
      <c r="S149" s="341" t="str">
        <f>AP71</f>
        <v>∞</v>
      </c>
      <c r="T149" s="341"/>
      <c r="U149" s="341"/>
      <c r="V149" s="341"/>
      <c r="W149" s="340"/>
      <c r="X149" s="341" t="str">
        <f>AP72</f>
        <v>∞</v>
      </c>
      <c r="Y149" s="341"/>
      <c r="Z149" s="341"/>
      <c r="AA149" s="341"/>
      <c r="AB149" s="340"/>
      <c r="AC149" s="341">
        <f>AP73</f>
        <v>12</v>
      </c>
      <c r="AD149" s="341"/>
      <c r="AE149" s="341"/>
      <c r="AF149" s="341"/>
      <c r="AG149" s="340"/>
      <c r="AH149" s="341">
        <f>AP74</f>
        <v>12</v>
      </c>
      <c r="AI149" s="341"/>
      <c r="AJ149" s="341"/>
      <c r="AK149" s="341"/>
    </row>
    <row r="150" spans="1:62" ht="18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</row>
    <row r="151" spans="1:62" ht="18.75" customHeight="1">
      <c r="A151" s="58" t="s">
        <v>199</v>
      </c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</row>
    <row r="152" spans="1:62" ht="18.75" customHeight="1">
      <c r="A152" s="58"/>
      <c r="B152" s="57" t="s">
        <v>182</v>
      </c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</row>
    <row r="153" spans="1:62" ht="18.75" customHeight="1">
      <c r="A153" s="58"/>
      <c r="B153" s="57"/>
      <c r="C153" s="57" t="s">
        <v>183</v>
      </c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</row>
    <row r="154" spans="1:62" ht="18.75" customHeight="1">
      <c r="A154" s="58"/>
      <c r="B154" s="57"/>
      <c r="C154" s="56" t="s">
        <v>184</v>
      </c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</row>
    <row r="155" spans="1:62" ht="18.75" customHeight="1">
      <c r="A155" s="58"/>
      <c r="B155" s="57"/>
      <c r="C155" s="194" t="s">
        <v>185</v>
      </c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</row>
    <row r="156" spans="1:62" ht="18.75" customHeight="1">
      <c r="A156" s="58"/>
      <c r="B156" s="57"/>
      <c r="D156" s="57"/>
      <c r="E156" s="135"/>
      <c r="F156" s="57"/>
      <c r="G156" s="195"/>
      <c r="H156" s="196"/>
      <c r="I156" s="196"/>
      <c r="J156" s="196"/>
      <c r="R156" s="135"/>
      <c r="S156" s="137"/>
      <c r="T156" s="137"/>
      <c r="U156" s="137"/>
      <c r="V156" s="137"/>
      <c r="W156" s="13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</row>
    <row r="157" spans="1:62" ht="18.75" customHeight="1">
      <c r="A157" s="58"/>
      <c r="B157" s="57" t="s">
        <v>182</v>
      </c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</row>
    <row r="158" spans="1:62" ht="18.75" customHeight="1">
      <c r="A158" s="58"/>
      <c r="B158" s="57"/>
      <c r="C158" s="57" t="s">
        <v>189</v>
      </c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</row>
    <row r="159" spans="1:62" ht="18.75" customHeight="1">
      <c r="B159" s="57"/>
      <c r="C159" s="57" t="s">
        <v>198</v>
      </c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</row>
    <row r="160" spans="1:62" ht="18.75" customHeight="1">
      <c r="A160" s="57"/>
      <c r="B160" s="57"/>
      <c r="C160" s="56" t="s">
        <v>220</v>
      </c>
      <c r="L160" s="59"/>
      <c r="M160" s="59"/>
      <c r="N160" s="59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</row>
    <row r="161" spans="1:54" ht="18.75" customHeight="1">
      <c r="A161" s="57"/>
      <c r="B161" s="57"/>
      <c r="L161" s="59"/>
      <c r="M161" s="59"/>
      <c r="N161" s="59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</row>
    <row r="162" spans="1:54" ht="18.75" customHeight="1">
      <c r="A162" s="57"/>
      <c r="B162" s="57"/>
      <c r="C162" s="57"/>
      <c r="D162" s="57"/>
      <c r="E162" s="60"/>
      <c r="F162" s="57"/>
      <c r="G162" s="57"/>
      <c r="H162" s="195" t="s">
        <v>186</v>
      </c>
      <c r="I162" s="338" t="e">
        <f ca="1">Calcu!E78</f>
        <v>#N/A</v>
      </c>
      <c r="J162" s="338"/>
      <c r="K162" s="338"/>
      <c r="L162" s="203" t="s">
        <v>187</v>
      </c>
      <c r="M162" s="399" t="e">
        <f>F144</f>
        <v>#N/A</v>
      </c>
      <c r="N162" s="399"/>
      <c r="O162" s="399"/>
      <c r="P162" s="399"/>
      <c r="Q162" s="399"/>
      <c r="R162" s="57" t="s">
        <v>188</v>
      </c>
      <c r="S162" s="400" t="e">
        <f ca="1">I162*M162</f>
        <v>#N/A</v>
      </c>
      <c r="T162" s="400"/>
      <c r="U162" s="400"/>
      <c r="V162" s="400"/>
      <c r="W162" s="196"/>
      <c r="X162" s="201"/>
      <c r="AL162" s="57"/>
      <c r="AM162" s="57"/>
      <c r="AN162" s="57"/>
      <c r="AO162" s="57"/>
      <c r="AP162" s="57"/>
      <c r="AQ162" s="57"/>
      <c r="AR162" s="57"/>
      <c r="AS162" s="57"/>
      <c r="AT162" s="57"/>
    </row>
  </sheetData>
  <mergeCells count="594">
    <mergeCell ref="G48:K48"/>
    <mergeCell ref="G46:K46"/>
    <mergeCell ref="G47:K47"/>
    <mergeCell ref="G44:K44"/>
    <mergeCell ref="G45:K45"/>
    <mergeCell ref="G43:K43"/>
    <mergeCell ref="B29:F29"/>
    <mergeCell ref="AK46:AO46"/>
    <mergeCell ref="AK47:AO47"/>
    <mergeCell ref="AK42:AO42"/>
    <mergeCell ref="AK43:AO43"/>
    <mergeCell ref="AA47:AE47"/>
    <mergeCell ref="AF47:AJ47"/>
    <mergeCell ref="L48:P48"/>
    <mergeCell ref="Q48:U48"/>
    <mergeCell ref="V48:Z48"/>
    <mergeCell ref="AA48:AE48"/>
    <mergeCell ref="AF48:AJ48"/>
    <mergeCell ref="AK48:AO48"/>
    <mergeCell ref="AK44:AO44"/>
    <mergeCell ref="AK45:AO45"/>
    <mergeCell ref="G42:K42"/>
    <mergeCell ref="G40:K40"/>
    <mergeCell ref="AK40:AO40"/>
    <mergeCell ref="V44:Z44"/>
    <mergeCell ref="AA44:AE44"/>
    <mergeCell ref="AF44:AJ44"/>
    <mergeCell ref="L45:P45"/>
    <mergeCell ref="G41:K41"/>
    <mergeCell ref="AK41:AO41"/>
    <mergeCell ref="L41:P41"/>
    <mergeCell ref="Q41:U41"/>
    <mergeCell ref="V41:Z41"/>
    <mergeCell ref="AA41:AE41"/>
    <mergeCell ref="AF41:AJ41"/>
    <mergeCell ref="L42:P42"/>
    <mergeCell ref="Q42:U42"/>
    <mergeCell ref="L31:P31"/>
    <mergeCell ref="Q31:U31"/>
    <mergeCell ref="V31:Z31"/>
    <mergeCell ref="AA31:AE31"/>
    <mergeCell ref="AF31:AJ31"/>
    <mergeCell ref="AK31:AO31"/>
    <mergeCell ref="L32:P32"/>
    <mergeCell ref="V43:Z43"/>
    <mergeCell ref="AA43:AE43"/>
    <mergeCell ref="AF43:AJ43"/>
    <mergeCell ref="AK32:AO32"/>
    <mergeCell ref="AK38:AO38"/>
    <mergeCell ref="AK39:AO39"/>
    <mergeCell ref="AK34:AO34"/>
    <mergeCell ref="AK35:AO35"/>
    <mergeCell ref="AK36:AO36"/>
    <mergeCell ref="V37:Z37"/>
    <mergeCell ref="AA37:AE37"/>
    <mergeCell ref="AF37:AJ37"/>
    <mergeCell ref="AK37:AO37"/>
    <mergeCell ref="G29:K29"/>
    <mergeCell ref="L29:P29"/>
    <mergeCell ref="Q29:U29"/>
    <mergeCell ref="V29:Z29"/>
    <mergeCell ref="AA29:AE29"/>
    <mergeCell ref="AF29:AJ29"/>
    <mergeCell ref="AK29:AO29"/>
    <mergeCell ref="G33:K33"/>
    <mergeCell ref="L33:P33"/>
    <mergeCell ref="Q33:U33"/>
    <mergeCell ref="V33:Z33"/>
    <mergeCell ref="AA33:AE33"/>
    <mergeCell ref="AF33:AJ33"/>
    <mergeCell ref="AK33:AO33"/>
    <mergeCell ref="G30:K30"/>
    <mergeCell ref="G31:K31"/>
    <mergeCell ref="G32:K32"/>
    <mergeCell ref="V32:Z32"/>
    <mergeCell ref="L30:P30"/>
    <mergeCell ref="Q30:U30"/>
    <mergeCell ref="V30:Z30"/>
    <mergeCell ref="AA30:AE30"/>
    <mergeCell ref="AF30:AJ30"/>
    <mergeCell ref="AK30:AO30"/>
    <mergeCell ref="G37:K37"/>
    <mergeCell ref="L37:P37"/>
    <mergeCell ref="V42:Z42"/>
    <mergeCell ref="AA42:AE42"/>
    <mergeCell ref="L40:P40"/>
    <mergeCell ref="Q40:U40"/>
    <mergeCell ref="V40:Z40"/>
    <mergeCell ref="AA40:AE40"/>
    <mergeCell ref="AF40:AJ40"/>
    <mergeCell ref="G38:K38"/>
    <mergeCell ref="L38:P38"/>
    <mergeCell ref="Q38:U38"/>
    <mergeCell ref="V38:Z38"/>
    <mergeCell ref="AA38:AE38"/>
    <mergeCell ref="AF38:AJ38"/>
    <mergeCell ref="G39:K39"/>
    <mergeCell ref="L39:P39"/>
    <mergeCell ref="Q37:U37"/>
    <mergeCell ref="G35:K35"/>
    <mergeCell ref="L35:P35"/>
    <mergeCell ref="Q35:U35"/>
    <mergeCell ref="V35:Z35"/>
    <mergeCell ref="AA35:AE35"/>
    <mergeCell ref="AF35:AJ35"/>
    <mergeCell ref="G36:K36"/>
    <mergeCell ref="L36:P36"/>
    <mergeCell ref="Q36:U36"/>
    <mergeCell ref="V36:Z36"/>
    <mergeCell ref="AA36:AE36"/>
    <mergeCell ref="AF36:AJ36"/>
    <mergeCell ref="I162:K162"/>
    <mergeCell ref="M162:Q162"/>
    <mergeCell ref="S162:V162"/>
    <mergeCell ref="Q39:U39"/>
    <mergeCell ref="V39:Z39"/>
    <mergeCell ref="AA39:AE39"/>
    <mergeCell ref="AF39:AJ39"/>
    <mergeCell ref="AF46:AJ46"/>
    <mergeCell ref="AF42:AJ42"/>
    <mergeCell ref="L43:P43"/>
    <mergeCell ref="Q43:U43"/>
    <mergeCell ref="L46:P46"/>
    <mergeCell ref="Q46:U46"/>
    <mergeCell ref="V46:Z46"/>
    <mergeCell ref="AA46:AE46"/>
    <mergeCell ref="L47:P47"/>
    <mergeCell ref="Q47:U47"/>
    <mergeCell ref="V47:Z47"/>
    <mergeCell ref="Q45:U45"/>
    <mergeCell ref="V45:Z45"/>
    <mergeCell ref="AA45:AE45"/>
    <mergeCell ref="AF45:AJ45"/>
    <mergeCell ref="L44:P44"/>
    <mergeCell ref="Q44:U44"/>
    <mergeCell ref="AP67:AS67"/>
    <mergeCell ref="L88:M88"/>
    <mergeCell ref="O88:Q88"/>
    <mergeCell ref="R88:S88"/>
    <mergeCell ref="V88:X88"/>
    <mergeCell ref="W92:Y92"/>
    <mergeCell ref="AA92:AD92"/>
    <mergeCell ref="H93:J93"/>
    <mergeCell ref="K93:L93"/>
    <mergeCell ref="AH70:AL70"/>
    <mergeCell ref="AM70:AO70"/>
    <mergeCell ref="AP70:AS70"/>
    <mergeCell ref="AP69:AS69"/>
    <mergeCell ref="V68:Z68"/>
    <mergeCell ref="AA68:AG68"/>
    <mergeCell ref="AP68:AS68"/>
    <mergeCell ref="AH68:AO68"/>
    <mergeCell ref="V67:Z67"/>
    <mergeCell ref="AA67:AG67"/>
    <mergeCell ref="AH67:AO67"/>
    <mergeCell ref="AP73:AS73"/>
    <mergeCell ref="AH72:AL72"/>
    <mergeCell ref="AM72:AO72"/>
    <mergeCell ref="S72:U72"/>
    <mergeCell ref="AU23:AY23"/>
    <mergeCell ref="B24:F24"/>
    <mergeCell ref="G24:K24"/>
    <mergeCell ref="L24:P24"/>
    <mergeCell ref="Q24:U24"/>
    <mergeCell ref="V24:Z24"/>
    <mergeCell ref="AA24:AE24"/>
    <mergeCell ref="AF24:AJ24"/>
    <mergeCell ref="AK24:AO24"/>
    <mergeCell ref="AP24:AT24"/>
    <mergeCell ref="AU24:AY24"/>
    <mergeCell ref="B23:F23"/>
    <mergeCell ref="G23:K23"/>
    <mergeCell ref="L23:P23"/>
    <mergeCell ref="Q23:U23"/>
    <mergeCell ref="V23:Z23"/>
    <mergeCell ref="AA23:AE23"/>
    <mergeCell ref="AF23:AJ23"/>
    <mergeCell ref="AK23:AO23"/>
    <mergeCell ref="AP23:AT23"/>
    <mergeCell ref="AU21:AY21"/>
    <mergeCell ref="B22:F22"/>
    <mergeCell ref="G22:K22"/>
    <mergeCell ref="L22:P22"/>
    <mergeCell ref="Q22:U22"/>
    <mergeCell ref="V22:Z22"/>
    <mergeCell ref="AA22:AE22"/>
    <mergeCell ref="AF22:AJ22"/>
    <mergeCell ref="AK22:AO22"/>
    <mergeCell ref="AP22:AT22"/>
    <mergeCell ref="AU22:AY22"/>
    <mergeCell ref="B21:F21"/>
    <mergeCell ref="G21:K21"/>
    <mergeCell ref="L21:P21"/>
    <mergeCell ref="Q21:U21"/>
    <mergeCell ref="V21:Z21"/>
    <mergeCell ref="AA21:AE21"/>
    <mergeCell ref="AF21:AJ21"/>
    <mergeCell ref="AK21:AO21"/>
    <mergeCell ref="AP21:AT21"/>
    <mergeCell ref="AU19:AY19"/>
    <mergeCell ref="B20:F20"/>
    <mergeCell ref="G20:K20"/>
    <mergeCell ref="L20:P20"/>
    <mergeCell ref="Q20:U20"/>
    <mergeCell ref="V20:Z20"/>
    <mergeCell ref="AA20:AE20"/>
    <mergeCell ref="AF20:AJ20"/>
    <mergeCell ref="AK20:AO20"/>
    <mergeCell ref="AP20:AT20"/>
    <mergeCell ref="AU20:AY20"/>
    <mergeCell ref="AP19:AT19"/>
    <mergeCell ref="B19:F19"/>
    <mergeCell ref="G19:K19"/>
    <mergeCell ref="L19:P19"/>
    <mergeCell ref="Q19:U19"/>
    <mergeCell ref="V19:Z19"/>
    <mergeCell ref="AA19:AE19"/>
    <mergeCell ref="AF19:AJ19"/>
    <mergeCell ref="AK19:AO19"/>
    <mergeCell ref="AU17:AY17"/>
    <mergeCell ref="B18:F18"/>
    <mergeCell ref="G18:K18"/>
    <mergeCell ref="L18:P18"/>
    <mergeCell ref="Q18:U18"/>
    <mergeCell ref="V18:Z18"/>
    <mergeCell ref="AA18:AE18"/>
    <mergeCell ref="AF18:AJ18"/>
    <mergeCell ref="AK18:AO18"/>
    <mergeCell ref="AP18:AT18"/>
    <mergeCell ref="AU18:AY18"/>
    <mergeCell ref="B17:F17"/>
    <mergeCell ref="G17:K17"/>
    <mergeCell ref="L17:P17"/>
    <mergeCell ref="Q17:U17"/>
    <mergeCell ref="V17:Z17"/>
    <mergeCell ref="AA17:AE17"/>
    <mergeCell ref="AF17:AJ17"/>
    <mergeCell ref="AK17:AO17"/>
    <mergeCell ref="AP17:AT17"/>
    <mergeCell ref="AP15:AT15"/>
    <mergeCell ref="AU15:AY15"/>
    <mergeCell ref="B16:F16"/>
    <mergeCell ref="G16:K16"/>
    <mergeCell ref="L16:P16"/>
    <mergeCell ref="Q16:U16"/>
    <mergeCell ref="V16:Z16"/>
    <mergeCell ref="AA16:AE16"/>
    <mergeCell ref="AF16:AJ16"/>
    <mergeCell ref="AK16:AO16"/>
    <mergeCell ref="AP16:AT16"/>
    <mergeCell ref="AU16:AY16"/>
    <mergeCell ref="B15:F15"/>
    <mergeCell ref="G15:K15"/>
    <mergeCell ref="L15:P15"/>
    <mergeCell ref="Q15:U15"/>
    <mergeCell ref="V15:Z15"/>
    <mergeCell ref="AA15:AE15"/>
    <mergeCell ref="AF15:AJ15"/>
    <mergeCell ref="AK15:AO15"/>
    <mergeCell ref="AU13:AY13"/>
    <mergeCell ref="B14:F14"/>
    <mergeCell ref="G14:K14"/>
    <mergeCell ref="L14:P14"/>
    <mergeCell ref="Q14:U14"/>
    <mergeCell ref="V14:Z14"/>
    <mergeCell ref="AA14:AE14"/>
    <mergeCell ref="AF14:AJ14"/>
    <mergeCell ref="AK14:AO14"/>
    <mergeCell ref="AP14:AT14"/>
    <mergeCell ref="AU14:AY14"/>
    <mergeCell ref="AP13:AT13"/>
    <mergeCell ref="B13:F13"/>
    <mergeCell ref="G13:K13"/>
    <mergeCell ref="L13:P13"/>
    <mergeCell ref="Q13:U13"/>
    <mergeCell ref="V13:Z13"/>
    <mergeCell ref="AA13:AE13"/>
    <mergeCell ref="AF13:AJ13"/>
    <mergeCell ref="AK13:AO13"/>
    <mergeCell ref="AU11:AY11"/>
    <mergeCell ref="B12:F12"/>
    <mergeCell ref="G12:K12"/>
    <mergeCell ref="L12:P12"/>
    <mergeCell ref="Q12:U12"/>
    <mergeCell ref="V12:Z12"/>
    <mergeCell ref="AA12:AE12"/>
    <mergeCell ref="AF12:AJ12"/>
    <mergeCell ref="AK12:AO12"/>
    <mergeCell ref="AP12:AT12"/>
    <mergeCell ref="AU12:AY12"/>
    <mergeCell ref="B11:F11"/>
    <mergeCell ref="G11:K11"/>
    <mergeCell ref="L11:P11"/>
    <mergeCell ref="Q11:U11"/>
    <mergeCell ref="V11:Z11"/>
    <mergeCell ref="AA11:AE11"/>
    <mergeCell ref="AF11:AJ11"/>
    <mergeCell ref="AK11:AO11"/>
    <mergeCell ref="AP11:AT11"/>
    <mergeCell ref="AK10:AO10"/>
    <mergeCell ref="AP10:AT10"/>
    <mergeCell ref="AU10:AY10"/>
    <mergeCell ref="B9:F9"/>
    <mergeCell ref="G9:K9"/>
    <mergeCell ref="L9:P9"/>
    <mergeCell ref="Q9:U9"/>
    <mergeCell ref="V9:Z9"/>
    <mergeCell ref="AA9:AE9"/>
    <mergeCell ref="AF9:AJ9"/>
    <mergeCell ref="AK9:AO9"/>
    <mergeCell ref="AP9:AT9"/>
    <mergeCell ref="B72:C72"/>
    <mergeCell ref="D72:G72"/>
    <mergeCell ref="V72:Z72"/>
    <mergeCell ref="V73:Z73"/>
    <mergeCell ref="AU7:AY7"/>
    <mergeCell ref="B8:F8"/>
    <mergeCell ref="G8:K8"/>
    <mergeCell ref="L8:P8"/>
    <mergeCell ref="Q8:U8"/>
    <mergeCell ref="V8:Z8"/>
    <mergeCell ref="AA8:AE8"/>
    <mergeCell ref="AF8:AJ8"/>
    <mergeCell ref="AK8:AO8"/>
    <mergeCell ref="AP8:AT8"/>
    <mergeCell ref="AU8:AY8"/>
    <mergeCell ref="B7:F7"/>
    <mergeCell ref="G7:K7"/>
    <mergeCell ref="L7:P7"/>
    <mergeCell ref="Q7:U7"/>
    <mergeCell ref="V7:Z7"/>
    <mergeCell ref="AA7:AE7"/>
    <mergeCell ref="AF7:AJ7"/>
    <mergeCell ref="AP7:AT7"/>
    <mergeCell ref="AU9:AY9"/>
    <mergeCell ref="AP71:AS71"/>
    <mergeCell ref="B70:C70"/>
    <mergeCell ref="D70:G70"/>
    <mergeCell ref="H70:L70"/>
    <mergeCell ref="M70:N70"/>
    <mergeCell ref="V70:Z70"/>
    <mergeCell ref="O70:R70"/>
    <mergeCell ref="S70:U70"/>
    <mergeCell ref="AA70:AG70"/>
    <mergeCell ref="AU5:AY5"/>
    <mergeCell ref="AA71:AG71"/>
    <mergeCell ref="AP72:AS72"/>
    <mergeCell ref="H72:N72"/>
    <mergeCell ref="AA72:AG72"/>
    <mergeCell ref="H71:L71"/>
    <mergeCell ref="M71:N71"/>
    <mergeCell ref="O71:R71"/>
    <mergeCell ref="S71:U71"/>
    <mergeCell ref="AH71:AL71"/>
    <mergeCell ref="AM71:AO71"/>
    <mergeCell ref="O72:R72"/>
    <mergeCell ref="AK5:AO5"/>
    <mergeCell ref="AP5:AT5"/>
    <mergeCell ref="AK27:AO28"/>
    <mergeCell ref="AK6:AO6"/>
    <mergeCell ref="AK7:AO7"/>
    <mergeCell ref="AP6:AT6"/>
    <mergeCell ref="AU6:AY6"/>
    <mergeCell ref="H67:N67"/>
    <mergeCell ref="O67:U67"/>
    <mergeCell ref="H68:N68"/>
    <mergeCell ref="O68:U68"/>
    <mergeCell ref="V71:Z71"/>
    <mergeCell ref="B5:F5"/>
    <mergeCell ref="G5:K5"/>
    <mergeCell ref="L5:P5"/>
    <mergeCell ref="Q5:U5"/>
    <mergeCell ref="V5:Z5"/>
    <mergeCell ref="AA5:AE5"/>
    <mergeCell ref="B74:C74"/>
    <mergeCell ref="D74:G74"/>
    <mergeCell ref="V74:Z74"/>
    <mergeCell ref="AA74:AG74"/>
    <mergeCell ref="AF5:AJ5"/>
    <mergeCell ref="G28:K28"/>
    <mergeCell ref="L28:P28"/>
    <mergeCell ref="Q28:U28"/>
    <mergeCell ref="V28:Z28"/>
    <mergeCell ref="AA28:AE28"/>
    <mergeCell ref="AF28:AJ28"/>
    <mergeCell ref="AA6:AE6"/>
    <mergeCell ref="AF6:AJ6"/>
    <mergeCell ref="B30:F30"/>
    <mergeCell ref="B31:F31"/>
    <mergeCell ref="B32:F32"/>
    <mergeCell ref="B33:F33"/>
    <mergeCell ref="B34:F34"/>
    <mergeCell ref="AP74:AS74"/>
    <mergeCell ref="B73:C73"/>
    <mergeCell ref="D73:G73"/>
    <mergeCell ref="H73:N73"/>
    <mergeCell ref="AA73:AG73"/>
    <mergeCell ref="O73:R73"/>
    <mergeCell ref="S73:U73"/>
    <mergeCell ref="AH73:AL73"/>
    <mergeCell ref="AM73:AO73"/>
    <mergeCell ref="H74:N74"/>
    <mergeCell ref="O74:R74"/>
    <mergeCell ref="S74:U74"/>
    <mergeCell ref="B3:F4"/>
    <mergeCell ref="G3:AE3"/>
    <mergeCell ref="AF3:AJ4"/>
    <mergeCell ref="AK3:AO4"/>
    <mergeCell ref="AP3:AT4"/>
    <mergeCell ref="AU3:AY4"/>
    <mergeCell ref="G4:K4"/>
    <mergeCell ref="L4:P4"/>
    <mergeCell ref="Q4:U4"/>
    <mergeCell ref="V4:Z4"/>
    <mergeCell ref="AA4:AE4"/>
    <mergeCell ref="B35:F35"/>
    <mergeCell ref="L6:P6"/>
    <mergeCell ref="Q6:U6"/>
    <mergeCell ref="V6:Z6"/>
    <mergeCell ref="B6:F6"/>
    <mergeCell ref="G6:K6"/>
    <mergeCell ref="B27:F28"/>
    <mergeCell ref="G27:AJ27"/>
    <mergeCell ref="Q32:U32"/>
    <mergeCell ref="AA32:AE32"/>
    <mergeCell ref="AF32:AJ32"/>
    <mergeCell ref="B10:F10"/>
    <mergeCell ref="G10:K10"/>
    <mergeCell ref="L10:P10"/>
    <mergeCell ref="Q10:U10"/>
    <mergeCell ref="V10:Z10"/>
    <mergeCell ref="AA10:AE10"/>
    <mergeCell ref="AF10:AJ10"/>
    <mergeCell ref="G34:K34"/>
    <mergeCell ref="L34:P34"/>
    <mergeCell ref="Q34:U34"/>
    <mergeCell ref="V34:Z34"/>
    <mergeCell ref="AA34:AE34"/>
    <mergeCell ref="AF34:AJ34"/>
    <mergeCell ref="B45:F45"/>
    <mergeCell ref="B46:F46"/>
    <mergeCell ref="B47:F47"/>
    <mergeCell ref="B48:F48"/>
    <mergeCell ref="C53:E53"/>
    <mergeCell ref="C54:E54"/>
    <mergeCell ref="C59:E59"/>
    <mergeCell ref="AH74:AL74"/>
    <mergeCell ref="AM74:AO74"/>
    <mergeCell ref="V69:Z69"/>
    <mergeCell ref="AA69:AG69"/>
    <mergeCell ref="H69:N69"/>
    <mergeCell ref="O69:U69"/>
    <mergeCell ref="AH69:AO69"/>
    <mergeCell ref="C56:E56"/>
    <mergeCell ref="C55:E55"/>
    <mergeCell ref="D67:G67"/>
    <mergeCell ref="C57:E57"/>
    <mergeCell ref="C58:E58"/>
    <mergeCell ref="D68:G68"/>
    <mergeCell ref="B67:C69"/>
    <mergeCell ref="D69:G69"/>
    <mergeCell ref="B71:C71"/>
    <mergeCell ref="D71:G71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I85:P85"/>
    <mergeCell ref="C86:H87"/>
    <mergeCell ref="B75:C75"/>
    <mergeCell ref="D75:G75"/>
    <mergeCell ref="H75:L75"/>
    <mergeCell ref="M75:N75"/>
    <mergeCell ref="O75:U75"/>
    <mergeCell ref="V75:Z75"/>
    <mergeCell ref="AA75:AG75"/>
    <mergeCell ref="AP75:AS75"/>
    <mergeCell ref="H81:K81"/>
    <mergeCell ref="L81:M81"/>
    <mergeCell ref="Q82:S82"/>
    <mergeCell ref="T82:U82"/>
    <mergeCell ref="O83:P83"/>
    <mergeCell ref="Q83:Q84"/>
    <mergeCell ref="R83:T83"/>
    <mergeCell ref="U83:V83"/>
    <mergeCell ref="W83:W84"/>
    <mergeCell ref="X83:Z84"/>
    <mergeCell ref="AA83:AB84"/>
    <mergeCell ref="O84:P84"/>
    <mergeCell ref="R84:T84"/>
    <mergeCell ref="AH75:AL75"/>
    <mergeCell ref="AM75:AO75"/>
    <mergeCell ref="C97:H98"/>
    <mergeCell ref="L99:M99"/>
    <mergeCell ref="O99:Q99"/>
    <mergeCell ref="R99:S99"/>
    <mergeCell ref="V99:X99"/>
    <mergeCell ref="M94:N94"/>
    <mergeCell ref="O94:O95"/>
    <mergeCell ref="P94:R94"/>
    <mergeCell ref="T94:W94"/>
    <mergeCell ref="X94:Z94"/>
    <mergeCell ref="P105:Q105"/>
    <mergeCell ref="O106:P106"/>
    <mergeCell ref="S106:S107"/>
    <mergeCell ref="T106:V107"/>
    <mergeCell ref="W106:X107"/>
    <mergeCell ref="R111:S111"/>
    <mergeCell ref="V111:X111"/>
    <mergeCell ref="P117:Q117"/>
    <mergeCell ref="O118:P118"/>
    <mergeCell ref="S118:S119"/>
    <mergeCell ref="T118:V119"/>
    <mergeCell ref="W118:X119"/>
    <mergeCell ref="AL94:AL95"/>
    <mergeCell ref="AM94:AO95"/>
    <mergeCell ref="AP94:AQ95"/>
    <mergeCell ref="M95:N95"/>
    <mergeCell ref="P95:AE95"/>
    <mergeCell ref="AG95:AK95"/>
    <mergeCell ref="I96:P96"/>
    <mergeCell ref="AF94:AF95"/>
    <mergeCell ref="AG94:AI94"/>
    <mergeCell ref="C136:G137"/>
    <mergeCell ref="F141:H141"/>
    <mergeCell ref="K141:L141"/>
    <mergeCell ref="M141:O141"/>
    <mergeCell ref="R141:S141"/>
    <mergeCell ref="T141:V141"/>
    <mergeCell ref="Y141:Z141"/>
    <mergeCell ref="AF141:AG141"/>
    <mergeCell ref="I120:P120"/>
    <mergeCell ref="C121:H122"/>
    <mergeCell ref="S130:U131"/>
    <mergeCell ref="V130:W131"/>
    <mergeCell ref="I132:P132"/>
    <mergeCell ref="C133:H134"/>
    <mergeCell ref="L135:M135"/>
    <mergeCell ref="O135:Q135"/>
    <mergeCell ref="R135:S135"/>
    <mergeCell ref="V135:X135"/>
    <mergeCell ref="R123:S123"/>
    <mergeCell ref="V123:X123"/>
    <mergeCell ref="R130:R131"/>
    <mergeCell ref="AH141:AJ141"/>
    <mergeCell ref="F142:H142"/>
    <mergeCell ref="F144:H144"/>
    <mergeCell ref="N147:AK147"/>
    <mergeCell ref="AL147:AL148"/>
    <mergeCell ref="AM147:AR148"/>
    <mergeCell ref="N148:P148"/>
    <mergeCell ref="R148:R149"/>
    <mergeCell ref="S148:U148"/>
    <mergeCell ref="W148:W149"/>
    <mergeCell ref="X148:Z148"/>
    <mergeCell ref="AB148:AB149"/>
    <mergeCell ref="AC148:AE148"/>
    <mergeCell ref="AG148:AG149"/>
    <mergeCell ref="AH148:AJ148"/>
    <mergeCell ref="N149:Q149"/>
    <mergeCell ref="S149:V149"/>
    <mergeCell ref="X149:AA149"/>
    <mergeCell ref="AC149:AF149"/>
    <mergeCell ref="AH149:AK149"/>
    <mergeCell ref="AA141:AC141"/>
    <mergeCell ref="K118:M119"/>
    <mergeCell ref="N118:N119"/>
    <mergeCell ref="N121:O122"/>
    <mergeCell ref="J130:L131"/>
    <mergeCell ref="M130:M131"/>
    <mergeCell ref="C130:I131"/>
    <mergeCell ref="N133:O134"/>
    <mergeCell ref="K83:M84"/>
    <mergeCell ref="N83:N84"/>
    <mergeCell ref="J94:K95"/>
    <mergeCell ref="L94:L95"/>
    <mergeCell ref="N106:N107"/>
    <mergeCell ref="K106:M107"/>
    <mergeCell ref="M86:N87"/>
    <mergeCell ref="M97:N98"/>
    <mergeCell ref="N109:O110"/>
    <mergeCell ref="C124:G125"/>
    <mergeCell ref="N130:O130"/>
    <mergeCell ref="I108:P108"/>
    <mergeCell ref="C109:H110"/>
    <mergeCell ref="L111:M111"/>
    <mergeCell ref="O111:Q111"/>
    <mergeCell ref="L123:M123"/>
    <mergeCell ref="O123:Q12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106"/>
  <sheetViews>
    <sheetView showGridLines="0" zoomScaleNormal="100" workbookViewId="0"/>
  </sheetViews>
  <sheetFormatPr defaultColWidth="8.77734375" defaultRowHeight="18" customHeight="1"/>
  <cols>
    <col min="1" max="1" width="2.77734375" style="120" customWidth="1"/>
    <col min="2" max="2" width="8.77734375" style="122"/>
    <col min="3" max="3" width="10.77734375" style="122" bestFit="1" customWidth="1"/>
    <col min="4" max="4" width="8.77734375" style="122"/>
    <col min="5" max="5" width="11.21875" style="121" bestFit="1" customWidth="1"/>
    <col min="6" max="21" width="8.77734375" style="121"/>
    <col min="22" max="16384" width="8.77734375" style="120"/>
  </cols>
  <sheetData>
    <row r="1" spans="1:21" ht="15" customHeight="1">
      <c r="A1" s="117" t="s">
        <v>116</v>
      </c>
      <c r="B1" s="118"/>
      <c r="C1" s="118"/>
      <c r="D1" s="118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</row>
    <row r="2" spans="1:21" ht="12">
      <c r="B2" s="188" t="s">
        <v>60</v>
      </c>
      <c r="C2" s="188" t="s">
        <v>113</v>
      </c>
      <c r="D2" s="188" t="s">
        <v>238</v>
      </c>
      <c r="E2" s="188" t="s">
        <v>239</v>
      </c>
      <c r="F2" s="188" t="s">
        <v>58</v>
      </c>
      <c r="G2" s="150" t="s">
        <v>117</v>
      </c>
      <c r="H2" s="150" t="s">
        <v>118</v>
      </c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</row>
    <row r="3" spans="1:21" ht="15" customHeight="1">
      <c r="B3" s="143">
        <f>Length_7!C4</f>
        <v>0</v>
      </c>
      <c r="C3" s="143">
        <f>Length_7!E4</f>
        <v>0</v>
      </c>
      <c r="D3" s="143">
        <f>MIN(D9:D28)</f>
        <v>0</v>
      </c>
      <c r="E3" s="143">
        <f>MAX(D9:D28)</f>
        <v>0</v>
      </c>
      <c r="F3" s="143" t="str">
        <f>E9</f>
        <v/>
      </c>
      <c r="G3" s="127" t="e">
        <f ca="1">IF(SUM(R67)=0,"","초과")</f>
        <v>#N/A</v>
      </c>
      <c r="H3" s="129" t="str">
        <f>IF(SUM(P33)=0,"PASS","FAIL")</f>
        <v>PASS</v>
      </c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</row>
    <row r="4" spans="1:21" ht="15" customHeight="1">
      <c r="B4" s="118"/>
      <c r="C4" s="118"/>
      <c r="D4" s="118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</row>
    <row r="5" spans="1:21" ht="15" customHeight="1">
      <c r="A5" s="117" t="s">
        <v>293</v>
      </c>
      <c r="D5" s="118"/>
      <c r="E5" s="118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0"/>
    </row>
    <row r="6" spans="1:21" ht="15" customHeight="1">
      <c r="B6" s="406" t="s">
        <v>114</v>
      </c>
      <c r="C6" s="411" t="s">
        <v>307</v>
      </c>
      <c r="D6" s="411" t="s">
        <v>308</v>
      </c>
      <c r="E6" s="411" t="s">
        <v>309</v>
      </c>
      <c r="F6" s="404" t="s">
        <v>310</v>
      </c>
      <c r="G6" s="414"/>
      <c r="H6" s="414"/>
      <c r="I6" s="414"/>
      <c r="J6" s="414"/>
      <c r="K6" s="405"/>
      <c r="L6" s="423" t="s">
        <v>311</v>
      </c>
      <c r="M6" s="225" t="s">
        <v>312</v>
      </c>
      <c r="N6" s="225" t="s">
        <v>313</v>
      </c>
      <c r="O6" s="225" t="s">
        <v>314</v>
      </c>
      <c r="P6" s="401" t="s">
        <v>315</v>
      </c>
      <c r="Q6" s="403"/>
    </row>
    <row r="7" spans="1:21" ht="15" customHeight="1">
      <c r="B7" s="410"/>
      <c r="C7" s="412"/>
      <c r="D7" s="413"/>
      <c r="E7" s="412"/>
      <c r="F7" s="151" t="s">
        <v>316</v>
      </c>
      <c r="G7" s="147" t="s">
        <v>317</v>
      </c>
      <c r="H7" s="151" t="s">
        <v>109</v>
      </c>
      <c r="I7" s="147" t="s">
        <v>110</v>
      </c>
      <c r="J7" s="151" t="s">
        <v>111</v>
      </c>
      <c r="K7" s="151" t="s">
        <v>318</v>
      </c>
      <c r="L7" s="424"/>
      <c r="M7" s="225" t="s">
        <v>319</v>
      </c>
      <c r="N7" s="225" t="s">
        <v>320</v>
      </c>
      <c r="O7" s="225" t="s">
        <v>75</v>
      </c>
      <c r="P7" s="225" t="s">
        <v>321</v>
      </c>
      <c r="Q7" s="231" t="s">
        <v>340</v>
      </c>
    </row>
    <row r="8" spans="1:21" ht="15" customHeight="1">
      <c r="B8" s="407"/>
      <c r="C8" s="413"/>
      <c r="D8" s="225" t="s">
        <v>323</v>
      </c>
      <c r="E8" s="413"/>
      <c r="F8" s="151" t="s">
        <v>224</v>
      </c>
      <c r="G8" s="151" t="str">
        <f t="shared" ref="G8:Q8" si="0">F8</f>
        <v>μm</v>
      </c>
      <c r="H8" s="151" t="str">
        <f t="shared" si="0"/>
        <v>μm</v>
      </c>
      <c r="I8" s="151" t="str">
        <f t="shared" si="0"/>
        <v>μm</v>
      </c>
      <c r="J8" s="151" t="str">
        <f t="shared" si="0"/>
        <v>μm</v>
      </c>
      <c r="K8" s="151" t="str">
        <f t="shared" si="0"/>
        <v>μm</v>
      </c>
      <c r="L8" s="151" t="str">
        <f t="shared" si="0"/>
        <v>μm</v>
      </c>
      <c r="M8" s="151" t="str">
        <f t="shared" si="0"/>
        <v>μm</v>
      </c>
      <c r="N8" s="151" t="str">
        <f t="shared" si="0"/>
        <v>μm</v>
      </c>
      <c r="O8" s="151" t="str">
        <f t="shared" si="0"/>
        <v>μm</v>
      </c>
      <c r="P8" s="151" t="str">
        <f t="shared" si="0"/>
        <v>μm</v>
      </c>
      <c r="Q8" s="151" t="str">
        <f t="shared" si="0"/>
        <v>μm</v>
      </c>
    </row>
    <row r="9" spans="1:21" ht="15" customHeight="1">
      <c r="B9" s="153" t="b">
        <f>IF(TRIM(Length_7!A4)="",FALSE,TRUE)</f>
        <v>0</v>
      </c>
      <c r="C9" s="153" t="str">
        <f>IF($B9=FALSE,"",Length_7!W4)</f>
        <v/>
      </c>
      <c r="D9" s="183" t="str">
        <f>IF($B9=FALSE,"",VALUE(Length_7!A4))</f>
        <v/>
      </c>
      <c r="E9" s="143" t="str">
        <f>IF($B9=FALSE,"",Length_7!B4)</f>
        <v/>
      </c>
      <c r="F9" s="153" t="str">
        <f>IF($B9=FALSE,"",Length_7!M4)</f>
        <v/>
      </c>
      <c r="G9" s="153" t="str">
        <f>IF($B9=FALSE,"",Length_7!N4)</f>
        <v/>
      </c>
      <c r="H9" s="153" t="str">
        <f>IF($B9=FALSE,"",Length_7!O4)</f>
        <v/>
      </c>
      <c r="I9" s="153" t="str">
        <f>IF($B9=FALSE,"",Length_7!P4)</f>
        <v/>
      </c>
      <c r="J9" s="153" t="str">
        <f>IF($B9=FALSE,"",Length_7!Q4)</f>
        <v/>
      </c>
      <c r="K9" s="153" t="str">
        <f>IF($B9=FALSE,"",AVERAGE(F9:J9))</f>
        <v/>
      </c>
      <c r="L9" s="191" t="str">
        <f t="shared" ref="L9:L28" si="1">IF(B9=FALSE,"",STDEV(F9:J9))</f>
        <v/>
      </c>
      <c r="M9" s="184" t="str">
        <f>IF($B9=FALSE,"",Length_7!D27)</f>
        <v/>
      </c>
      <c r="N9" s="165" t="str">
        <f t="shared" ref="N9:N28" si="2">K9</f>
        <v/>
      </c>
      <c r="O9" s="146" t="str">
        <f t="shared" ref="O9:O28" si="3">IF(B9=FALSE,"",N9+M9)</f>
        <v/>
      </c>
      <c r="P9" s="143" t="str">
        <f t="shared" ref="P9:P28" si="4">IF($B9=FALSE,"",ROUND(O9,$J$67))</f>
        <v/>
      </c>
      <c r="Q9" s="143" t="str">
        <f t="shared" ref="Q9:Q28" si="5">IF($B9=FALSE,"",ROUND(D9-P9,$J$67))</f>
        <v/>
      </c>
    </row>
    <row r="10" spans="1:21" ht="15" customHeight="1">
      <c r="B10" s="153" t="b">
        <f>IF(TRIM(Length_7!A5)="",FALSE,TRUE)</f>
        <v>0</v>
      </c>
      <c r="C10" s="153" t="str">
        <f>IF($B10=FALSE,"",Length_7!W5)</f>
        <v/>
      </c>
      <c r="D10" s="183" t="str">
        <f>IF($B10=FALSE,"",VALUE(Length_7!A5))</f>
        <v/>
      </c>
      <c r="E10" s="143" t="str">
        <f>IF($B10=FALSE,"",Length_7!B5)</f>
        <v/>
      </c>
      <c r="F10" s="153" t="str">
        <f>IF($B10=FALSE,"",Length_7!M5)</f>
        <v/>
      </c>
      <c r="G10" s="153" t="str">
        <f>IF($B10=FALSE,"",Length_7!N5)</f>
        <v/>
      </c>
      <c r="H10" s="153" t="str">
        <f>IF($B10=FALSE,"",Length_7!O5)</f>
        <v/>
      </c>
      <c r="I10" s="153" t="str">
        <f>IF($B10=FALSE,"",Length_7!P5)</f>
        <v/>
      </c>
      <c r="J10" s="153" t="str">
        <f>IF($B10=FALSE,"",Length_7!Q5)</f>
        <v/>
      </c>
      <c r="K10" s="153" t="str">
        <f t="shared" ref="K10:K28" si="6">IF($B10=FALSE,"",AVERAGE(F10:J10))</f>
        <v/>
      </c>
      <c r="L10" s="191" t="str">
        <f t="shared" si="1"/>
        <v/>
      </c>
      <c r="M10" s="184" t="str">
        <f>IF($B10=FALSE,"",Length_7!D28)</f>
        <v/>
      </c>
      <c r="N10" s="165" t="str">
        <f t="shared" si="2"/>
        <v/>
      </c>
      <c r="O10" s="146" t="str">
        <f t="shared" si="3"/>
        <v/>
      </c>
      <c r="P10" s="143" t="str">
        <f t="shared" si="4"/>
        <v/>
      </c>
      <c r="Q10" s="143" t="str">
        <f t="shared" si="5"/>
        <v/>
      </c>
    </row>
    <row r="11" spans="1:21" ht="15" customHeight="1">
      <c r="B11" s="153" t="b">
        <f>IF(TRIM(Length_7!A6)="",FALSE,TRUE)</f>
        <v>0</v>
      </c>
      <c r="C11" s="153" t="str">
        <f>IF($B11=FALSE,"",Length_7!W6)</f>
        <v/>
      </c>
      <c r="D11" s="183" t="str">
        <f>IF($B11=FALSE,"",VALUE(Length_7!A6))</f>
        <v/>
      </c>
      <c r="E11" s="143" t="str">
        <f>IF($B11=FALSE,"",Length_7!B6)</f>
        <v/>
      </c>
      <c r="F11" s="153" t="str">
        <f>IF($B11=FALSE,"",Length_7!M6)</f>
        <v/>
      </c>
      <c r="G11" s="153" t="str">
        <f>IF($B11=FALSE,"",Length_7!N6)</f>
        <v/>
      </c>
      <c r="H11" s="153" t="str">
        <f>IF($B11=FALSE,"",Length_7!O6)</f>
        <v/>
      </c>
      <c r="I11" s="153" t="str">
        <f>IF($B11=FALSE,"",Length_7!P6)</f>
        <v/>
      </c>
      <c r="J11" s="153" t="str">
        <f>IF($B11=FALSE,"",Length_7!Q6)</f>
        <v/>
      </c>
      <c r="K11" s="153" t="str">
        <f t="shared" si="6"/>
        <v/>
      </c>
      <c r="L11" s="191" t="str">
        <f t="shared" si="1"/>
        <v/>
      </c>
      <c r="M11" s="184" t="str">
        <f>IF($B11=FALSE,"",Length_7!D29)</f>
        <v/>
      </c>
      <c r="N11" s="165" t="str">
        <f t="shared" si="2"/>
        <v/>
      </c>
      <c r="O11" s="146" t="str">
        <f t="shared" si="3"/>
        <v/>
      </c>
      <c r="P11" s="143" t="str">
        <f t="shared" si="4"/>
        <v/>
      </c>
      <c r="Q11" s="143" t="str">
        <f t="shared" si="5"/>
        <v/>
      </c>
    </row>
    <row r="12" spans="1:21" ht="15" customHeight="1">
      <c r="B12" s="153" t="b">
        <f>IF(TRIM(Length_7!A7)="",FALSE,TRUE)</f>
        <v>0</v>
      </c>
      <c r="C12" s="153" t="str">
        <f>IF($B12=FALSE,"",Length_7!W7)</f>
        <v/>
      </c>
      <c r="D12" s="183" t="str">
        <f>IF($B12=FALSE,"",VALUE(Length_7!A7))</f>
        <v/>
      </c>
      <c r="E12" s="143" t="str">
        <f>IF($B12=FALSE,"",Length_7!B7)</f>
        <v/>
      </c>
      <c r="F12" s="153" t="str">
        <f>IF($B12=FALSE,"",Length_7!M7)</f>
        <v/>
      </c>
      <c r="G12" s="153" t="str">
        <f>IF($B12=FALSE,"",Length_7!N7)</f>
        <v/>
      </c>
      <c r="H12" s="153" t="str">
        <f>IF($B12=FALSE,"",Length_7!O7)</f>
        <v/>
      </c>
      <c r="I12" s="153" t="str">
        <f>IF($B12=FALSE,"",Length_7!P7)</f>
        <v/>
      </c>
      <c r="J12" s="153" t="str">
        <f>IF($B12=FALSE,"",Length_7!Q7)</f>
        <v/>
      </c>
      <c r="K12" s="153" t="str">
        <f t="shared" si="6"/>
        <v/>
      </c>
      <c r="L12" s="191" t="str">
        <f t="shared" si="1"/>
        <v/>
      </c>
      <c r="M12" s="184" t="str">
        <f>IF($B12=FALSE,"",Length_7!D30)</f>
        <v/>
      </c>
      <c r="N12" s="165" t="str">
        <f t="shared" si="2"/>
        <v/>
      </c>
      <c r="O12" s="146" t="str">
        <f t="shared" si="3"/>
        <v/>
      </c>
      <c r="P12" s="143" t="str">
        <f t="shared" si="4"/>
        <v/>
      </c>
      <c r="Q12" s="143" t="str">
        <f t="shared" si="5"/>
        <v/>
      </c>
    </row>
    <row r="13" spans="1:21" ht="15" customHeight="1">
      <c r="B13" s="153" t="b">
        <f>IF(TRIM(Length_7!A8)="",FALSE,TRUE)</f>
        <v>0</v>
      </c>
      <c r="C13" s="153" t="str">
        <f>IF($B13=FALSE,"",Length_7!W8)</f>
        <v/>
      </c>
      <c r="D13" s="183" t="str">
        <f>IF($B13=FALSE,"",VALUE(Length_7!A8))</f>
        <v/>
      </c>
      <c r="E13" s="143" t="str">
        <f>IF($B13=FALSE,"",Length_7!B8)</f>
        <v/>
      </c>
      <c r="F13" s="153" t="str">
        <f>IF($B13=FALSE,"",Length_7!M8)</f>
        <v/>
      </c>
      <c r="G13" s="153" t="str">
        <f>IF($B13=FALSE,"",Length_7!N8)</f>
        <v/>
      </c>
      <c r="H13" s="153" t="str">
        <f>IF($B13=FALSE,"",Length_7!O8)</f>
        <v/>
      </c>
      <c r="I13" s="153" t="str">
        <f>IF($B13=FALSE,"",Length_7!P8)</f>
        <v/>
      </c>
      <c r="J13" s="153" t="str">
        <f>IF($B13=FALSE,"",Length_7!Q8)</f>
        <v/>
      </c>
      <c r="K13" s="153" t="str">
        <f t="shared" si="6"/>
        <v/>
      </c>
      <c r="L13" s="191" t="str">
        <f t="shared" si="1"/>
        <v/>
      </c>
      <c r="M13" s="184" t="str">
        <f>IF($B13=FALSE,"",Length_7!D31)</f>
        <v/>
      </c>
      <c r="N13" s="165" t="str">
        <f t="shared" si="2"/>
        <v/>
      </c>
      <c r="O13" s="146" t="str">
        <f t="shared" si="3"/>
        <v/>
      </c>
      <c r="P13" s="143" t="str">
        <f t="shared" si="4"/>
        <v/>
      </c>
      <c r="Q13" s="143" t="str">
        <f t="shared" si="5"/>
        <v/>
      </c>
    </row>
    <row r="14" spans="1:21" ht="15" customHeight="1">
      <c r="B14" s="153" t="b">
        <f>IF(TRIM(Length_7!A9)="",FALSE,TRUE)</f>
        <v>0</v>
      </c>
      <c r="C14" s="153" t="str">
        <f>IF($B14=FALSE,"",Length_7!W9)</f>
        <v/>
      </c>
      <c r="D14" s="183" t="str">
        <f>IF($B14=FALSE,"",VALUE(Length_7!A9))</f>
        <v/>
      </c>
      <c r="E14" s="143" t="str">
        <f>IF($B14=FALSE,"",Length_7!B9)</f>
        <v/>
      </c>
      <c r="F14" s="153" t="str">
        <f>IF($B14=FALSE,"",Length_7!M9)</f>
        <v/>
      </c>
      <c r="G14" s="153" t="str">
        <f>IF($B14=FALSE,"",Length_7!N9)</f>
        <v/>
      </c>
      <c r="H14" s="153" t="str">
        <f>IF($B14=FALSE,"",Length_7!O9)</f>
        <v/>
      </c>
      <c r="I14" s="153" t="str">
        <f>IF($B14=FALSE,"",Length_7!P9)</f>
        <v/>
      </c>
      <c r="J14" s="153" t="str">
        <f>IF($B14=FALSE,"",Length_7!Q9)</f>
        <v/>
      </c>
      <c r="K14" s="153" t="str">
        <f t="shared" si="6"/>
        <v/>
      </c>
      <c r="L14" s="191" t="str">
        <f t="shared" si="1"/>
        <v/>
      </c>
      <c r="M14" s="184" t="str">
        <f>IF($B14=FALSE,"",Length_7!D32)</f>
        <v/>
      </c>
      <c r="N14" s="165" t="str">
        <f t="shared" si="2"/>
        <v/>
      </c>
      <c r="O14" s="146" t="str">
        <f t="shared" si="3"/>
        <v/>
      </c>
      <c r="P14" s="143" t="str">
        <f t="shared" si="4"/>
        <v/>
      </c>
      <c r="Q14" s="143" t="str">
        <f t="shared" si="5"/>
        <v/>
      </c>
    </row>
    <row r="15" spans="1:21" ht="15" customHeight="1">
      <c r="B15" s="153" t="b">
        <f>IF(TRIM(Length_7!A10)="",FALSE,TRUE)</f>
        <v>0</v>
      </c>
      <c r="C15" s="153" t="str">
        <f>IF($B15=FALSE,"",Length_7!W10)</f>
        <v/>
      </c>
      <c r="D15" s="183" t="str">
        <f>IF($B15=FALSE,"",VALUE(Length_7!A10))</f>
        <v/>
      </c>
      <c r="E15" s="143" t="str">
        <f>IF($B15=FALSE,"",Length_7!B10)</f>
        <v/>
      </c>
      <c r="F15" s="153" t="str">
        <f>IF($B15=FALSE,"",Length_7!M10)</f>
        <v/>
      </c>
      <c r="G15" s="153" t="str">
        <f>IF($B15=FALSE,"",Length_7!N10)</f>
        <v/>
      </c>
      <c r="H15" s="153" t="str">
        <f>IF($B15=FALSE,"",Length_7!O10)</f>
        <v/>
      </c>
      <c r="I15" s="153" t="str">
        <f>IF($B15=FALSE,"",Length_7!P10)</f>
        <v/>
      </c>
      <c r="J15" s="153" t="str">
        <f>IF($B15=FALSE,"",Length_7!Q10)</f>
        <v/>
      </c>
      <c r="K15" s="153" t="str">
        <f t="shared" si="6"/>
        <v/>
      </c>
      <c r="L15" s="191" t="str">
        <f t="shared" si="1"/>
        <v/>
      </c>
      <c r="M15" s="184" t="str">
        <f>IF($B15=FALSE,"",Length_7!D33)</f>
        <v/>
      </c>
      <c r="N15" s="165" t="str">
        <f t="shared" si="2"/>
        <v/>
      </c>
      <c r="O15" s="146" t="str">
        <f t="shared" si="3"/>
        <v/>
      </c>
      <c r="P15" s="143" t="str">
        <f t="shared" si="4"/>
        <v/>
      </c>
      <c r="Q15" s="143" t="str">
        <f t="shared" si="5"/>
        <v/>
      </c>
    </row>
    <row r="16" spans="1:21" ht="15" customHeight="1">
      <c r="B16" s="153" t="b">
        <f>IF(TRIM(Length_7!A11)="",FALSE,TRUE)</f>
        <v>0</v>
      </c>
      <c r="C16" s="153" t="str">
        <f>IF($B16=FALSE,"",Length_7!W11)</f>
        <v/>
      </c>
      <c r="D16" s="183" t="str">
        <f>IF($B16=FALSE,"",VALUE(Length_7!A11))</f>
        <v/>
      </c>
      <c r="E16" s="143" t="str">
        <f>IF($B16=FALSE,"",Length_7!B11)</f>
        <v/>
      </c>
      <c r="F16" s="153" t="str">
        <f>IF($B16=FALSE,"",Length_7!M11)</f>
        <v/>
      </c>
      <c r="G16" s="153" t="str">
        <f>IF($B16=FALSE,"",Length_7!N11)</f>
        <v/>
      </c>
      <c r="H16" s="153" t="str">
        <f>IF($B16=FALSE,"",Length_7!O11)</f>
        <v/>
      </c>
      <c r="I16" s="153" t="str">
        <f>IF($B16=FALSE,"",Length_7!P11)</f>
        <v/>
      </c>
      <c r="J16" s="153" t="str">
        <f>IF($B16=FALSE,"",Length_7!Q11)</f>
        <v/>
      </c>
      <c r="K16" s="153" t="str">
        <f t="shared" si="6"/>
        <v/>
      </c>
      <c r="L16" s="191" t="str">
        <f t="shared" si="1"/>
        <v/>
      </c>
      <c r="M16" s="184" t="str">
        <f>IF($B16=FALSE,"",Length_7!D34)</f>
        <v/>
      </c>
      <c r="N16" s="165" t="str">
        <f t="shared" si="2"/>
        <v/>
      </c>
      <c r="O16" s="146" t="str">
        <f t="shared" si="3"/>
        <v/>
      </c>
      <c r="P16" s="143" t="str">
        <f t="shared" si="4"/>
        <v/>
      </c>
      <c r="Q16" s="143" t="str">
        <f t="shared" si="5"/>
        <v/>
      </c>
    </row>
    <row r="17" spans="1:23" ht="15" customHeight="1">
      <c r="B17" s="153" t="b">
        <f>IF(TRIM(Length_7!A12)="",FALSE,TRUE)</f>
        <v>0</v>
      </c>
      <c r="C17" s="153" t="str">
        <f>IF($B17=FALSE,"",Length_7!W12)</f>
        <v/>
      </c>
      <c r="D17" s="183" t="str">
        <f>IF($B17=FALSE,"",VALUE(Length_7!A12))</f>
        <v/>
      </c>
      <c r="E17" s="143" t="str">
        <f>IF($B17=FALSE,"",Length_7!B12)</f>
        <v/>
      </c>
      <c r="F17" s="153" t="str">
        <f>IF($B17=FALSE,"",Length_7!M12)</f>
        <v/>
      </c>
      <c r="G17" s="153" t="str">
        <f>IF($B17=FALSE,"",Length_7!N12)</f>
        <v/>
      </c>
      <c r="H17" s="153" t="str">
        <f>IF($B17=FALSE,"",Length_7!O12)</f>
        <v/>
      </c>
      <c r="I17" s="153" t="str">
        <f>IF($B17=FALSE,"",Length_7!P12)</f>
        <v/>
      </c>
      <c r="J17" s="153" t="str">
        <f>IF($B17=FALSE,"",Length_7!Q12)</f>
        <v/>
      </c>
      <c r="K17" s="153" t="str">
        <f t="shared" si="6"/>
        <v/>
      </c>
      <c r="L17" s="191" t="str">
        <f t="shared" si="1"/>
        <v/>
      </c>
      <c r="M17" s="184" t="str">
        <f>IF($B17=FALSE,"",Length_7!D35)</f>
        <v/>
      </c>
      <c r="N17" s="165" t="str">
        <f t="shared" si="2"/>
        <v/>
      </c>
      <c r="O17" s="146" t="str">
        <f t="shared" si="3"/>
        <v/>
      </c>
      <c r="P17" s="143" t="str">
        <f t="shared" si="4"/>
        <v/>
      </c>
      <c r="Q17" s="143" t="str">
        <f t="shared" si="5"/>
        <v/>
      </c>
    </row>
    <row r="18" spans="1:23" ht="15" customHeight="1">
      <c r="B18" s="153" t="b">
        <f>IF(TRIM(Length_7!A13)="",FALSE,TRUE)</f>
        <v>0</v>
      </c>
      <c r="C18" s="153" t="str">
        <f>IF($B18=FALSE,"",Length_7!W13)</f>
        <v/>
      </c>
      <c r="D18" s="183" t="str">
        <f>IF($B18=FALSE,"",VALUE(Length_7!A13))</f>
        <v/>
      </c>
      <c r="E18" s="143" t="str">
        <f>IF($B18=FALSE,"",Length_7!B13)</f>
        <v/>
      </c>
      <c r="F18" s="153" t="str">
        <f>IF($B18=FALSE,"",Length_7!M13)</f>
        <v/>
      </c>
      <c r="G18" s="153" t="str">
        <f>IF($B18=FALSE,"",Length_7!N13)</f>
        <v/>
      </c>
      <c r="H18" s="153" t="str">
        <f>IF($B18=FALSE,"",Length_7!O13)</f>
        <v/>
      </c>
      <c r="I18" s="153" t="str">
        <f>IF($B18=FALSE,"",Length_7!P13)</f>
        <v/>
      </c>
      <c r="J18" s="153" t="str">
        <f>IF($B18=FALSE,"",Length_7!Q13)</f>
        <v/>
      </c>
      <c r="K18" s="153" t="str">
        <f t="shared" si="6"/>
        <v/>
      </c>
      <c r="L18" s="191" t="str">
        <f t="shared" si="1"/>
        <v/>
      </c>
      <c r="M18" s="184" t="str">
        <f>IF($B18=FALSE,"",Length_7!D36)</f>
        <v/>
      </c>
      <c r="N18" s="165" t="str">
        <f t="shared" si="2"/>
        <v/>
      </c>
      <c r="O18" s="146" t="str">
        <f t="shared" si="3"/>
        <v/>
      </c>
      <c r="P18" s="143" t="str">
        <f t="shared" si="4"/>
        <v/>
      </c>
      <c r="Q18" s="143" t="str">
        <f t="shared" si="5"/>
        <v/>
      </c>
    </row>
    <row r="19" spans="1:23" ht="15" customHeight="1">
      <c r="B19" s="153" t="b">
        <f>IF(TRIM(Length_7!A14)="",FALSE,TRUE)</f>
        <v>0</v>
      </c>
      <c r="C19" s="153" t="str">
        <f>IF($B19=FALSE,"",Length_7!W14)</f>
        <v/>
      </c>
      <c r="D19" s="183" t="str">
        <f>IF($B19=FALSE,"",VALUE(Length_7!A14))</f>
        <v/>
      </c>
      <c r="E19" s="143" t="str">
        <f>IF($B19=FALSE,"",Length_7!B14)</f>
        <v/>
      </c>
      <c r="F19" s="153" t="str">
        <f>IF($B19=FALSE,"",Length_7!M14)</f>
        <v/>
      </c>
      <c r="G19" s="153" t="str">
        <f>IF($B19=FALSE,"",Length_7!N14)</f>
        <v/>
      </c>
      <c r="H19" s="153" t="str">
        <f>IF($B19=FALSE,"",Length_7!O14)</f>
        <v/>
      </c>
      <c r="I19" s="153" t="str">
        <f>IF($B19=FALSE,"",Length_7!P14)</f>
        <v/>
      </c>
      <c r="J19" s="153" t="str">
        <f>IF($B19=FALSE,"",Length_7!Q14)</f>
        <v/>
      </c>
      <c r="K19" s="153" t="str">
        <f t="shared" si="6"/>
        <v/>
      </c>
      <c r="L19" s="191" t="str">
        <f t="shared" si="1"/>
        <v/>
      </c>
      <c r="M19" s="184" t="str">
        <f>IF($B19=FALSE,"",Length_7!D37)</f>
        <v/>
      </c>
      <c r="N19" s="165" t="str">
        <f t="shared" si="2"/>
        <v/>
      </c>
      <c r="O19" s="146" t="str">
        <f t="shared" si="3"/>
        <v/>
      </c>
      <c r="P19" s="143" t="str">
        <f t="shared" si="4"/>
        <v/>
      </c>
      <c r="Q19" s="143" t="str">
        <f t="shared" si="5"/>
        <v/>
      </c>
    </row>
    <row r="20" spans="1:23" ht="15" customHeight="1">
      <c r="B20" s="153" t="b">
        <f>IF(TRIM(Length_7!A15)="",FALSE,TRUE)</f>
        <v>0</v>
      </c>
      <c r="C20" s="153" t="str">
        <f>IF($B20=FALSE,"",Length_7!W15)</f>
        <v/>
      </c>
      <c r="D20" s="183" t="str">
        <f>IF($B20=FALSE,"",VALUE(Length_7!A15))</f>
        <v/>
      </c>
      <c r="E20" s="143" t="str">
        <f>IF($B20=FALSE,"",Length_7!B15)</f>
        <v/>
      </c>
      <c r="F20" s="153" t="str">
        <f>IF($B20=FALSE,"",Length_7!M15)</f>
        <v/>
      </c>
      <c r="G20" s="153" t="str">
        <f>IF($B20=FALSE,"",Length_7!N15)</f>
        <v/>
      </c>
      <c r="H20" s="153" t="str">
        <f>IF($B20=FALSE,"",Length_7!O15)</f>
        <v/>
      </c>
      <c r="I20" s="153" t="str">
        <f>IF($B20=FALSE,"",Length_7!P15)</f>
        <v/>
      </c>
      <c r="J20" s="153" t="str">
        <f>IF($B20=FALSE,"",Length_7!Q15)</f>
        <v/>
      </c>
      <c r="K20" s="153" t="str">
        <f t="shared" si="6"/>
        <v/>
      </c>
      <c r="L20" s="191" t="str">
        <f t="shared" si="1"/>
        <v/>
      </c>
      <c r="M20" s="184" t="str">
        <f>IF($B20=FALSE,"",Length_7!D38)</f>
        <v/>
      </c>
      <c r="N20" s="165" t="str">
        <f t="shared" si="2"/>
        <v/>
      </c>
      <c r="O20" s="146" t="str">
        <f t="shared" si="3"/>
        <v/>
      </c>
      <c r="P20" s="143" t="str">
        <f t="shared" si="4"/>
        <v/>
      </c>
      <c r="Q20" s="143" t="str">
        <f t="shared" si="5"/>
        <v/>
      </c>
    </row>
    <row r="21" spans="1:23" ht="15" customHeight="1">
      <c r="B21" s="153" t="b">
        <f>IF(TRIM(Length_7!A16)="",FALSE,TRUE)</f>
        <v>0</v>
      </c>
      <c r="C21" s="153" t="str">
        <f>IF($B21=FALSE,"",Length_7!W16)</f>
        <v/>
      </c>
      <c r="D21" s="183" t="str">
        <f>IF($B21=FALSE,"",VALUE(Length_7!A16))</f>
        <v/>
      </c>
      <c r="E21" s="143" t="str">
        <f>IF($B21=FALSE,"",Length_7!B16)</f>
        <v/>
      </c>
      <c r="F21" s="153" t="str">
        <f>IF($B21=FALSE,"",Length_7!M16)</f>
        <v/>
      </c>
      <c r="G21" s="153" t="str">
        <f>IF($B21=FALSE,"",Length_7!N16)</f>
        <v/>
      </c>
      <c r="H21" s="153" t="str">
        <f>IF($B21=FALSE,"",Length_7!O16)</f>
        <v/>
      </c>
      <c r="I21" s="153" t="str">
        <f>IF($B21=FALSE,"",Length_7!P16)</f>
        <v/>
      </c>
      <c r="J21" s="153" t="str">
        <f>IF($B21=FALSE,"",Length_7!Q16)</f>
        <v/>
      </c>
      <c r="K21" s="153" t="str">
        <f t="shared" si="6"/>
        <v/>
      </c>
      <c r="L21" s="191" t="str">
        <f t="shared" si="1"/>
        <v/>
      </c>
      <c r="M21" s="184" t="str">
        <f>IF($B21=FALSE,"",Length_7!D39)</f>
        <v/>
      </c>
      <c r="N21" s="165" t="str">
        <f t="shared" si="2"/>
        <v/>
      </c>
      <c r="O21" s="146" t="str">
        <f t="shared" si="3"/>
        <v/>
      </c>
      <c r="P21" s="143" t="str">
        <f t="shared" si="4"/>
        <v/>
      </c>
      <c r="Q21" s="143" t="str">
        <f t="shared" si="5"/>
        <v/>
      </c>
    </row>
    <row r="22" spans="1:23" ht="15" customHeight="1">
      <c r="B22" s="153" t="b">
        <f>IF(TRIM(Length_7!A17)="",FALSE,TRUE)</f>
        <v>0</v>
      </c>
      <c r="C22" s="153" t="str">
        <f>IF($B22=FALSE,"",Length_7!W17)</f>
        <v/>
      </c>
      <c r="D22" s="183" t="str">
        <f>IF($B22=FALSE,"",VALUE(Length_7!A17))</f>
        <v/>
      </c>
      <c r="E22" s="143" t="str">
        <f>IF($B22=FALSE,"",Length_7!B17)</f>
        <v/>
      </c>
      <c r="F22" s="153" t="str">
        <f>IF($B22=FALSE,"",Length_7!M17)</f>
        <v/>
      </c>
      <c r="G22" s="153" t="str">
        <f>IF($B22=FALSE,"",Length_7!N17)</f>
        <v/>
      </c>
      <c r="H22" s="153" t="str">
        <f>IF($B22=FALSE,"",Length_7!O17)</f>
        <v/>
      </c>
      <c r="I22" s="153" t="str">
        <f>IF($B22=FALSE,"",Length_7!P17)</f>
        <v/>
      </c>
      <c r="J22" s="153" t="str">
        <f>IF($B22=FALSE,"",Length_7!Q17)</f>
        <v/>
      </c>
      <c r="K22" s="153" t="str">
        <f t="shared" si="6"/>
        <v/>
      </c>
      <c r="L22" s="191" t="str">
        <f t="shared" si="1"/>
        <v/>
      </c>
      <c r="M22" s="184" t="str">
        <f>IF($B22=FALSE,"",Length_7!D40)</f>
        <v/>
      </c>
      <c r="N22" s="165" t="str">
        <f t="shared" si="2"/>
        <v/>
      </c>
      <c r="O22" s="146" t="str">
        <f t="shared" si="3"/>
        <v/>
      </c>
      <c r="P22" s="143" t="str">
        <f t="shared" si="4"/>
        <v/>
      </c>
      <c r="Q22" s="143" t="str">
        <f t="shared" si="5"/>
        <v/>
      </c>
    </row>
    <row r="23" spans="1:23" ht="15" customHeight="1">
      <c r="B23" s="153" t="b">
        <f>IF(TRIM(Length_7!A18)="",FALSE,TRUE)</f>
        <v>0</v>
      </c>
      <c r="C23" s="153" t="str">
        <f>IF($B23=FALSE,"",Length_7!W18)</f>
        <v/>
      </c>
      <c r="D23" s="183" t="str">
        <f>IF($B23=FALSE,"",VALUE(Length_7!A18))</f>
        <v/>
      </c>
      <c r="E23" s="143" t="str">
        <f>IF($B23=FALSE,"",Length_7!B18)</f>
        <v/>
      </c>
      <c r="F23" s="153" t="str">
        <f>IF($B23=FALSE,"",Length_7!M18)</f>
        <v/>
      </c>
      <c r="G23" s="153" t="str">
        <f>IF($B23=FALSE,"",Length_7!N18)</f>
        <v/>
      </c>
      <c r="H23" s="153" t="str">
        <f>IF($B23=FALSE,"",Length_7!O18)</f>
        <v/>
      </c>
      <c r="I23" s="153" t="str">
        <f>IF($B23=FALSE,"",Length_7!P18)</f>
        <v/>
      </c>
      <c r="J23" s="153" t="str">
        <f>IF($B23=FALSE,"",Length_7!Q18)</f>
        <v/>
      </c>
      <c r="K23" s="153" t="str">
        <f t="shared" si="6"/>
        <v/>
      </c>
      <c r="L23" s="191" t="str">
        <f t="shared" si="1"/>
        <v/>
      </c>
      <c r="M23" s="184" t="str">
        <f>IF($B23=FALSE,"",Length_7!D41)</f>
        <v/>
      </c>
      <c r="N23" s="165" t="str">
        <f t="shared" si="2"/>
        <v/>
      </c>
      <c r="O23" s="146" t="str">
        <f t="shared" si="3"/>
        <v/>
      </c>
      <c r="P23" s="143" t="str">
        <f t="shared" si="4"/>
        <v/>
      </c>
      <c r="Q23" s="143" t="str">
        <f t="shared" si="5"/>
        <v/>
      </c>
    </row>
    <row r="24" spans="1:23" ht="15" customHeight="1">
      <c r="B24" s="153" t="b">
        <f>IF(TRIM(Length_7!A19)="",FALSE,TRUE)</f>
        <v>0</v>
      </c>
      <c r="C24" s="153" t="str">
        <f>IF($B24=FALSE,"",Length_7!W19)</f>
        <v/>
      </c>
      <c r="D24" s="183" t="str">
        <f>IF($B24=FALSE,"",VALUE(Length_7!A19))</f>
        <v/>
      </c>
      <c r="E24" s="143" t="str">
        <f>IF($B24=FALSE,"",Length_7!B19)</f>
        <v/>
      </c>
      <c r="F24" s="153" t="str">
        <f>IF($B24=FALSE,"",Length_7!M19)</f>
        <v/>
      </c>
      <c r="G24" s="153" t="str">
        <f>IF($B24=FALSE,"",Length_7!N19)</f>
        <v/>
      </c>
      <c r="H24" s="153" t="str">
        <f>IF($B24=FALSE,"",Length_7!O19)</f>
        <v/>
      </c>
      <c r="I24" s="153" t="str">
        <f>IF($B24=FALSE,"",Length_7!P19)</f>
        <v/>
      </c>
      <c r="J24" s="153" t="str">
        <f>IF($B24=FALSE,"",Length_7!Q19)</f>
        <v/>
      </c>
      <c r="K24" s="153" t="str">
        <f t="shared" si="6"/>
        <v/>
      </c>
      <c r="L24" s="191" t="str">
        <f t="shared" si="1"/>
        <v/>
      </c>
      <c r="M24" s="184" t="str">
        <f>IF($B24=FALSE,"",Length_7!D42)</f>
        <v/>
      </c>
      <c r="N24" s="165" t="str">
        <f t="shared" si="2"/>
        <v/>
      </c>
      <c r="O24" s="146" t="str">
        <f t="shared" si="3"/>
        <v/>
      </c>
      <c r="P24" s="143" t="str">
        <f t="shared" si="4"/>
        <v/>
      </c>
      <c r="Q24" s="143" t="str">
        <f t="shared" si="5"/>
        <v/>
      </c>
    </row>
    <row r="25" spans="1:23" ht="15" customHeight="1">
      <c r="B25" s="153" t="b">
        <f>IF(TRIM(Length_7!A20)="",FALSE,TRUE)</f>
        <v>0</v>
      </c>
      <c r="C25" s="153" t="str">
        <f>IF($B25=FALSE,"",Length_7!W20)</f>
        <v/>
      </c>
      <c r="D25" s="183" t="str">
        <f>IF($B25=FALSE,"",VALUE(Length_7!A20))</f>
        <v/>
      </c>
      <c r="E25" s="143" t="str">
        <f>IF($B25=FALSE,"",Length_7!B20)</f>
        <v/>
      </c>
      <c r="F25" s="153" t="str">
        <f>IF($B25=FALSE,"",Length_7!M20)</f>
        <v/>
      </c>
      <c r="G25" s="153" t="str">
        <f>IF($B25=FALSE,"",Length_7!N20)</f>
        <v/>
      </c>
      <c r="H25" s="153" t="str">
        <f>IF($B25=FALSE,"",Length_7!O20)</f>
        <v/>
      </c>
      <c r="I25" s="153" t="str">
        <f>IF($B25=FALSE,"",Length_7!P20)</f>
        <v/>
      </c>
      <c r="J25" s="153" t="str">
        <f>IF($B25=FALSE,"",Length_7!Q20)</f>
        <v/>
      </c>
      <c r="K25" s="153" t="str">
        <f t="shared" si="6"/>
        <v/>
      </c>
      <c r="L25" s="191" t="str">
        <f t="shared" si="1"/>
        <v/>
      </c>
      <c r="M25" s="184" t="str">
        <f>IF($B25=FALSE,"",Length_7!D43)</f>
        <v/>
      </c>
      <c r="N25" s="165" t="str">
        <f t="shared" si="2"/>
        <v/>
      </c>
      <c r="O25" s="146" t="str">
        <f t="shared" si="3"/>
        <v/>
      </c>
      <c r="P25" s="143" t="str">
        <f t="shared" si="4"/>
        <v/>
      </c>
      <c r="Q25" s="143" t="str">
        <f t="shared" si="5"/>
        <v/>
      </c>
    </row>
    <row r="26" spans="1:23" ht="15" customHeight="1">
      <c r="B26" s="153" t="b">
        <f>IF(TRIM(Length_7!A21)="",FALSE,TRUE)</f>
        <v>0</v>
      </c>
      <c r="C26" s="153" t="str">
        <f>IF($B26=FALSE,"",Length_7!W21)</f>
        <v/>
      </c>
      <c r="D26" s="183" t="str">
        <f>IF($B26=FALSE,"",VALUE(Length_7!A21))</f>
        <v/>
      </c>
      <c r="E26" s="143" t="str">
        <f>IF($B26=FALSE,"",Length_7!B21)</f>
        <v/>
      </c>
      <c r="F26" s="153" t="str">
        <f>IF($B26=FALSE,"",Length_7!M21)</f>
        <v/>
      </c>
      <c r="G26" s="153" t="str">
        <f>IF($B26=FALSE,"",Length_7!N21)</f>
        <v/>
      </c>
      <c r="H26" s="153" t="str">
        <f>IF($B26=FALSE,"",Length_7!O21)</f>
        <v/>
      </c>
      <c r="I26" s="153" t="str">
        <f>IF($B26=FALSE,"",Length_7!P21)</f>
        <v/>
      </c>
      <c r="J26" s="153" t="str">
        <f>IF($B26=FALSE,"",Length_7!Q21)</f>
        <v/>
      </c>
      <c r="K26" s="153" t="str">
        <f t="shared" si="6"/>
        <v/>
      </c>
      <c r="L26" s="191" t="str">
        <f t="shared" si="1"/>
        <v/>
      </c>
      <c r="M26" s="184" t="str">
        <f>IF($B26=FALSE,"",Length_7!D44)</f>
        <v/>
      </c>
      <c r="N26" s="165" t="str">
        <f t="shared" si="2"/>
        <v/>
      </c>
      <c r="O26" s="146" t="str">
        <f t="shared" si="3"/>
        <v/>
      </c>
      <c r="P26" s="143" t="str">
        <f t="shared" si="4"/>
        <v/>
      </c>
      <c r="Q26" s="143" t="str">
        <f t="shared" si="5"/>
        <v/>
      </c>
    </row>
    <row r="27" spans="1:23" ht="15" customHeight="1">
      <c r="B27" s="153" t="b">
        <f>IF(TRIM(Length_7!A22)="",FALSE,TRUE)</f>
        <v>0</v>
      </c>
      <c r="C27" s="153" t="str">
        <f>IF($B27=FALSE,"",Length_7!W22)</f>
        <v/>
      </c>
      <c r="D27" s="183" t="str">
        <f>IF($B27=FALSE,"",VALUE(Length_7!A22))</f>
        <v/>
      </c>
      <c r="E27" s="143" t="str">
        <f>IF($B27=FALSE,"",Length_7!B22)</f>
        <v/>
      </c>
      <c r="F27" s="153" t="str">
        <f>IF($B27=FALSE,"",Length_7!M22)</f>
        <v/>
      </c>
      <c r="G27" s="153" t="str">
        <f>IF($B27=FALSE,"",Length_7!N22)</f>
        <v/>
      </c>
      <c r="H27" s="153" t="str">
        <f>IF($B27=FALSE,"",Length_7!O22)</f>
        <v/>
      </c>
      <c r="I27" s="153" t="str">
        <f>IF($B27=FALSE,"",Length_7!P22)</f>
        <v/>
      </c>
      <c r="J27" s="153" t="str">
        <f>IF($B27=FALSE,"",Length_7!Q22)</f>
        <v/>
      </c>
      <c r="K27" s="153" t="str">
        <f t="shared" si="6"/>
        <v/>
      </c>
      <c r="L27" s="191" t="str">
        <f t="shared" si="1"/>
        <v/>
      </c>
      <c r="M27" s="184" t="str">
        <f>IF($B27=FALSE,"",Length_7!D45)</f>
        <v/>
      </c>
      <c r="N27" s="165" t="str">
        <f t="shared" si="2"/>
        <v/>
      </c>
      <c r="O27" s="146" t="str">
        <f t="shared" si="3"/>
        <v/>
      </c>
      <c r="P27" s="143" t="str">
        <f t="shared" si="4"/>
        <v/>
      </c>
      <c r="Q27" s="143" t="str">
        <f t="shared" si="5"/>
        <v/>
      </c>
    </row>
    <row r="28" spans="1:23" ht="15" customHeight="1">
      <c r="B28" s="153" t="b">
        <f>IF(TRIM(Length_7!A23)="",FALSE,TRUE)</f>
        <v>0</v>
      </c>
      <c r="C28" s="153" t="str">
        <f>IF($B28=FALSE,"",Length_7!W23)</f>
        <v/>
      </c>
      <c r="D28" s="183" t="str">
        <f>IF($B28=FALSE,"",VALUE(Length_7!A23))</f>
        <v/>
      </c>
      <c r="E28" s="143" t="str">
        <f>IF($B28=FALSE,"",Length_7!B23)</f>
        <v/>
      </c>
      <c r="F28" s="153" t="str">
        <f>IF($B28=FALSE,"",Length_7!M23)</f>
        <v/>
      </c>
      <c r="G28" s="153" t="str">
        <f>IF($B28=FALSE,"",Length_7!N23)</f>
        <v/>
      </c>
      <c r="H28" s="153" t="str">
        <f>IF($B28=FALSE,"",Length_7!O23)</f>
        <v/>
      </c>
      <c r="I28" s="153" t="str">
        <f>IF($B28=FALSE,"",Length_7!P23)</f>
        <v/>
      </c>
      <c r="J28" s="153" t="str">
        <f>IF($B28=FALSE,"",Length_7!Q23)</f>
        <v/>
      </c>
      <c r="K28" s="153" t="str">
        <f t="shared" si="6"/>
        <v/>
      </c>
      <c r="L28" s="191" t="str">
        <f t="shared" si="1"/>
        <v/>
      </c>
      <c r="M28" s="184" t="str">
        <f>IF($B28=FALSE,"",Length_7!D46)</f>
        <v/>
      </c>
      <c r="N28" s="165" t="str">
        <f t="shared" si="2"/>
        <v/>
      </c>
      <c r="O28" s="146" t="str">
        <f t="shared" si="3"/>
        <v/>
      </c>
      <c r="P28" s="143" t="str">
        <f t="shared" si="4"/>
        <v/>
      </c>
      <c r="Q28" s="143" t="str">
        <f t="shared" si="5"/>
        <v/>
      </c>
    </row>
    <row r="29" spans="1:23" ht="15" customHeight="1">
      <c r="M29" s="119"/>
      <c r="N29" s="119"/>
      <c r="O29" s="119"/>
      <c r="P29" s="119"/>
      <c r="Q29" s="119"/>
      <c r="T29" s="120"/>
      <c r="U29" s="119"/>
    </row>
    <row r="30" spans="1:23" ht="15" customHeight="1">
      <c r="A30" s="117" t="s">
        <v>294</v>
      </c>
      <c r="J30" s="130" t="s">
        <v>244</v>
      </c>
      <c r="K30" s="123"/>
      <c r="L30" s="123"/>
      <c r="M30" s="123"/>
      <c r="N30" s="123"/>
      <c r="O30" s="120"/>
      <c r="P30" s="119"/>
      <c r="Q30" s="119"/>
      <c r="T30" s="120"/>
      <c r="U30" s="119"/>
    </row>
    <row r="31" spans="1:23" ht="15" customHeight="1">
      <c r="B31" s="147" t="s">
        <v>308</v>
      </c>
      <c r="C31" s="404" t="s">
        <v>324</v>
      </c>
      <c r="D31" s="414"/>
      <c r="E31" s="414"/>
      <c r="F31" s="414"/>
      <c r="G31" s="414"/>
      <c r="H31" s="405"/>
      <c r="I31" s="123"/>
      <c r="J31" s="425" t="s">
        <v>95</v>
      </c>
      <c r="K31" s="426"/>
      <c r="L31" s="401" t="s">
        <v>333</v>
      </c>
      <c r="M31" s="403"/>
      <c r="N31" s="403"/>
      <c r="O31" s="403"/>
      <c r="P31" s="403"/>
      <c r="Q31" s="402"/>
      <c r="R31" s="119"/>
      <c r="S31" s="119"/>
      <c r="W31" s="119"/>
    </row>
    <row r="32" spans="1:23" ht="15" customHeight="1">
      <c r="B32" s="225" t="s">
        <v>322</v>
      </c>
      <c r="C32" s="226" t="s">
        <v>325</v>
      </c>
      <c r="D32" s="226" t="s">
        <v>326</v>
      </c>
      <c r="E32" s="226" t="s">
        <v>327</v>
      </c>
      <c r="F32" s="226" t="s">
        <v>328</v>
      </c>
      <c r="G32" s="226" t="s">
        <v>329</v>
      </c>
      <c r="H32" s="228" t="s">
        <v>330</v>
      </c>
      <c r="I32" s="123"/>
      <c r="J32" s="152" t="s">
        <v>331</v>
      </c>
      <c r="K32" s="152" t="s">
        <v>332</v>
      </c>
      <c r="L32" s="227" t="s">
        <v>334</v>
      </c>
      <c r="M32" s="227" t="s">
        <v>96</v>
      </c>
      <c r="N32" s="231" t="s">
        <v>342</v>
      </c>
      <c r="O32" s="226" t="s">
        <v>95</v>
      </c>
      <c r="P32" s="226" t="s">
        <v>335</v>
      </c>
      <c r="Q32" s="226" t="s">
        <v>341</v>
      </c>
      <c r="R32" s="119"/>
      <c r="S32" s="119"/>
      <c r="W32" s="119"/>
    </row>
    <row r="33" spans="2:23" ht="15" customHeight="1">
      <c r="B33" s="225" t="str">
        <f>F3</f>
        <v/>
      </c>
      <c r="C33" s="151" t="s">
        <v>224</v>
      </c>
      <c r="D33" s="151" t="str">
        <f>C33</f>
        <v>μm</v>
      </c>
      <c r="E33" s="151" t="str">
        <f>D33</f>
        <v>μm</v>
      </c>
      <c r="F33" s="151" t="str">
        <f>E33</f>
        <v>μm</v>
      </c>
      <c r="G33" s="151" t="str">
        <f>F33</f>
        <v>μm</v>
      </c>
      <c r="H33" s="151" t="str">
        <f>G33</f>
        <v>μm</v>
      </c>
      <c r="I33" s="123"/>
      <c r="J33" s="151" t="s">
        <v>224</v>
      </c>
      <c r="K33" s="151" t="s">
        <v>224</v>
      </c>
      <c r="L33" s="151" t="s">
        <v>224</v>
      </c>
      <c r="M33" s="151" t="s">
        <v>224</v>
      </c>
      <c r="N33" s="151" t="s">
        <v>224</v>
      </c>
      <c r="O33" s="151" t="s">
        <v>224</v>
      </c>
      <c r="P33" s="181">
        <f>IF(TYPE(MATCH("FAIL",P34:P53,0))=16,0,1)</f>
        <v>0</v>
      </c>
      <c r="Q33" s="151" t="s">
        <v>224</v>
      </c>
      <c r="R33" s="119"/>
      <c r="S33" s="119"/>
      <c r="W33" s="119"/>
    </row>
    <row r="34" spans="2:23" ht="15" customHeight="1">
      <c r="B34" s="183" t="str">
        <f>IF($B9=FALSE,"",D9)</f>
        <v/>
      </c>
      <c r="C34" s="143" t="str">
        <f>IF($B9=FALSE,"",Length_7!R4)</f>
        <v/>
      </c>
      <c r="D34" s="143" t="str">
        <f>IF($B9=FALSE,"",Length_7!S4)</f>
        <v/>
      </c>
      <c r="E34" s="143" t="str">
        <f>IF($B9=FALSE,"",Length_7!T4)</f>
        <v/>
      </c>
      <c r="F34" s="143" t="str">
        <f>IF($B9=FALSE,"",Length_7!U4)</f>
        <v/>
      </c>
      <c r="G34" s="143" t="str">
        <f>IF($B9=FALSE,"",Length_7!V4)</f>
        <v/>
      </c>
      <c r="H34" s="143" t="str">
        <f t="shared" ref="H34:H53" si="7">IF($B9=FALSE,"",ABS(MAX(C34:G34)-MIN(C34:G34)))</f>
        <v/>
      </c>
      <c r="I34" s="123"/>
      <c r="J34" s="143" t="e">
        <f ca="1">ROUND(Length_7!J4,$J$67)</f>
        <v>#N/A</v>
      </c>
      <c r="K34" s="143" t="e">
        <f ca="1">ROUND(Length_7!K4,$J$67)</f>
        <v>#N/A</v>
      </c>
      <c r="L34" s="143" t="e">
        <f t="shared" ref="L34:L53" ca="1" si="8">TEXT(D9,IF(D9&gt;=1000,"# ##","")&amp;$P$67)</f>
        <v>#N/A</v>
      </c>
      <c r="M34" s="143" t="e">
        <f t="shared" ref="M34:M53" ca="1" si="9">TEXT(P9,IF(P9&gt;=1000,"# ##","")&amp;$P$67)</f>
        <v>#N/A</v>
      </c>
      <c r="N34" s="143" t="e">
        <f t="shared" ref="N34:N53" ca="1" si="10">TEXT(Q9,IF(Q9&gt;=1000,"# ##","")&amp;$P$67)</f>
        <v>#N/A</v>
      </c>
      <c r="O34" s="143" t="e">
        <f t="shared" ref="O34:O53" ca="1" si="11">"± "&amp;TEXT((K34-J34)/2,P$67)</f>
        <v>#N/A</v>
      </c>
      <c r="P34" s="143" t="str">
        <f>IF($B9=FALSE,"",IF(AND(J34&lt;=P9,P9&lt;=K34),"PASS","FAIL"))</f>
        <v/>
      </c>
      <c r="Q34" s="143" t="e">
        <f ca="1">S$67</f>
        <v>#N/A</v>
      </c>
      <c r="R34" s="119"/>
      <c r="S34" s="119"/>
      <c r="W34" s="119"/>
    </row>
    <row r="35" spans="2:23" ht="15" customHeight="1">
      <c r="B35" s="183" t="str">
        <f t="shared" ref="B35:B53" si="12">IF($B10=FALSE,"",D10)</f>
        <v/>
      </c>
      <c r="C35" s="143" t="str">
        <f>IF($B10=FALSE,"",Length_7!R5)</f>
        <v/>
      </c>
      <c r="D35" s="143" t="str">
        <f>IF($B10=FALSE,"",Length_7!S5)</f>
        <v/>
      </c>
      <c r="E35" s="143" t="str">
        <f>IF($B10=FALSE,"",Length_7!T5)</f>
        <v/>
      </c>
      <c r="F35" s="143" t="str">
        <f>IF($B10=FALSE,"",Length_7!U5)</f>
        <v/>
      </c>
      <c r="G35" s="143" t="str">
        <f>IF($B10=FALSE,"",Length_7!V5)</f>
        <v/>
      </c>
      <c r="H35" s="143" t="str">
        <f t="shared" si="7"/>
        <v/>
      </c>
      <c r="I35" s="123"/>
      <c r="J35" s="143" t="e">
        <f ca="1">ROUND(Length_7!J5,$J$67)</f>
        <v>#N/A</v>
      </c>
      <c r="K35" s="143" t="e">
        <f ca="1">ROUND(Length_7!K5,$J$67)</f>
        <v>#N/A</v>
      </c>
      <c r="L35" s="143" t="e">
        <f t="shared" ca="1" si="8"/>
        <v>#N/A</v>
      </c>
      <c r="M35" s="143" t="e">
        <f t="shared" ca="1" si="9"/>
        <v>#N/A</v>
      </c>
      <c r="N35" s="143" t="e">
        <f t="shared" ca="1" si="10"/>
        <v>#N/A</v>
      </c>
      <c r="O35" s="143" t="e">
        <f t="shared" ca="1" si="11"/>
        <v>#N/A</v>
      </c>
      <c r="P35" s="143" t="str">
        <f t="shared" ref="P35:P53" si="13">IF($B10=FALSE,"",IF(AND(J35&lt;=P10,P10&lt;=K35),"PASS","FAIL"))</f>
        <v/>
      </c>
      <c r="Q35" s="143" t="e">
        <f t="shared" ref="Q35:Q53" ca="1" si="14">S$67</f>
        <v>#N/A</v>
      </c>
      <c r="R35" s="119"/>
      <c r="S35" s="119"/>
      <c r="W35" s="119"/>
    </row>
    <row r="36" spans="2:23" ht="15" customHeight="1">
      <c r="B36" s="183" t="str">
        <f t="shared" si="12"/>
        <v/>
      </c>
      <c r="C36" s="143" t="str">
        <f>IF($B11=FALSE,"",Length_7!R6)</f>
        <v/>
      </c>
      <c r="D36" s="143" t="str">
        <f>IF($B11=FALSE,"",Length_7!S6)</f>
        <v/>
      </c>
      <c r="E36" s="143" t="str">
        <f>IF($B11=FALSE,"",Length_7!T6)</f>
        <v/>
      </c>
      <c r="F36" s="143" t="str">
        <f>IF($B11=FALSE,"",Length_7!U6)</f>
        <v/>
      </c>
      <c r="G36" s="143" t="str">
        <f>IF($B11=FALSE,"",Length_7!V6)</f>
        <v/>
      </c>
      <c r="H36" s="143" t="str">
        <f t="shared" si="7"/>
        <v/>
      </c>
      <c r="I36" s="123"/>
      <c r="J36" s="143" t="e">
        <f ca="1">ROUND(Length_7!J6,$J$67)</f>
        <v>#N/A</v>
      </c>
      <c r="K36" s="143" t="e">
        <f ca="1">ROUND(Length_7!K6,$J$67)</f>
        <v>#N/A</v>
      </c>
      <c r="L36" s="143" t="e">
        <f t="shared" ca="1" si="8"/>
        <v>#N/A</v>
      </c>
      <c r="M36" s="143" t="e">
        <f t="shared" ca="1" si="9"/>
        <v>#N/A</v>
      </c>
      <c r="N36" s="143" t="e">
        <f t="shared" ca="1" si="10"/>
        <v>#N/A</v>
      </c>
      <c r="O36" s="143" t="e">
        <f t="shared" ca="1" si="11"/>
        <v>#N/A</v>
      </c>
      <c r="P36" s="143" t="str">
        <f t="shared" si="13"/>
        <v/>
      </c>
      <c r="Q36" s="143" t="e">
        <f t="shared" ca="1" si="14"/>
        <v>#N/A</v>
      </c>
      <c r="R36" s="119"/>
      <c r="S36" s="119"/>
      <c r="W36" s="119"/>
    </row>
    <row r="37" spans="2:23" ht="15" customHeight="1">
      <c r="B37" s="183" t="str">
        <f t="shared" si="12"/>
        <v/>
      </c>
      <c r="C37" s="143" t="str">
        <f>IF($B12=FALSE,"",Length_7!R7)</f>
        <v/>
      </c>
      <c r="D37" s="143" t="str">
        <f>IF($B12=FALSE,"",Length_7!S7)</f>
        <v/>
      </c>
      <c r="E37" s="143" t="str">
        <f>IF($B12=FALSE,"",Length_7!T7)</f>
        <v/>
      </c>
      <c r="F37" s="143" t="str">
        <f>IF($B12=FALSE,"",Length_7!U7)</f>
        <v/>
      </c>
      <c r="G37" s="143" t="str">
        <f>IF($B12=FALSE,"",Length_7!V7)</f>
        <v/>
      </c>
      <c r="H37" s="143" t="str">
        <f t="shared" si="7"/>
        <v/>
      </c>
      <c r="I37" s="123"/>
      <c r="J37" s="143" t="e">
        <f ca="1">ROUND(Length_7!J7,$J$67)</f>
        <v>#N/A</v>
      </c>
      <c r="K37" s="143" t="e">
        <f ca="1">ROUND(Length_7!K7,$J$67)</f>
        <v>#N/A</v>
      </c>
      <c r="L37" s="143" t="e">
        <f t="shared" ca="1" si="8"/>
        <v>#N/A</v>
      </c>
      <c r="M37" s="143" t="e">
        <f t="shared" ca="1" si="9"/>
        <v>#N/A</v>
      </c>
      <c r="N37" s="143" t="e">
        <f t="shared" ca="1" si="10"/>
        <v>#N/A</v>
      </c>
      <c r="O37" s="143" t="e">
        <f t="shared" ca="1" si="11"/>
        <v>#N/A</v>
      </c>
      <c r="P37" s="143" t="str">
        <f t="shared" si="13"/>
        <v/>
      </c>
      <c r="Q37" s="143" t="e">
        <f t="shared" ca="1" si="14"/>
        <v>#N/A</v>
      </c>
      <c r="R37" s="119"/>
      <c r="S37" s="119"/>
      <c r="W37" s="119"/>
    </row>
    <row r="38" spans="2:23" ht="15" customHeight="1">
      <c r="B38" s="183" t="str">
        <f t="shared" si="12"/>
        <v/>
      </c>
      <c r="C38" s="143" t="str">
        <f>IF($B13=FALSE,"",Length_7!R8)</f>
        <v/>
      </c>
      <c r="D38" s="143" t="str">
        <f>IF($B13=FALSE,"",Length_7!S8)</f>
        <v/>
      </c>
      <c r="E38" s="143" t="str">
        <f>IF($B13=FALSE,"",Length_7!T8)</f>
        <v/>
      </c>
      <c r="F38" s="143" t="str">
        <f>IF($B13=FALSE,"",Length_7!U8)</f>
        <v/>
      </c>
      <c r="G38" s="143" t="str">
        <f>IF($B13=FALSE,"",Length_7!V8)</f>
        <v/>
      </c>
      <c r="H38" s="143" t="str">
        <f t="shared" si="7"/>
        <v/>
      </c>
      <c r="I38" s="123"/>
      <c r="J38" s="143" t="e">
        <f ca="1">ROUND(Length_7!J8,$J$67)</f>
        <v>#N/A</v>
      </c>
      <c r="K38" s="143" t="e">
        <f ca="1">ROUND(Length_7!K8,$J$67)</f>
        <v>#N/A</v>
      </c>
      <c r="L38" s="143" t="e">
        <f t="shared" ca="1" si="8"/>
        <v>#N/A</v>
      </c>
      <c r="M38" s="143" t="e">
        <f t="shared" ca="1" si="9"/>
        <v>#N/A</v>
      </c>
      <c r="N38" s="143" t="e">
        <f t="shared" ca="1" si="10"/>
        <v>#N/A</v>
      </c>
      <c r="O38" s="143" t="e">
        <f t="shared" ca="1" si="11"/>
        <v>#N/A</v>
      </c>
      <c r="P38" s="143" t="str">
        <f t="shared" si="13"/>
        <v/>
      </c>
      <c r="Q38" s="143" t="e">
        <f t="shared" ca="1" si="14"/>
        <v>#N/A</v>
      </c>
      <c r="R38" s="119"/>
      <c r="S38" s="119"/>
      <c r="W38" s="119"/>
    </row>
    <row r="39" spans="2:23" ht="15" customHeight="1">
      <c r="B39" s="183" t="str">
        <f t="shared" si="12"/>
        <v/>
      </c>
      <c r="C39" s="143" t="str">
        <f>IF($B14=FALSE,"",Length_7!R9)</f>
        <v/>
      </c>
      <c r="D39" s="143" t="str">
        <f>IF($B14=FALSE,"",Length_7!S9)</f>
        <v/>
      </c>
      <c r="E39" s="143" t="str">
        <f>IF($B14=FALSE,"",Length_7!T9)</f>
        <v/>
      </c>
      <c r="F39" s="143" t="str">
        <f>IF($B14=FALSE,"",Length_7!U9)</f>
        <v/>
      </c>
      <c r="G39" s="143" t="str">
        <f>IF($B14=FALSE,"",Length_7!V9)</f>
        <v/>
      </c>
      <c r="H39" s="143" t="str">
        <f t="shared" si="7"/>
        <v/>
      </c>
      <c r="I39" s="123"/>
      <c r="J39" s="143" t="e">
        <f ca="1">ROUND(Length_7!J9,$J$67)</f>
        <v>#N/A</v>
      </c>
      <c r="K39" s="143" t="e">
        <f ca="1">ROUND(Length_7!K9,$J$67)</f>
        <v>#N/A</v>
      </c>
      <c r="L39" s="143" t="e">
        <f t="shared" ca="1" si="8"/>
        <v>#N/A</v>
      </c>
      <c r="M39" s="143" t="e">
        <f t="shared" ca="1" si="9"/>
        <v>#N/A</v>
      </c>
      <c r="N39" s="143" t="e">
        <f t="shared" ca="1" si="10"/>
        <v>#N/A</v>
      </c>
      <c r="O39" s="143" t="e">
        <f t="shared" ca="1" si="11"/>
        <v>#N/A</v>
      </c>
      <c r="P39" s="143" t="str">
        <f t="shared" si="13"/>
        <v/>
      </c>
      <c r="Q39" s="143" t="e">
        <f t="shared" ca="1" si="14"/>
        <v>#N/A</v>
      </c>
      <c r="R39" s="119"/>
      <c r="S39" s="119"/>
      <c r="W39" s="119"/>
    </row>
    <row r="40" spans="2:23" ht="15" customHeight="1">
      <c r="B40" s="183" t="str">
        <f t="shared" si="12"/>
        <v/>
      </c>
      <c r="C40" s="143" t="str">
        <f>IF($B15=FALSE,"",Length_7!R10)</f>
        <v/>
      </c>
      <c r="D40" s="143" t="str">
        <f>IF($B15=FALSE,"",Length_7!S10)</f>
        <v/>
      </c>
      <c r="E40" s="143" t="str">
        <f>IF($B15=FALSE,"",Length_7!T10)</f>
        <v/>
      </c>
      <c r="F40" s="143" t="str">
        <f>IF($B15=FALSE,"",Length_7!U10)</f>
        <v/>
      </c>
      <c r="G40" s="143" t="str">
        <f>IF($B15=FALSE,"",Length_7!V10)</f>
        <v/>
      </c>
      <c r="H40" s="143" t="str">
        <f t="shared" si="7"/>
        <v/>
      </c>
      <c r="I40" s="123"/>
      <c r="J40" s="143" t="e">
        <f ca="1">ROUND(Length_7!J10,$J$67)</f>
        <v>#N/A</v>
      </c>
      <c r="K40" s="143" t="e">
        <f ca="1">ROUND(Length_7!K10,$J$67)</f>
        <v>#N/A</v>
      </c>
      <c r="L40" s="143" t="e">
        <f t="shared" ca="1" si="8"/>
        <v>#N/A</v>
      </c>
      <c r="M40" s="143" t="e">
        <f t="shared" ca="1" si="9"/>
        <v>#N/A</v>
      </c>
      <c r="N40" s="143" t="e">
        <f t="shared" ca="1" si="10"/>
        <v>#N/A</v>
      </c>
      <c r="O40" s="143" t="e">
        <f t="shared" ca="1" si="11"/>
        <v>#N/A</v>
      </c>
      <c r="P40" s="143" t="str">
        <f t="shared" si="13"/>
        <v/>
      </c>
      <c r="Q40" s="143" t="e">
        <f t="shared" ca="1" si="14"/>
        <v>#N/A</v>
      </c>
      <c r="R40" s="119"/>
      <c r="S40" s="119"/>
      <c r="W40" s="119"/>
    </row>
    <row r="41" spans="2:23" ht="15" customHeight="1">
      <c r="B41" s="183" t="str">
        <f t="shared" si="12"/>
        <v/>
      </c>
      <c r="C41" s="143" t="str">
        <f>IF($B16=FALSE,"",Length_7!R11)</f>
        <v/>
      </c>
      <c r="D41" s="143" t="str">
        <f>IF($B16=FALSE,"",Length_7!S11)</f>
        <v/>
      </c>
      <c r="E41" s="143" t="str">
        <f>IF($B16=FALSE,"",Length_7!T11)</f>
        <v/>
      </c>
      <c r="F41" s="143" t="str">
        <f>IF($B16=FALSE,"",Length_7!U11)</f>
        <v/>
      </c>
      <c r="G41" s="143" t="str">
        <f>IF($B16=FALSE,"",Length_7!V11)</f>
        <v/>
      </c>
      <c r="H41" s="143" t="str">
        <f t="shared" si="7"/>
        <v/>
      </c>
      <c r="I41" s="123"/>
      <c r="J41" s="143" t="e">
        <f ca="1">ROUND(Length_7!J11,$J$67)</f>
        <v>#N/A</v>
      </c>
      <c r="K41" s="143" t="e">
        <f ca="1">ROUND(Length_7!K11,$J$67)</f>
        <v>#N/A</v>
      </c>
      <c r="L41" s="143" t="e">
        <f t="shared" ca="1" si="8"/>
        <v>#N/A</v>
      </c>
      <c r="M41" s="143" t="e">
        <f t="shared" ca="1" si="9"/>
        <v>#N/A</v>
      </c>
      <c r="N41" s="143" t="e">
        <f t="shared" ca="1" si="10"/>
        <v>#N/A</v>
      </c>
      <c r="O41" s="143" t="e">
        <f t="shared" ca="1" si="11"/>
        <v>#N/A</v>
      </c>
      <c r="P41" s="143" t="str">
        <f t="shared" si="13"/>
        <v/>
      </c>
      <c r="Q41" s="143" t="e">
        <f t="shared" ca="1" si="14"/>
        <v>#N/A</v>
      </c>
      <c r="R41" s="119"/>
      <c r="S41" s="119"/>
      <c r="W41" s="119"/>
    </row>
    <row r="42" spans="2:23" ht="15" customHeight="1">
      <c r="B42" s="183" t="str">
        <f t="shared" si="12"/>
        <v/>
      </c>
      <c r="C42" s="143" t="str">
        <f>IF($B17=FALSE,"",Length_7!R12)</f>
        <v/>
      </c>
      <c r="D42" s="143" t="str">
        <f>IF($B17=FALSE,"",Length_7!S12)</f>
        <v/>
      </c>
      <c r="E42" s="143" t="str">
        <f>IF($B17=FALSE,"",Length_7!T12)</f>
        <v/>
      </c>
      <c r="F42" s="143" t="str">
        <f>IF($B17=FALSE,"",Length_7!U12)</f>
        <v/>
      </c>
      <c r="G42" s="143" t="str">
        <f>IF($B17=FALSE,"",Length_7!V12)</f>
        <v/>
      </c>
      <c r="H42" s="143" t="str">
        <f t="shared" si="7"/>
        <v/>
      </c>
      <c r="I42" s="123"/>
      <c r="J42" s="143" t="e">
        <f ca="1">ROUND(Length_7!J12,$J$67)</f>
        <v>#N/A</v>
      </c>
      <c r="K42" s="143" t="e">
        <f ca="1">ROUND(Length_7!K12,$J$67)</f>
        <v>#N/A</v>
      </c>
      <c r="L42" s="143" t="e">
        <f t="shared" ca="1" si="8"/>
        <v>#N/A</v>
      </c>
      <c r="M42" s="143" t="e">
        <f t="shared" ca="1" si="9"/>
        <v>#N/A</v>
      </c>
      <c r="N42" s="143" t="e">
        <f t="shared" ca="1" si="10"/>
        <v>#N/A</v>
      </c>
      <c r="O42" s="143" t="e">
        <f t="shared" ca="1" si="11"/>
        <v>#N/A</v>
      </c>
      <c r="P42" s="143" t="str">
        <f t="shared" si="13"/>
        <v/>
      </c>
      <c r="Q42" s="143" t="e">
        <f t="shared" ca="1" si="14"/>
        <v>#N/A</v>
      </c>
      <c r="R42" s="119"/>
      <c r="S42" s="119"/>
      <c r="W42" s="119"/>
    </row>
    <row r="43" spans="2:23" ht="15" customHeight="1">
      <c r="B43" s="183" t="str">
        <f t="shared" si="12"/>
        <v/>
      </c>
      <c r="C43" s="143" t="str">
        <f>IF($B18=FALSE,"",Length_7!R13)</f>
        <v/>
      </c>
      <c r="D43" s="143" t="str">
        <f>IF($B18=FALSE,"",Length_7!S13)</f>
        <v/>
      </c>
      <c r="E43" s="143" t="str">
        <f>IF($B18=FALSE,"",Length_7!T13)</f>
        <v/>
      </c>
      <c r="F43" s="143" t="str">
        <f>IF($B18=FALSE,"",Length_7!U13)</f>
        <v/>
      </c>
      <c r="G43" s="143" t="str">
        <f>IF($B18=FALSE,"",Length_7!V13)</f>
        <v/>
      </c>
      <c r="H43" s="143" t="str">
        <f t="shared" si="7"/>
        <v/>
      </c>
      <c r="I43" s="123"/>
      <c r="J43" s="143" t="e">
        <f ca="1">ROUND(Length_7!J13,$J$67)</f>
        <v>#N/A</v>
      </c>
      <c r="K43" s="143" t="e">
        <f ca="1">ROUND(Length_7!K13,$J$67)</f>
        <v>#N/A</v>
      </c>
      <c r="L43" s="143" t="e">
        <f t="shared" ca="1" si="8"/>
        <v>#N/A</v>
      </c>
      <c r="M43" s="143" t="e">
        <f t="shared" ca="1" si="9"/>
        <v>#N/A</v>
      </c>
      <c r="N43" s="143" t="e">
        <f t="shared" ca="1" si="10"/>
        <v>#N/A</v>
      </c>
      <c r="O43" s="143" t="e">
        <f t="shared" ca="1" si="11"/>
        <v>#N/A</v>
      </c>
      <c r="P43" s="143" t="str">
        <f t="shared" si="13"/>
        <v/>
      </c>
      <c r="Q43" s="143" t="e">
        <f t="shared" ca="1" si="14"/>
        <v>#N/A</v>
      </c>
      <c r="R43" s="119"/>
      <c r="S43" s="119"/>
      <c r="W43" s="119"/>
    </row>
    <row r="44" spans="2:23" ht="15" customHeight="1">
      <c r="B44" s="183" t="str">
        <f t="shared" si="12"/>
        <v/>
      </c>
      <c r="C44" s="143" t="str">
        <f>IF($B19=FALSE,"",Length_7!R14)</f>
        <v/>
      </c>
      <c r="D44" s="143" t="str">
        <f>IF($B19=FALSE,"",Length_7!S14)</f>
        <v/>
      </c>
      <c r="E44" s="143" t="str">
        <f>IF($B19=FALSE,"",Length_7!T14)</f>
        <v/>
      </c>
      <c r="F44" s="143" t="str">
        <f>IF($B19=FALSE,"",Length_7!U14)</f>
        <v/>
      </c>
      <c r="G44" s="143" t="str">
        <f>IF($B19=FALSE,"",Length_7!V14)</f>
        <v/>
      </c>
      <c r="H44" s="143" t="str">
        <f t="shared" si="7"/>
        <v/>
      </c>
      <c r="I44" s="123"/>
      <c r="J44" s="143" t="e">
        <f ca="1">ROUND(Length_7!J14,$J$67)</f>
        <v>#N/A</v>
      </c>
      <c r="K44" s="143" t="e">
        <f ca="1">ROUND(Length_7!K14,$J$67)</f>
        <v>#N/A</v>
      </c>
      <c r="L44" s="143" t="e">
        <f t="shared" ca="1" si="8"/>
        <v>#N/A</v>
      </c>
      <c r="M44" s="143" t="e">
        <f t="shared" ca="1" si="9"/>
        <v>#N/A</v>
      </c>
      <c r="N44" s="143" t="e">
        <f t="shared" ca="1" si="10"/>
        <v>#N/A</v>
      </c>
      <c r="O44" s="143" t="e">
        <f t="shared" ca="1" si="11"/>
        <v>#N/A</v>
      </c>
      <c r="P44" s="143" t="str">
        <f t="shared" si="13"/>
        <v/>
      </c>
      <c r="Q44" s="143" t="e">
        <f t="shared" ca="1" si="14"/>
        <v>#N/A</v>
      </c>
      <c r="R44" s="119"/>
      <c r="S44" s="119"/>
      <c r="W44" s="119"/>
    </row>
    <row r="45" spans="2:23" ht="15" customHeight="1">
      <c r="B45" s="183" t="str">
        <f t="shared" si="12"/>
        <v/>
      </c>
      <c r="C45" s="143" t="str">
        <f>IF($B20=FALSE,"",Length_7!R15)</f>
        <v/>
      </c>
      <c r="D45" s="143" t="str">
        <f>IF($B20=FALSE,"",Length_7!S15)</f>
        <v/>
      </c>
      <c r="E45" s="143" t="str">
        <f>IF($B20=FALSE,"",Length_7!T15)</f>
        <v/>
      </c>
      <c r="F45" s="143" t="str">
        <f>IF($B20=FALSE,"",Length_7!U15)</f>
        <v/>
      </c>
      <c r="G45" s="143" t="str">
        <f>IF($B20=FALSE,"",Length_7!V15)</f>
        <v/>
      </c>
      <c r="H45" s="143" t="str">
        <f t="shared" si="7"/>
        <v/>
      </c>
      <c r="I45" s="123"/>
      <c r="J45" s="143" t="e">
        <f ca="1">ROUND(Length_7!J15,$J$67)</f>
        <v>#N/A</v>
      </c>
      <c r="K45" s="143" t="e">
        <f ca="1">ROUND(Length_7!K15,$J$67)</f>
        <v>#N/A</v>
      </c>
      <c r="L45" s="143" t="e">
        <f t="shared" ca="1" si="8"/>
        <v>#N/A</v>
      </c>
      <c r="M45" s="143" t="e">
        <f t="shared" ca="1" si="9"/>
        <v>#N/A</v>
      </c>
      <c r="N45" s="143" t="e">
        <f t="shared" ca="1" si="10"/>
        <v>#N/A</v>
      </c>
      <c r="O45" s="143" t="e">
        <f t="shared" ca="1" si="11"/>
        <v>#N/A</v>
      </c>
      <c r="P45" s="143" t="str">
        <f t="shared" si="13"/>
        <v/>
      </c>
      <c r="Q45" s="143" t="e">
        <f t="shared" ca="1" si="14"/>
        <v>#N/A</v>
      </c>
      <c r="R45" s="119"/>
      <c r="S45" s="119"/>
      <c r="W45" s="119"/>
    </row>
    <row r="46" spans="2:23" ht="15" customHeight="1">
      <c r="B46" s="183" t="str">
        <f t="shared" si="12"/>
        <v/>
      </c>
      <c r="C46" s="143" t="str">
        <f>IF($B21=FALSE,"",Length_7!R16)</f>
        <v/>
      </c>
      <c r="D46" s="143" t="str">
        <f>IF($B21=FALSE,"",Length_7!S16)</f>
        <v/>
      </c>
      <c r="E46" s="143" t="str">
        <f>IF($B21=FALSE,"",Length_7!T16)</f>
        <v/>
      </c>
      <c r="F46" s="143" t="str">
        <f>IF($B21=FALSE,"",Length_7!U16)</f>
        <v/>
      </c>
      <c r="G46" s="143" t="str">
        <f>IF($B21=FALSE,"",Length_7!V16)</f>
        <v/>
      </c>
      <c r="H46" s="143" t="str">
        <f t="shared" si="7"/>
        <v/>
      </c>
      <c r="I46" s="123"/>
      <c r="J46" s="143" t="e">
        <f ca="1">ROUND(Length_7!J16,$J$67)</f>
        <v>#N/A</v>
      </c>
      <c r="K46" s="143" t="e">
        <f ca="1">ROUND(Length_7!K16,$J$67)</f>
        <v>#N/A</v>
      </c>
      <c r="L46" s="143" t="e">
        <f t="shared" ca="1" si="8"/>
        <v>#N/A</v>
      </c>
      <c r="M46" s="143" t="e">
        <f t="shared" ca="1" si="9"/>
        <v>#N/A</v>
      </c>
      <c r="N46" s="143" t="e">
        <f t="shared" ca="1" si="10"/>
        <v>#N/A</v>
      </c>
      <c r="O46" s="143" t="e">
        <f t="shared" ca="1" si="11"/>
        <v>#N/A</v>
      </c>
      <c r="P46" s="143" t="str">
        <f t="shared" si="13"/>
        <v/>
      </c>
      <c r="Q46" s="143" t="e">
        <f t="shared" ca="1" si="14"/>
        <v>#N/A</v>
      </c>
      <c r="R46" s="119"/>
      <c r="S46" s="119"/>
      <c r="W46" s="119"/>
    </row>
    <row r="47" spans="2:23" ht="15" customHeight="1">
      <c r="B47" s="183" t="str">
        <f t="shared" si="12"/>
        <v/>
      </c>
      <c r="C47" s="143" t="str">
        <f>IF($B22=FALSE,"",Length_7!R17)</f>
        <v/>
      </c>
      <c r="D47" s="143" t="str">
        <f>IF($B22=FALSE,"",Length_7!S17)</f>
        <v/>
      </c>
      <c r="E47" s="143" t="str">
        <f>IF($B22=FALSE,"",Length_7!T17)</f>
        <v/>
      </c>
      <c r="F47" s="143" t="str">
        <f>IF($B22=FALSE,"",Length_7!U17)</f>
        <v/>
      </c>
      <c r="G47" s="143" t="str">
        <f>IF($B22=FALSE,"",Length_7!V17)</f>
        <v/>
      </c>
      <c r="H47" s="143" t="str">
        <f t="shared" si="7"/>
        <v/>
      </c>
      <c r="I47" s="123"/>
      <c r="J47" s="143" t="e">
        <f ca="1">ROUND(Length_7!J17,$J$67)</f>
        <v>#N/A</v>
      </c>
      <c r="K47" s="143" t="e">
        <f ca="1">ROUND(Length_7!K17,$J$67)</f>
        <v>#N/A</v>
      </c>
      <c r="L47" s="143" t="e">
        <f t="shared" ca="1" si="8"/>
        <v>#N/A</v>
      </c>
      <c r="M47" s="143" t="e">
        <f t="shared" ca="1" si="9"/>
        <v>#N/A</v>
      </c>
      <c r="N47" s="143" t="e">
        <f t="shared" ca="1" si="10"/>
        <v>#N/A</v>
      </c>
      <c r="O47" s="143" t="e">
        <f t="shared" ca="1" si="11"/>
        <v>#N/A</v>
      </c>
      <c r="P47" s="143" t="str">
        <f t="shared" si="13"/>
        <v/>
      </c>
      <c r="Q47" s="143" t="e">
        <f t="shared" ca="1" si="14"/>
        <v>#N/A</v>
      </c>
      <c r="R47" s="119"/>
      <c r="S47" s="119"/>
      <c r="W47" s="119"/>
    </row>
    <row r="48" spans="2:23" ht="15" customHeight="1">
      <c r="B48" s="183" t="str">
        <f t="shared" si="12"/>
        <v/>
      </c>
      <c r="C48" s="143" t="str">
        <f>IF($B23=FALSE,"",Length_7!R18)</f>
        <v/>
      </c>
      <c r="D48" s="143" t="str">
        <f>IF($B23=FALSE,"",Length_7!S18)</f>
        <v/>
      </c>
      <c r="E48" s="143" t="str">
        <f>IF($B23=FALSE,"",Length_7!T18)</f>
        <v/>
      </c>
      <c r="F48" s="143" t="str">
        <f>IF($B23=FALSE,"",Length_7!U18)</f>
        <v/>
      </c>
      <c r="G48" s="143" t="str">
        <f>IF($B23=FALSE,"",Length_7!V18)</f>
        <v/>
      </c>
      <c r="H48" s="143" t="str">
        <f t="shared" si="7"/>
        <v/>
      </c>
      <c r="I48" s="123"/>
      <c r="J48" s="143" t="e">
        <f ca="1">ROUND(Length_7!J18,$J$67)</f>
        <v>#N/A</v>
      </c>
      <c r="K48" s="143" t="e">
        <f ca="1">ROUND(Length_7!K18,$J$67)</f>
        <v>#N/A</v>
      </c>
      <c r="L48" s="143" t="e">
        <f t="shared" ca="1" si="8"/>
        <v>#N/A</v>
      </c>
      <c r="M48" s="143" t="e">
        <f t="shared" ca="1" si="9"/>
        <v>#N/A</v>
      </c>
      <c r="N48" s="143" t="e">
        <f t="shared" ca="1" si="10"/>
        <v>#N/A</v>
      </c>
      <c r="O48" s="143" t="e">
        <f t="shared" ca="1" si="11"/>
        <v>#N/A</v>
      </c>
      <c r="P48" s="143" t="str">
        <f t="shared" si="13"/>
        <v/>
      </c>
      <c r="Q48" s="143" t="e">
        <f t="shared" ca="1" si="14"/>
        <v>#N/A</v>
      </c>
      <c r="R48" s="119"/>
      <c r="S48" s="119"/>
      <c r="W48" s="119"/>
    </row>
    <row r="49" spans="1:23" ht="15" customHeight="1">
      <c r="B49" s="183" t="str">
        <f t="shared" si="12"/>
        <v/>
      </c>
      <c r="C49" s="143" t="str">
        <f>IF($B24=FALSE,"",Length_7!R19)</f>
        <v/>
      </c>
      <c r="D49" s="143" t="str">
        <f>IF($B24=FALSE,"",Length_7!S19)</f>
        <v/>
      </c>
      <c r="E49" s="143" t="str">
        <f>IF($B24=FALSE,"",Length_7!T19)</f>
        <v/>
      </c>
      <c r="F49" s="143" t="str">
        <f>IF($B24=FALSE,"",Length_7!U19)</f>
        <v/>
      </c>
      <c r="G49" s="143" t="str">
        <f>IF($B24=FALSE,"",Length_7!V19)</f>
        <v/>
      </c>
      <c r="H49" s="143" t="str">
        <f t="shared" si="7"/>
        <v/>
      </c>
      <c r="I49" s="123"/>
      <c r="J49" s="143" t="e">
        <f ca="1">ROUND(Length_7!J19,$J$67)</f>
        <v>#N/A</v>
      </c>
      <c r="K49" s="143" t="e">
        <f ca="1">ROUND(Length_7!K19,$J$67)</f>
        <v>#N/A</v>
      </c>
      <c r="L49" s="143" t="e">
        <f t="shared" ca="1" si="8"/>
        <v>#N/A</v>
      </c>
      <c r="M49" s="143" t="e">
        <f t="shared" ca="1" si="9"/>
        <v>#N/A</v>
      </c>
      <c r="N49" s="143" t="e">
        <f t="shared" ca="1" si="10"/>
        <v>#N/A</v>
      </c>
      <c r="O49" s="143" t="e">
        <f t="shared" ca="1" si="11"/>
        <v>#N/A</v>
      </c>
      <c r="P49" s="143" t="str">
        <f t="shared" si="13"/>
        <v/>
      </c>
      <c r="Q49" s="143" t="e">
        <f t="shared" ca="1" si="14"/>
        <v>#N/A</v>
      </c>
      <c r="R49" s="119"/>
      <c r="S49" s="119"/>
      <c r="W49" s="119"/>
    </row>
    <row r="50" spans="1:23" ht="15" customHeight="1">
      <c r="B50" s="183" t="str">
        <f t="shared" si="12"/>
        <v/>
      </c>
      <c r="C50" s="143" t="str">
        <f>IF($B25=FALSE,"",Length_7!R20)</f>
        <v/>
      </c>
      <c r="D50" s="143" t="str">
        <f>IF($B25=FALSE,"",Length_7!S20)</f>
        <v/>
      </c>
      <c r="E50" s="143" t="str">
        <f>IF($B25=FALSE,"",Length_7!T20)</f>
        <v/>
      </c>
      <c r="F50" s="143" t="str">
        <f>IF($B25=FALSE,"",Length_7!U20)</f>
        <v/>
      </c>
      <c r="G50" s="143" t="str">
        <f>IF($B25=FALSE,"",Length_7!V20)</f>
        <v/>
      </c>
      <c r="H50" s="143" t="str">
        <f t="shared" si="7"/>
        <v/>
      </c>
      <c r="I50" s="123"/>
      <c r="J50" s="143" t="e">
        <f ca="1">ROUND(Length_7!J20,$J$67)</f>
        <v>#N/A</v>
      </c>
      <c r="K50" s="143" t="e">
        <f ca="1">ROUND(Length_7!K20,$J$67)</f>
        <v>#N/A</v>
      </c>
      <c r="L50" s="143" t="e">
        <f t="shared" ca="1" si="8"/>
        <v>#N/A</v>
      </c>
      <c r="M50" s="143" t="e">
        <f t="shared" ca="1" si="9"/>
        <v>#N/A</v>
      </c>
      <c r="N50" s="143" t="e">
        <f t="shared" ca="1" si="10"/>
        <v>#N/A</v>
      </c>
      <c r="O50" s="143" t="e">
        <f t="shared" ca="1" si="11"/>
        <v>#N/A</v>
      </c>
      <c r="P50" s="143" t="str">
        <f t="shared" si="13"/>
        <v/>
      </c>
      <c r="Q50" s="143" t="e">
        <f t="shared" ca="1" si="14"/>
        <v>#N/A</v>
      </c>
      <c r="R50" s="119"/>
      <c r="S50" s="119"/>
      <c r="W50" s="119"/>
    </row>
    <row r="51" spans="1:23" ht="15" customHeight="1">
      <c r="B51" s="183" t="str">
        <f t="shared" si="12"/>
        <v/>
      </c>
      <c r="C51" s="143" t="str">
        <f>IF($B26=FALSE,"",Length_7!R21)</f>
        <v/>
      </c>
      <c r="D51" s="143" t="str">
        <f>IF($B26=FALSE,"",Length_7!S21)</f>
        <v/>
      </c>
      <c r="E51" s="143" t="str">
        <f>IF($B26=FALSE,"",Length_7!T21)</f>
        <v/>
      </c>
      <c r="F51" s="143" t="str">
        <f>IF($B26=FALSE,"",Length_7!U21)</f>
        <v/>
      </c>
      <c r="G51" s="143" t="str">
        <f>IF($B26=FALSE,"",Length_7!V21)</f>
        <v/>
      </c>
      <c r="H51" s="143" t="str">
        <f t="shared" si="7"/>
        <v/>
      </c>
      <c r="I51" s="123"/>
      <c r="J51" s="143" t="e">
        <f ca="1">ROUND(Length_7!J21,$J$67)</f>
        <v>#N/A</v>
      </c>
      <c r="K51" s="143" t="e">
        <f ca="1">ROUND(Length_7!K21,$J$67)</f>
        <v>#N/A</v>
      </c>
      <c r="L51" s="143" t="e">
        <f t="shared" ca="1" si="8"/>
        <v>#N/A</v>
      </c>
      <c r="M51" s="143" t="e">
        <f t="shared" ca="1" si="9"/>
        <v>#N/A</v>
      </c>
      <c r="N51" s="143" t="e">
        <f t="shared" ca="1" si="10"/>
        <v>#N/A</v>
      </c>
      <c r="O51" s="143" t="e">
        <f t="shared" ca="1" si="11"/>
        <v>#N/A</v>
      </c>
      <c r="P51" s="143" t="str">
        <f t="shared" si="13"/>
        <v/>
      </c>
      <c r="Q51" s="143" t="e">
        <f t="shared" ca="1" si="14"/>
        <v>#N/A</v>
      </c>
      <c r="R51" s="119"/>
      <c r="S51" s="119"/>
      <c r="W51" s="119"/>
    </row>
    <row r="52" spans="1:23" ht="15" customHeight="1">
      <c r="B52" s="183" t="str">
        <f t="shared" si="12"/>
        <v/>
      </c>
      <c r="C52" s="143" t="str">
        <f>IF($B27=FALSE,"",Length_7!R22)</f>
        <v/>
      </c>
      <c r="D52" s="143" t="str">
        <f>IF($B27=FALSE,"",Length_7!S22)</f>
        <v/>
      </c>
      <c r="E52" s="143" t="str">
        <f>IF($B27=FALSE,"",Length_7!T22)</f>
        <v/>
      </c>
      <c r="F52" s="143" t="str">
        <f>IF($B27=FALSE,"",Length_7!U22)</f>
        <v/>
      </c>
      <c r="G52" s="143" t="str">
        <f>IF($B27=FALSE,"",Length_7!V22)</f>
        <v/>
      </c>
      <c r="H52" s="143" t="str">
        <f t="shared" si="7"/>
        <v/>
      </c>
      <c r="I52" s="123"/>
      <c r="J52" s="143" t="e">
        <f ca="1">ROUND(Length_7!J22,$J$67)</f>
        <v>#N/A</v>
      </c>
      <c r="K52" s="143" t="e">
        <f ca="1">ROUND(Length_7!K22,$J$67)</f>
        <v>#N/A</v>
      </c>
      <c r="L52" s="143" t="e">
        <f t="shared" ca="1" si="8"/>
        <v>#N/A</v>
      </c>
      <c r="M52" s="143" t="e">
        <f t="shared" ca="1" si="9"/>
        <v>#N/A</v>
      </c>
      <c r="N52" s="143" t="e">
        <f t="shared" ca="1" si="10"/>
        <v>#N/A</v>
      </c>
      <c r="O52" s="143" t="e">
        <f t="shared" ca="1" si="11"/>
        <v>#N/A</v>
      </c>
      <c r="P52" s="143" t="str">
        <f t="shared" si="13"/>
        <v/>
      </c>
      <c r="Q52" s="143" t="e">
        <f t="shared" ca="1" si="14"/>
        <v>#N/A</v>
      </c>
      <c r="R52" s="119"/>
      <c r="S52" s="119"/>
      <c r="W52" s="119"/>
    </row>
    <row r="53" spans="1:23" ht="15" customHeight="1">
      <c r="B53" s="183" t="str">
        <f t="shared" si="12"/>
        <v/>
      </c>
      <c r="C53" s="143" t="str">
        <f>IF($B28=FALSE,"",Length_7!R23)</f>
        <v/>
      </c>
      <c r="D53" s="143" t="str">
        <f>IF($B28=FALSE,"",Length_7!S23)</f>
        <v/>
      </c>
      <c r="E53" s="143" t="str">
        <f>IF($B28=FALSE,"",Length_7!T23)</f>
        <v/>
      </c>
      <c r="F53" s="143" t="str">
        <f>IF($B28=FALSE,"",Length_7!U23)</f>
        <v/>
      </c>
      <c r="G53" s="143" t="str">
        <f>IF($B28=FALSE,"",Length_7!V23)</f>
        <v/>
      </c>
      <c r="H53" s="143" t="str">
        <f t="shared" si="7"/>
        <v/>
      </c>
      <c r="I53" s="123"/>
      <c r="J53" s="143" t="e">
        <f ca="1">ROUND(Length_7!J23,$J$67)</f>
        <v>#N/A</v>
      </c>
      <c r="K53" s="143" t="e">
        <f ca="1">ROUND(Length_7!K23,$J$67)</f>
        <v>#N/A</v>
      </c>
      <c r="L53" s="143" t="e">
        <f t="shared" ca="1" si="8"/>
        <v>#N/A</v>
      </c>
      <c r="M53" s="143" t="e">
        <f t="shared" ca="1" si="9"/>
        <v>#N/A</v>
      </c>
      <c r="N53" s="143" t="e">
        <f t="shared" ca="1" si="10"/>
        <v>#N/A</v>
      </c>
      <c r="O53" s="143" t="e">
        <f t="shared" ca="1" si="11"/>
        <v>#N/A</v>
      </c>
      <c r="P53" s="143" t="str">
        <f t="shared" si="13"/>
        <v/>
      </c>
      <c r="Q53" s="143" t="e">
        <f t="shared" ca="1" si="14"/>
        <v>#N/A</v>
      </c>
      <c r="R53" s="119"/>
      <c r="S53" s="119"/>
      <c r="W53" s="119"/>
    </row>
    <row r="54" spans="1:23" ht="15" customHeight="1">
      <c r="M54" s="119"/>
      <c r="N54" s="119"/>
      <c r="O54" s="119"/>
      <c r="P54" s="119"/>
      <c r="Q54" s="119"/>
      <c r="T54" s="120"/>
      <c r="U54" s="119"/>
    </row>
    <row r="55" spans="1:23" ht="15" customHeight="1">
      <c r="A55" s="117" t="s">
        <v>295</v>
      </c>
      <c r="C55" s="118"/>
      <c r="D55" s="118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W55" s="123"/>
    </row>
    <row r="56" spans="1:23" ht="15" customHeight="1">
      <c r="A56" s="117"/>
      <c r="B56" s="406"/>
      <c r="C56" s="406" t="s">
        <v>120</v>
      </c>
      <c r="D56" s="411" t="s">
        <v>121</v>
      </c>
      <c r="E56" s="406" t="s">
        <v>122</v>
      </c>
      <c r="F56" s="406" t="s">
        <v>58</v>
      </c>
      <c r="G56" s="401">
        <v>1</v>
      </c>
      <c r="H56" s="403"/>
      <c r="I56" s="403"/>
      <c r="J56" s="403"/>
      <c r="K56" s="402"/>
      <c r="L56" s="188">
        <v>2</v>
      </c>
      <c r="M56" s="205">
        <v>3</v>
      </c>
      <c r="N56" s="401">
        <v>4</v>
      </c>
      <c r="O56" s="402"/>
      <c r="P56" s="188">
        <v>5</v>
      </c>
      <c r="Q56" s="406" t="s">
        <v>365</v>
      </c>
      <c r="R56" s="401" t="s">
        <v>363</v>
      </c>
      <c r="S56" s="402"/>
      <c r="T56" s="120"/>
      <c r="U56" s="120"/>
    </row>
    <row r="57" spans="1:23" ht="15" customHeight="1">
      <c r="A57" s="117"/>
      <c r="B57" s="418"/>
      <c r="C57" s="418"/>
      <c r="D57" s="419"/>
      <c r="E57" s="418"/>
      <c r="F57" s="418"/>
      <c r="G57" s="230" t="s">
        <v>123</v>
      </c>
      <c r="H57" s="230" t="s">
        <v>338</v>
      </c>
      <c r="I57" s="230" t="s">
        <v>339</v>
      </c>
      <c r="J57" s="401" t="s">
        <v>124</v>
      </c>
      <c r="K57" s="402"/>
      <c r="L57" s="188" t="s">
        <v>125</v>
      </c>
      <c r="M57" s="205" t="s">
        <v>126</v>
      </c>
      <c r="N57" s="401" t="s">
        <v>127</v>
      </c>
      <c r="O57" s="402"/>
      <c r="P57" s="188" t="s">
        <v>128</v>
      </c>
      <c r="Q57" s="420"/>
      <c r="R57" s="243" t="s">
        <v>366</v>
      </c>
      <c r="S57" s="243" t="s">
        <v>367</v>
      </c>
      <c r="T57" s="120"/>
      <c r="U57" s="120"/>
    </row>
    <row r="58" spans="1:23" ht="15" customHeight="1">
      <c r="B58" s="188" t="s">
        <v>129</v>
      </c>
      <c r="C58" s="154" t="s">
        <v>208</v>
      </c>
      <c r="D58" s="155" t="s">
        <v>393</v>
      </c>
      <c r="E58" s="143" t="e">
        <f>VLOOKUP($E$3,D$9:O$28,11,FALSE)</f>
        <v>#N/A</v>
      </c>
      <c r="F58" s="157" t="s">
        <v>112</v>
      </c>
      <c r="G58" s="191">
        <f>MAX(L9:L28,G60)</f>
        <v>0</v>
      </c>
      <c r="H58" s="143"/>
      <c r="I58" s="160">
        <v>5</v>
      </c>
      <c r="J58" s="165">
        <f>G58/SQRT(I58)</f>
        <v>0</v>
      </c>
      <c r="K58" s="157" t="s">
        <v>112</v>
      </c>
      <c r="L58" s="158" t="s">
        <v>209</v>
      </c>
      <c r="M58" s="159">
        <v>1</v>
      </c>
      <c r="N58" s="166">
        <f>ABS(J58*M58)</f>
        <v>0</v>
      </c>
      <c r="O58" s="157" t="s">
        <v>112</v>
      </c>
      <c r="P58" s="143">
        <v>4</v>
      </c>
      <c r="Q58" s="144">
        <f>IF(P58="∞",0,N58^4/P58)</f>
        <v>0</v>
      </c>
      <c r="R58" s="166" t="str">
        <f>IF(OR(L58="직사각형",L58="삼각형"),N58,"")</f>
        <v/>
      </c>
      <c r="S58" s="166">
        <f>IF(OR(I58="직사각형",I58="삼각형"),"",N58)</f>
        <v>0</v>
      </c>
      <c r="T58" s="120"/>
      <c r="U58" s="120"/>
    </row>
    <row r="59" spans="1:23" ht="15" customHeight="1">
      <c r="B59" s="188" t="s">
        <v>130</v>
      </c>
      <c r="C59" s="154" t="s">
        <v>240</v>
      </c>
      <c r="D59" s="155" t="s">
        <v>130</v>
      </c>
      <c r="E59" s="143" t="e">
        <f>VLOOKUP($E$3,D$9:O$28,10,FALSE)</f>
        <v>#N/A</v>
      </c>
      <c r="F59" s="157" t="s">
        <v>112</v>
      </c>
      <c r="G59" s="143" t="e">
        <f>VLOOKUP(E3,Length_7!B27:I46,5,FALSE)</f>
        <v>#N/A</v>
      </c>
      <c r="H59" s="143" t="e">
        <f>VLOOKUP(E3,Length_7!B27:I46,6,FALSE)</f>
        <v>#N/A</v>
      </c>
      <c r="I59" s="143" t="e">
        <f>VLOOKUP(E3,Length_7!B27:I46,8,FALSE)</f>
        <v>#N/A</v>
      </c>
      <c r="J59" s="165" t="e">
        <f>SQRT(SUMSQ(G59,H59*(E3/1000)))/I59</f>
        <v>#N/A</v>
      </c>
      <c r="K59" s="157" t="s">
        <v>112</v>
      </c>
      <c r="L59" s="158" t="s">
        <v>131</v>
      </c>
      <c r="M59" s="159">
        <v>1</v>
      </c>
      <c r="N59" s="166" t="e">
        <f>ABS(J59*M59)</f>
        <v>#N/A</v>
      </c>
      <c r="O59" s="157" t="s">
        <v>112</v>
      </c>
      <c r="P59" s="143" t="s">
        <v>83</v>
      </c>
      <c r="Q59" s="144">
        <f>IF(P59="∞",0,N59^4/P59)</f>
        <v>0</v>
      </c>
      <c r="R59" s="166" t="str">
        <f>IF(OR(L59="직사각형",L59="삼각형"),N59,"")</f>
        <v/>
      </c>
      <c r="S59" s="166" t="e">
        <f>IF(OR(I59="직사각형",I59="삼각형"),"",N59)</f>
        <v>#N/A</v>
      </c>
      <c r="T59" s="120"/>
      <c r="U59" s="120"/>
    </row>
    <row r="60" spans="1:23" ht="15" customHeight="1">
      <c r="B60" s="188" t="s">
        <v>75</v>
      </c>
      <c r="C60" s="154" t="s">
        <v>241</v>
      </c>
      <c r="D60" s="155" t="s">
        <v>394</v>
      </c>
      <c r="E60" s="161"/>
      <c r="F60" s="156"/>
      <c r="G60" s="143">
        <f>Length_7!H4</f>
        <v>0</v>
      </c>
      <c r="H60" s="143">
        <v>2</v>
      </c>
      <c r="I60" s="160">
        <v>3</v>
      </c>
      <c r="J60" s="165">
        <f>G60/H60/SQRT(I60)</f>
        <v>0</v>
      </c>
      <c r="K60" s="157" t="s">
        <v>112</v>
      </c>
      <c r="L60" s="158" t="s">
        <v>85</v>
      </c>
      <c r="M60" s="159">
        <v>1</v>
      </c>
      <c r="N60" s="166">
        <f>ABS(J60*M60)</f>
        <v>0</v>
      </c>
      <c r="O60" s="157" t="s">
        <v>112</v>
      </c>
      <c r="P60" s="143" t="s">
        <v>83</v>
      </c>
      <c r="Q60" s="144">
        <f t="shared" ref="Q60:Q62" si="15">IF(P60="∞",0,N60^4/P60)</f>
        <v>0</v>
      </c>
      <c r="R60" s="166">
        <f>IF(OR(L60="직사각형",L60="삼각형"),N60,"")</f>
        <v>0</v>
      </c>
      <c r="S60" s="166">
        <f>IF(OR(I60="직사각형",I60="삼각형"),"",N60)</f>
        <v>0</v>
      </c>
      <c r="T60" s="120"/>
      <c r="U60" s="120"/>
    </row>
    <row r="61" spans="1:23" ht="15" customHeight="1">
      <c r="B61" s="188" t="s">
        <v>76</v>
      </c>
      <c r="C61" s="154" t="s">
        <v>212</v>
      </c>
      <c r="D61" s="155" t="s">
        <v>395</v>
      </c>
      <c r="E61" s="162"/>
      <c r="F61" s="156"/>
      <c r="G61" s="143">
        <f>MAX(H34:H53)</f>
        <v>0</v>
      </c>
      <c r="H61" s="143">
        <v>2</v>
      </c>
      <c r="I61" s="160">
        <v>3</v>
      </c>
      <c r="J61" s="165">
        <f>G61/H61/SQRT(I61)</f>
        <v>0</v>
      </c>
      <c r="K61" s="157" t="s">
        <v>112</v>
      </c>
      <c r="L61" s="158" t="s">
        <v>85</v>
      </c>
      <c r="M61" s="159">
        <v>1</v>
      </c>
      <c r="N61" s="166">
        <f>ABS(J61*M61)</f>
        <v>0</v>
      </c>
      <c r="O61" s="157" t="s">
        <v>112</v>
      </c>
      <c r="P61" s="143">
        <f>ROUNDDOWN(1/2*(100/20)^2,0)</f>
        <v>12</v>
      </c>
      <c r="Q61" s="144">
        <f t="shared" si="15"/>
        <v>0</v>
      </c>
      <c r="R61" s="166">
        <f>IF(OR(L61="직사각형",L61="삼각형"),N61,"")</f>
        <v>0</v>
      </c>
      <c r="S61" s="166">
        <f>IF(OR(I61="직사각형",I61="삼각형"),"",N61)</f>
        <v>0</v>
      </c>
      <c r="T61" s="120"/>
      <c r="U61" s="120"/>
    </row>
    <row r="62" spans="1:23" ht="15" customHeight="1">
      <c r="B62" s="188" t="s">
        <v>132</v>
      </c>
      <c r="C62" s="154" t="s">
        <v>242</v>
      </c>
      <c r="D62" s="155" t="s">
        <v>396</v>
      </c>
      <c r="E62" s="157"/>
      <c r="F62" s="156"/>
      <c r="G62" s="143">
        <v>2</v>
      </c>
      <c r="H62" s="143">
        <v>2</v>
      </c>
      <c r="I62" s="160">
        <v>3</v>
      </c>
      <c r="J62" s="165">
        <f>G62/H62/SQRT(I62)</f>
        <v>0.57735026918962584</v>
      </c>
      <c r="K62" s="157" t="s">
        <v>112</v>
      </c>
      <c r="L62" s="158" t="s">
        <v>85</v>
      </c>
      <c r="M62" s="159">
        <v>1</v>
      </c>
      <c r="N62" s="166">
        <f>ABS(J62*M62)</f>
        <v>0.57735026918962584</v>
      </c>
      <c r="O62" s="157" t="s">
        <v>112</v>
      </c>
      <c r="P62" s="143">
        <f>ROUNDDOWN(1/2*(100/20)^2,0)</f>
        <v>12</v>
      </c>
      <c r="Q62" s="144">
        <f t="shared" si="15"/>
        <v>9.2592592592592639E-3</v>
      </c>
      <c r="R62" s="166">
        <f>IF(OR(L62="직사각형",L62="삼각형"),N62,"")</f>
        <v>0.57735026918962584</v>
      </c>
      <c r="S62" s="166">
        <f>IF(OR(I62="직사각형",I62="삼각형"),"",N62)</f>
        <v>0.57735026918962584</v>
      </c>
      <c r="T62" s="120"/>
      <c r="U62" s="120"/>
    </row>
    <row r="63" spans="1:23" ht="15" customHeight="1">
      <c r="B63" s="188" t="s">
        <v>133</v>
      </c>
      <c r="C63" s="154" t="s">
        <v>134</v>
      </c>
      <c r="D63" s="155" t="s">
        <v>75</v>
      </c>
      <c r="E63" s="143" t="e">
        <f>E58+E59</f>
        <v>#N/A</v>
      </c>
      <c r="F63" s="157" t="s">
        <v>112</v>
      </c>
      <c r="G63" s="415"/>
      <c r="H63" s="416"/>
      <c r="I63" s="416"/>
      <c r="J63" s="416"/>
      <c r="K63" s="416"/>
      <c r="L63" s="416"/>
      <c r="M63" s="417"/>
      <c r="N63" s="167" t="e">
        <f>SQRT(SUMSQ(N59:N62))</f>
        <v>#N/A</v>
      </c>
      <c r="O63" s="157" t="s">
        <v>112</v>
      </c>
      <c r="P63" s="146" t="e">
        <f>IF(Q63=0,"∞",ROUNDDOWN(N63^4/Q63,0))</f>
        <v>#N/A</v>
      </c>
      <c r="Q63" s="183">
        <f>SUM(Q58:Q62)</f>
        <v>9.2592592592592639E-3</v>
      </c>
      <c r="R63" s="232">
        <f>SQRT(SUMSQ(R58:R62))</f>
        <v>0.57735026918962584</v>
      </c>
      <c r="S63" s="232" t="e">
        <f>SQRT(SUMSQ(S58:S62))</f>
        <v>#N/A</v>
      </c>
      <c r="T63" s="120"/>
      <c r="U63" s="120"/>
    </row>
    <row r="64" spans="1:23" ht="15" customHeight="1"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U64" s="120"/>
    </row>
    <row r="65" spans="2:28" ht="15" customHeight="1">
      <c r="B65" s="147"/>
      <c r="C65" s="401" t="s">
        <v>136</v>
      </c>
      <c r="D65" s="403"/>
      <c r="E65" s="403"/>
      <c r="F65" s="403"/>
      <c r="G65" s="402"/>
      <c r="H65" s="188" t="s">
        <v>137</v>
      </c>
      <c r="I65" s="188" t="s">
        <v>241</v>
      </c>
      <c r="J65" s="401" t="s">
        <v>382</v>
      </c>
      <c r="K65" s="403"/>
      <c r="L65" s="403"/>
      <c r="M65" s="402"/>
      <c r="N65" s="243" t="s">
        <v>383</v>
      </c>
      <c r="O65" s="401" t="s">
        <v>384</v>
      </c>
      <c r="P65" s="403"/>
      <c r="Q65" s="402"/>
      <c r="R65" s="406" t="s">
        <v>385</v>
      </c>
      <c r="S65" s="401" t="s">
        <v>386</v>
      </c>
      <c r="T65" s="402"/>
      <c r="U65" s="120"/>
    </row>
    <row r="66" spans="2:28" ht="15" customHeight="1">
      <c r="B66" s="147"/>
      <c r="C66" s="147">
        <v>1</v>
      </c>
      <c r="D66" s="147">
        <v>2</v>
      </c>
      <c r="E66" s="147" t="s">
        <v>368</v>
      </c>
      <c r="F66" s="147" t="s">
        <v>58</v>
      </c>
      <c r="G66" s="147" t="s">
        <v>210</v>
      </c>
      <c r="H66" s="147" t="s">
        <v>112</v>
      </c>
      <c r="I66" s="147" t="s">
        <v>112</v>
      </c>
      <c r="J66" s="243" t="s">
        <v>387</v>
      </c>
      <c r="K66" s="243" t="s">
        <v>392</v>
      </c>
      <c r="L66" s="243" t="s">
        <v>389</v>
      </c>
      <c r="M66" s="243" t="s">
        <v>390</v>
      </c>
      <c r="N66" s="147"/>
      <c r="O66" s="243" t="s">
        <v>387</v>
      </c>
      <c r="P66" s="243" t="s">
        <v>388</v>
      </c>
      <c r="Q66" s="243" t="s">
        <v>391</v>
      </c>
      <c r="R66" s="407"/>
      <c r="S66" s="247" t="s">
        <v>401</v>
      </c>
      <c r="T66" s="247" t="s">
        <v>402</v>
      </c>
      <c r="U66" s="120"/>
    </row>
    <row r="67" spans="2:28" ht="15" customHeight="1">
      <c r="B67" s="147" t="s">
        <v>136</v>
      </c>
      <c r="C67" s="124" t="e">
        <f ca="1">E78*N63</f>
        <v>#N/A</v>
      </c>
      <c r="D67" s="124"/>
      <c r="E67" s="124"/>
      <c r="F67" s="126" t="str">
        <f>O63</f>
        <v>μm</v>
      </c>
      <c r="G67" s="168" t="e">
        <f ca="1">C67</f>
        <v>#N/A</v>
      </c>
      <c r="H67" s="131" t="e">
        <f ca="1">MAX(G67:G68)</f>
        <v>#N/A</v>
      </c>
      <c r="I67" s="145">
        <f>G60</f>
        <v>0</v>
      </c>
      <c r="J67" s="144" t="e">
        <f ca="1">IF(H67&lt;0.00001,6,IF(H67&lt;0.00001,5,IF(H67&lt;0.001,4,IF(H67&lt;0.01,3,IF(H67&lt;0.1,2,IF(H67&lt;1,1,IF(H67&lt;10,0,IF(H67&lt;100,-1,-2))))))))+K68</f>
        <v>#N/A</v>
      </c>
      <c r="K67" s="246" t="e">
        <f ca="1">J67</f>
        <v>#N/A</v>
      </c>
      <c r="L67" s="143">
        <f>LEN(I67)-IFERROR(FIND(".",I67),0)</f>
        <v>1</v>
      </c>
      <c r="M67" s="121" t="e">
        <f ca="1">K67</f>
        <v>#N/A</v>
      </c>
      <c r="N67" s="145" t="e">
        <f ca="1">ABS((H67-ROUND(H67,J67))/H67*100)</f>
        <v>#N/A</v>
      </c>
      <c r="O67" s="143" t="e">
        <f ca="1">OFFSET(P71,MATCH(J67,O72:O81,0),0)</f>
        <v>#N/A</v>
      </c>
      <c r="P67" s="143" t="e">
        <f ca="1">OFFSET(P71,MATCH(M67,O72:O81,0),0)</f>
        <v>#N/A</v>
      </c>
      <c r="Q67" s="143" t="str">
        <f ca="1">OFFSET(P71,MATCH(L67,O72:O81,0),0)</f>
        <v>0.0</v>
      </c>
      <c r="R67" s="127" t="e">
        <f ca="1">IF(H67=G67,0,1)</f>
        <v>#N/A</v>
      </c>
      <c r="S67" s="132" t="e">
        <f ca="1">TEXT(IF(N67&gt;5,ROUNDUP(H67,M67),ROUND(H67,M67)),P67)</f>
        <v>#N/A</v>
      </c>
      <c r="T67" s="132" t="e">
        <f ca="1">S67&amp;" "&amp;H66</f>
        <v>#N/A</v>
      </c>
      <c r="U67" s="120"/>
    </row>
    <row r="68" spans="2:28" ht="15" customHeight="1">
      <c r="B68" s="147" t="s">
        <v>60</v>
      </c>
      <c r="C68" s="125">
        <f>MAX(Length_7!C4:C23)</f>
        <v>0</v>
      </c>
      <c r="D68" s="125"/>
      <c r="E68" s="125"/>
      <c r="F68" s="126">
        <f>$C$3</f>
        <v>0</v>
      </c>
      <c r="G68" s="168">
        <f>C68</f>
        <v>0</v>
      </c>
      <c r="I68" s="122"/>
      <c r="J68" s="242" t="s">
        <v>360</v>
      </c>
      <c r="K68" s="183">
        <v>1</v>
      </c>
      <c r="L68" s="242" t="s">
        <v>361</v>
      </c>
      <c r="M68" s="143" t="b">
        <f>IF(O68=TRUE,FALSE,기본정보!$A$52)</f>
        <v>0</v>
      </c>
      <c r="N68" s="242" t="s">
        <v>362</v>
      </c>
      <c r="O68" s="143" t="b">
        <f>기본정보!$A$46=0</f>
        <v>1</v>
      </c>
      <c r="S68" s="120"/>
      <c r="T68" s="120"/>
      <c r="U68" s="120"/>
    </row>
    <row r="69" spans="2:28" ht="15" customHeight="1">
      <c r="B69" s="121"/>
      <c r="C69" s="121"/>
      <c r="D69" s="121"/>
      <c r="Q69" s="120"/>
      <c r="R69" s="120"/>
      <c r="S69" s="120"/>
      <c r="T69" s="120"/>
      <c r="U69" s="120"/>
    </row>
    <row r="70" spans="2:28" ht="15" customHeight="1">
      <c r="B70" s="128" t="s">
        <v>135</v>
      </c>
      <c r="D70" s="121"/>
      <c r="H70" s="120"/>
      <c r="I70" s="154" t="s">
        <v>51</v>
      </c>
      <c r="J70" s="154" t="s">
        <v>138</v>
      </c>
      <c r="K70" s="123"/>
      <c r="O70" s="189" t="s">
        <v>140</v>
      </c>
      <c r="P70" s="189" t="s">
        <v>139</v>
      </c>
      <c r="V70" s="121"/>
      <c r="W70" s="121"/>
      <c r="X70" s="121"/>
      <c r="Y70" s="121"/>
    </row>
    <row r="71" spans="2:28" ht="15" customHeight="1">
      <c r="B71" s="404" t="s">
        <v>369</v>
      </c>
      <c r="C71" s="405"/>
      <c r="D71" s="406" t="s">
        <v>370</v>
      </c>
      <c r="E71" s="243" t="s">
        <v>85</v>
      </c>
      <c r="F71" s="243" t="s">
        <v>364</v>
      </c>
      <c r="G71" s="243" t="s">
        <v>378</v>
      </c>
      <c r="H71" s="120"/>
      <c r="I71" s="154"/>
      <c r="J71" s="154">
        <v>95.45</v>
      </c>
      <c r="K71" s="123"/>
      <c r="O71" s="190" t="s">
        <v>142</v>
      </c>
      <c r="P71" s="190" t="s">
        <v>141</v>
      </c>
      <c r="V71" s="121"/>
      <c r="W71" s="121"/>
      <c r="X71" s="121"/>
      <c r="Y71" s="121"/>
    </row>
    <row r="72" spans="2:28" ht="15" customHeight="1">
      <c r="B72" s="147" t="s">
        <v>371</v>
      </c>
      <c r="C72" s="245" t="s">
        <v>372</v>
      </c>
      <c r="D72" s="407"/>
      <c r="E72" s="244">
        <f>R63</f>
        <v>0.57735026918962584</v>
      </c>
      <c r="F72" s="244" t="e">
        <f>S63</f>
        <v>#N/A</v>
      </c>
      <c r="G72" s="170" t="e">
        <f>F72/E72</f>
        <v>#N/A</v>
      </c>
      <c r="H72" s="120"/>
      <c r="I72" s="143">
        <v>1</v>
      </c>
      <c r="J72" s="143">
        <v>13.97</v>
      </c>
      <c r="K72" s="122"/>
      <c r="O72" s="163">
        <v>0</v>
      </c>
      <c r="P72" s="164" t="s">
        <v>143</v>
      </c>
      <c r="V72" s="121"/>
      <c r="W72" s="121"/>
      <c r="X72" s="121"/>
      <c r="Y72" s="121"/>
    </row>
    <row r="73" spans="2:28" ht="15" customHeight="1">
      <c r="B73" s="143">
        <v>1</v>
      </c>
      <c r="C73" s="166">
        <f>IFERROR(LARGE(R58:R62,B73),0)</f>
        <v>0.57735026918962584</v>
      </c>
      <c r="D73" s="243" t="s">
        <v>373</v>
      </c>
      <c r="E73" s="421" t="e">
        <f>SQRT(SUMSQ(C75:C80,S58:S62))</f>
        <v>#N/A</v>
      </c>
      <c r="F73" s="421"/>
      <c r="G73" s="422" t="e">
        <f>E73/SQRT(SUMSQ(E74,F74))</f>
        <v>#N/A</v>
      </c>
      <c r="H73" s="120"/>
      <c r="I73" s="143">
        <v>2</v>
      </c>
      <c r="J73" s="143">
        <v>4.53</v>
      </c>
      <c r="K73" s="122"/>
      <c r="O73" s="163">
        <v>1</v>
      </c>
      <c r="P73" s="164" t="s">
        <v>144</v>
      </c>
      <c r="V73" s="121"/>
      <c r="W73" s="121"/>
      <c r="X73" s="121"/>
      <c r="Y73" s="121"/>
    </row>
    <row r="74" spans="2:28" ht="15" customHeight="1">
      <c r="B74" s="143">
        <v>2</v>
      </c>
      <c r="C74" s="166">
        <f>IFERROR(LARGE(R58:R62,B74),0)</f>
        <v>0</v>
      </c>
      <c r="D74" s="243" t="s">
        <v>374</v>
      </c>
      <c r="E74" s="244">
        <f>C73</f>
        <v>0.57735026918962584</v>
      </c>
      <c r="F74" s="244">
        <f>C74</f>
        <v>0</v>
      </c>
      <c r="G74" s="422"/>
      <c r="H74" s="120"/>
      <c r="I74" s="143">
        <v>3</v>
      </c>
      <c r="J74" s="143">
        <v>3.31</v>
      </c>
      <c r="K74" s="120"/>
      <c r="O74" s="163">
        <v>2</v>
      </c>
      <c r="P74" s="164" t="s">
        <v>145</v>
      </c>
      <c r="V74" s="121"/>
      <c r="W74" s="121"/>
      <c r="X74" s="121"/>
      <c r="Y74" s="121"/>
    </row>
    <row r="75" spans="2:28" ht="15" customHeight="1">
      <c r="B75" s="143">
        <v>3</v>
      </c>
      <c r="C75" s="167">
        <f>IFERROR(LARGE(R58:R62,B75),0)</f>
        <v>0</v>
      </c>
      <c r="D75" s="409" t="s">
        <v>375</v>
      </c>
      <c r="E75" s="149" t="s">
        <v>379</v>
      </c>
      <c r="F75" s="149" t="s">
        <v>380</v>
      </c>
      <c r="G75" s="149" t="s">
        <v>381</v>
      </c>
      <c r="H75" s="120"/>
      <c r="I75" s="143">
        <v>4</v>
      </c>
      <c r="J75" s="143">
        <v>2.87</v>
      </c>
      <c r="K75" s="120"/>
      <c r="O75" s="163">
        <v>3</v>
      </c>
      <c r="P75" s="164" t="s">
        <v>146</v>
      </c>
      <c r="V75" s="121"/>
      <c r="W75" s="121"/>
      <c r="X75" s="121"/>
      <c r="Y75" s="121"/>
    </row>
    <row r="76" spans="2:28" ht="15" customHeight="1">
      <c r="B76" s="143">
        <v>4</v>
      </c>
      <c r="C76" s="167">
        <f>IFERROR(LARGE(R58:R62,B76),0)</f>
        <v>0</v>
      </c>
      <c r="D76" s="409"/>
      <c r="E76" s="143">
        <f ca="1">OFFSET(G57,MATCH(E74,R58:R62,0),0)/IF(OFFSET(H57,MATCH(E74,R58:R62,0),0)="",1,OFFSET(H57,MATCH(E74,R58:R62,0),0))</f>
        <v>1</v>
      </c>
      <c r="F76" s="143">
        <f ca="1">OFFSET(G57,MATCH(F74,R58:R62,0),0)/IF(OFFSET(H57,MATCH(F74,R58:R62,0),0)="",1,OFFSET(H57,MATCH(F74,R58:R62,0),0))</f>
        <v>0</v>
      </c>
      <c r="G76" s="244">
        <f ca="1">ABS(E76-F76)/(E76+F76)</f>
        <v>1</v>
      </c>
      <c r="H76" s="120"/>
      <c r="I76" s="143">
        <v>5</v>
      </c>
      <c r="J76" s="143">
        <v>2.65</v>
      </c>
      <c r="K76" s="120"/>
      <c r="O76" s="163">
        <v>4</v>
      </c>
      <c r="P76" s="164" t="s">
        <v>147</v>
      </c>
      <c r="V76" s="121"/>
      <c r="W76" s="121"/>
      <c r="X76" s="121"/>
      <c r="Y76" s="121"/>
    </row>
    <row r="77" spans="2:28" ht="15" customHeight="1">
      <c r="B77" s="143">
        <v>5</v>
      </c>
      <c r="C77" s="167">
        <f>IFERROR(LARGE(R58:R62,B77),0)</f>
        <v>0</v>
      </c>
      <c r="D77" s="243" t="s">
        <v>376</v>
      </c>
      <c r="E77" s="154" t="e">
        <f>IF(AND(G72&lt;0.3,G73&lt;0.3),"사다리꼴","정규")</f>
        <v>#N/A</v>
      </c>
      <c r="H77" s="120"/>
      <c r="I77" s="143">
        <v>6</v>
      </c>
      <c r="J77" s="143">
        <v>2.52</v>
      </c>
      <c r="K77" s="120"/>
      <c r="O77" s="163">
        <v>5</v>
      </c>
      <c r="P77" s="164" t="s">
        <v>148</v>
      </c>
      <c r="V77" s="121"/>
      <c r="W77" s="121"/>
      <c r="X77" s="121"/>
      <c r="Y77" s="121"/>
    </row>
    <row r="78" spans="2:28" ht="15" customHeight="1">
      <c r="B78" s="143">
        <v>6</v>
      </c>
      <c r="C78" s="167">
        <f>IFERROR(LARGE(R58:R62,B78),0)</f>
        <v>0</v>
      </c>
      <c r="D78" s="243" t="s">
        <v>377</v>
      </c>
      <c r="E78" s="143" t="e">
        <f ca="1">IF(E77="정규",IF(OR(P63="∞",P63&gt;=10),2,OFFSET(J71,MATCH(P63,I72:I81,0),0)),ROUND((1-SQRT((1-0.95)*(1-G76^2)))/SQRT((1+G76^2)/6),2))</f>
        <v>#N/A</v>
      </c>
      <c r="H78" s="120"/>
      <c r="I78" s="143">
        <v>7</v>
      </c>
      <c r="J78" s="143">
        <v>2.4300000000000002</v>
      </c>
      <c r="K78" s="120"/>
      <c r="O78" s="163">
        <v>6</v>
      </c>
      <c r="P78" s="164" t="s">
        <v>149</v>
      </c>
      <c r="V78" s="121"/>
      <c r="W78" s="121"/>
      <c r="X78" s="121"/>
      <c r="Y78" s="121"/>
    </row>
    <row r="79" spans="2:28" ht="15" customHeight="1">
      <c r="B79" s="143">
        <v>7</v>
      </c>
      <c r="C79" s="167">
        <f>IFERROR(LARGE(R58:R62,B79),0)</f>
        <v>0</v>
      </c>
      <c r="D79" s="121"/>
      <c r="H79" s="120"/>
      <c r="I79" s="143">
        <v>8</v>
      </c>
      <c r="J79" s="143">
        <v>2.37</v>
      </c>
      <c r="K79" s="120"/>
      <c r="O79" s="163">
        <v>7</v>
      </c>
      <c r="P79" s="164" t="s">
        <v>150</v>
      </c>
      <c r="V79" s="121"/>
      <c r="W79" s="121"/>
      <c r="X79" s="121"/>
      <c r="Y79" s="121"/>
    </row>
    <row r="80" spans="2:28" ht="15" customHeight="1">
      <c r="B80" s="143">
        <v>8</v>
      </c>
      <c r="C80" s="167">
        <f>IFERROR(LARGE(R58:R62,B80),0)</f>
        <v>0</v>
      </c>
      <c r="D80" s="121"/>
      <c r="H80" s="120"/>
      <c r="I80" s="143">
        <v>9</v>
      </c>
      <c r="J80" s="143">
        <v>2.3199999999999998</v>
      </c>
      <c r="K80" s="120"/>
      <c r="O80" s="163">
        <v>8</v>
      </c>
      <c r="P80" s="164" t="s">
        <v>151</v>
      </c>
      <c r="V80" s="121"/>
      <c r="W80" s="121"/>
      <c r="X80" s="121"/>
      <c r="Y80" s="121"/>
      <c r="Z80" s="121"/>
      <c r="AA80" s="123"/>
      <c r="AB80" s="123"/>
    </row>
    <row r="81" spans="2:28" ht="15" customHeight="1">
      <c r="B81" s="120"/>
      <c r="C81" s="120"/>
      <c r="D81" s="120"/>
      <c r="E81" s="120"/>
      <c r="F81" s="120"/>
      <c r="G81" s="120"/>
      <c r="H81" s="120"/>
      <c r="I81" s="143" t="s">
        <v>52</v>
      </c>
      <c r="J81" s="143">
        <v>2</v>
      </c>
      <c r="K81" s="120"/>
      <c r="O81" s="163">
        <v>9</v>
      </c>
      <c r="P81" s="164" t="s">
        <v>152</v>
      </c>
      <c r="V81" s="121"/>
      <c r="W81" s="121"/>
      <c r="X81" s="121"/>
      <c r="Y81" s="121"/>
      <c r="Z81" s="121"/>
      <c r="AA81" s="123"/>
      <c r="AB81" s="123"/>
    </row>
    <row r="82" spans="2:28" ht="15" customHeight="1">
      <c r="B82" s="121"/>
      <c r="C82" s="121"/>
      <c r="D82" s="121"/>
      <c r="O82" s="120"/>
      <c r="P82" s="120"/>
      <c r="Q82" s="120"/>
      <c r="R82" s="120"/>
      <c r="S82" s="120"/>
      <c r="T82" s="120"/>
      <c r="U82" s="120"/>
    </row>
    <row r="83" spans="2:28" ht="15" customHeight="1">
      <c r="B83" s="138" t="s">
        <v>190</v>
      </c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23"/>
      <c r="Q83" s="120"/>
      <c r="T83" s="120"/>
      <c r="U83" s="120"/>
      <c r="V83" s="123"/>
      <c r="W83" s="123"/>
    </row>
    <row r="84" spans="2:28" ht="15" customHeight="1">
      <c r="B84" s="139"/>
      <c r="C84" s="427" t="s">
        <v>403</v>
      </c>
      <c r="D84" s="427" t="s">
        <v>404</v>
      </c>
      <c r="E84" s="139"/>
      <c r="F84" s="427" t="s">
        <v>405</v>
      </c>
      <c r="G84" s="428" t="s">
        <v>406</v>
      </c>
      <c r="H84" s="427" t="s">
        <v>403</v>
      </c>
      <c r="I84" s="428" t="s">
        <v>407</v>
      </c>
      <c r="J84" s="427" t="s">
        <v>408</v>
      </c>
      <c r="K84" s="427" t="s">
        <v>409</v>
      </c>
      <c r="M84" s="122"/>
      <c r="N84" s="120"/>
      <c r="Q84" s="120"/>
      <c r="R84" s="120"/>
      <c r="S84" s="120"/>
      <c r="T84" s="120"/>
      <c r="U84" s="120"/>
    </row>
    <row r="85" spans="2:28" ht="15" customHeight="1">
      <c r="B85" s="139"/>
      <c r="C85" s="429">
        <v>9900</v>
      </c>
      <c r="D85" s="430" t="s">
        <v>410</v>
      </c>
      <c r="E85" s="139"/>
      <c r="F85" s="427">
        <f>COUNTIF(B9:B28,TRUE)</f>
        <v>0</v>
      </c>
      <c r="G85" s="427" t="b">
        <f>F3="inch"</f>
        <v>0</v>
      </c>
      <c r="H85" s="429">
        <f>C85</f>
        <v>9900</v>
      </c>
      <c r="I85" s="431">
        <f>(F85-1)*H85</f>
        <v>-9900</v>
      </c>
      <c r="J85" s="432">
        <f>SUM(H85:I85)</f>
        <v>0</v>
      </c>
      <c r="K85" s="433">
        <f>SUM(J85:J87)</f>
        <v>0</v>
      </c>
      <c r="M85" s="122"/>
      <c r="N85" s="120"/>
      <c r="Q85" s="120"/>
      <c r="R85" s="120"/>
      <c r="S85" s="120"/>
      <c r="T85" s="120"/>
      <c r="U85" s="120"/>
    </row>
    <row r="86" spans="2:28" ht="15" customHeight="1">
      <c r="B86" s="139"/>
      <c r="C86" s="71"/>
      <c r="D86" s="71"/>
      <c r="E86" s="139"/>
      <c r="F86" s="427"/>
      <c r="G86" s="427"/>
      <c r="H86" s="429"/>
      <c r="I86" s="431"/>
      <c r="J86" s="432"/>
      <c r="K86" s="408"/>
      <c r="M86" s="122"/>
      <c r="N86" s="120"/>
      <c r="P86" s="123"/>
      <c r="Q86" s="120"/>
      <c r="R86" s="120"/>
      <c r="S86" s="120"/>
      <c r="T86" s="120"/>
      <c r="U86" s="120"/>
    </row>
    <row r="87" spans="2:28" ht="15" customHeight="1">
      <c r="B87" s="139"/>
      <c r="C87" s="121"/>
      <c r="D87" s="121"/>
      <c r="E87" s="139"/>
      <c r="F87" s="427"/>
      <c r="G87" s="427"/>
      <c r="H87" s="429"/>
      <c r="I87" s="434"/>
      <c r="J87" s="432"/>
      <c r="K87" s="435"/>
      <c r="M87" s="120"/>
      <c r="N87" s="120"/>
      <c r="S87" s="120"/>
      <c r="T87" s="120"/>
      <c r="U87" s="120"/>
    </row>
    <row r="88" spans="2:28" ht="15" customHeight="1">
      <c r="B88" s="139"/>
      <c r="C88" s="121"/>
      <c r="D88" s="121"/>
      <c r="E88" s="139"/>
      <c r="F88" s="139"/>
      <c r="G88" s="139"/>
      <c r="H88" s="139"/>
      <c r="I88" s="139"/>
      <c r="J88" s="139"/>
      <c r="K88" s="139"/>
      <c r="L88" s="140"/>
      <c r="M88" s="120"/>
      <c r="P88" s="120"/>
      <c r="Q88" s="120"/>
      <c r="R88" s="120"/>
      <c r="S88" s="120"/>
      <c r="T88" s="120"/>
      <c r="U88" s="120"/>
    </row>
    <row r="89" spans="2:28" ht="15" customHeight="1">
      <c r="B89" s="139"/>
      <c r="C89" s="121"/>
      <c r="D89" s="121"/>
      <c r="E89" s="139"/>
      <c r="F89" s="141" t="s">
        <v>411</v>
      </c>
      <c r="G89" s="139"/>
      <c r="H89" s="139"/>
      <c r="I89" s="139"/>
      <c r="J89" s="139"/>
      <c r="K89" s="139"/>
      <c r="L89" s="139"/>
      <c r="M89" s="120"/>
      <c r="O89" s="123"/>
      <c r="P89" s="120"/>
      <c r="Q89" s="120"/>
      <c r="R89" s="120"/>
      <c r="S89" s="120"/>
      <c r="T89" s="120"/>
      <c r="U89" s="120"/>
      <c r="W89" s="121"/>
      <c r="X89" s="121"/>
      <c r="Y89" s="121"/>
    </row>
    <row r="90" spans="2:28" ht="15" customHeight="1">
      <c r="B90" s="139"/>
      <c r="C90" s="121"/>
      <c r="D90" s="121"/>
      <c r="E90" s="139"/>
      <c r="F90" s="142"/>
      <c r="J90" s="139"/>
      <c r="K90" s="139"/>
      <c r="L90" s="139"/>
      <c r="M90" s="120"/>
      <c r="N90" s="139"/>
      <c r="O90" s="139"/>
      <c r="R90" s="120"/>
      <c r="S90" s="120"/>
      <c r="T90" s="120"/>
    </row>
    <row r="91" spans="2:28" ht="18" customHeight="1">
      <c r="B91" s="139"/>
      <c r="C91" s="121"/>
      <c r="D91" s="121"/>
      <c r="E91" s="139"/>
      <c r="F91" s="142"/>
      <c r="J91" s="139"/>
      <c r="K91" s="139"/>
      <c r="L91" s="139"/>
      <c r="O91" s="120"/>
      <c r="R91" s="120"/>
    </row>
    <row r="92" spans="2:28" ht="18" customHeight="1">
      <c r="B92" s="71"/>
      <c r="C92" s="121"/>
      <c r="D92" s="121"/>
      <c r="E92" s="71"/>
      <c r="F92" s="71"/>
      <c r="G92" s="71"/>
      <c r="H92" s="71"/>
      <c r="M92" s="71"/>
      <c r="N92" s="71"/>
      <c r="O92" s="71"/>
      <c r="R92" s="120"/>
      <c r="V92" s="121"/>
      <c r="W92" s="121"/>
      <c r="X92" s="121"/>
    </row>
    <row r="93" spans="2:28" ht="18" customHeight="1">
      <c r="B93" s="121"/>
      <c r="C93" s="121"/>
      <c r="D93" s="121"/>
      <c r="I93" s="142"/>
      <c r="J93" s="139"/>
      <c r="K93" s="139"/>
      <c r="L93" s="139"/>
      <c r="V93" s="121"/>
      <c r="W93" s="121"/>
      <c r="X93" s="121"/>
    </row>
    <row r="94" spans="2:28" ht="18" customHeight="1">
      <c r="B94" s="121"/>
      <c r="I94" s="142"/>
      <c r="J94" s="139"/>
      <c r="K94" s="139"/>
      <c r="L94" s="139"/>
      <c r="V94" s="121"/>
      <c r="W94" s="121"/>
      <c r="Z94" s="121"/>
      <c r="AA94" s="121"/>
      <c r="AB94" s="121"/>
    </row>
    <row r="95" spans="2:28" ht="18" customHeight="1">
      <c r="B95" s="121"/>
      <c r="J95" s="71"/>
      <c r="K95" s="71"/>
      <c r="L95" s="71"/>
      <c r="Q95" s="139"/>
      <c r="R95" s="139"/>
      <c r="Z95" s="121"/>
      <c r="AA95" s="121"/>
      <c r="AB95" s="121"/>
    </row>
    <row r="96" spans="2:28" ht="18" customHeight="1">
      <c r="B96" s="121"/>
      <c r="I96" s="142"/>
      <c r="J96" s="123"/>
      <c r="K96" s="123"/>
      <c r="Q96" s="139"/>
      <c r="R96" s="139"/>
      <c r="Z96" s="121"/>
      <c r="AA96" s="121"/>
      <c r="AB96" s="121"/>
    </row>
    <row r="97" spans="2:28" ht="18" customHeight="1">
      <c r="B97" s="121"/>
      <c r="I97" s="142"/>
      <c r="J97" s="123"/>
      <c r="K97" s="123"/>
      <c r="P97" s="120"/>
      <c r="Q97" s="139"/>
      <c r="R97" s="139"/>
      <c r="Z97" s="121"/>
      <c r="AA97" s="121"/>
      <c r="AB97" s="121"/>
    </row>
    <row r="98" spans="2:28" ht="18" customHeight="1">
      <c r="B98" s="121"/>
      <c r="C98" s="121"/>
      <c r="D98" s="121"/>
      <c r="J98" s="123"/>
      <c r="K98" s="123"/>
      <c r="P98" s="120"/>
      <c r="Q98" s="139"/>
      <c r="R98" s="139"/>
      <c r="Z98" s="121"/>
      <c r="AA98" s="121"/>
      <c r="AB98" s="121"/>
    </row>
    <row r="99" spans="2:28" ht="18" customHeight="1">
      <c r="B99" s="121"/>
      <c r="C99" s="121"/>
      <c r="D99" s="121"/>
      <c r="I99" s="142"/>
      <c r="P99" s="120"/>
      <c r="Q99" s="139"/>
      <c r="R99" s="139"/>
      <c r="Z99" s="121"/>
      <c r="AA99" s="121"/>
      <c r="AB99" s="121"/>
    </row>
    <row r="100" spans="2:28" ht="18" customHeight="1">
      <c r="P100" s="120"/>
      <c r="Q100" s="120"/>
      <c r="R100" s="120"/>
      <c r="Z100" s="121"/>
      <c r="AA100" s="121"/>
      <c r="AB100" s="121"/>
    </row>
    <row r="101" spans="2:28" ht="18" customHeight="1">
      <c r="Q101" s="120"/>
      <c r="R101" s="120"/>
      <c r="Z101" s="121"/>
      <c r="AA101" s="121"/>
      <c r="AB101" s="121"/>
    </row>
    <row r="102" spans="2:28" ht="18" customHeight="1">
      <c r="Q102" s="120"/>
      <c r="R102" s="120"/>
      <c r="Z102" s="121"/>
      <c r="AA102" s="121"/>
      <c r="AB102" s="121"/>
    </row>
    <row r="103" spans="2:28" ht="18" customHeight="1">
      <c r="Q103" s="120"/>
      <c r="R103" s="120"/>
      <c r="Y103" s="121"/>
      <c r="Z103" s="121"/>
      <c r="AA103" s="121"/>
      <c r="AB103" s="121"/>
    </row>
    <row r="104" spans="2:28" ht="18" customHeight="1">
      <c r="Q104" s="120"/>
      <c r="R104" s="120"/>
      <c r="Y104" s="121"/>
    </row>
    <row r="105" spans="2:28" ht="18" customHeight="1">
      <c r="Q105" s="120"/>
      <c r="R105" s="120"/>
    </row>
    <row r="106" spans="2:28" ht="18" customHeight="1">
      <c r="Q106" s="120"/>
      <c r="R106" s="120"/>
    </row>
  </sheetData>
  <mergeCells count="33">
    <mergeCell ref="P6:Q6"/>
    <mergeCell ref="Q56:Q57"/>
    <mergeCell ref="E73:F73"/>
    <mergeCell ref="G73:G74"/>
    <mergeCell ref="L6:L7"/>
    <mergeCell ref="J31:K31"/>
    <mergeCell ref="G56:K56"/>
    <mergeCell ref="J57:K57"/>
    <mergeCell ref="K85:K87"/>
    <mergeCell ref="D75:D76"/>
    <mergeCell ref="B6:B8"/>
    <mergeCell ref="E6:E8"/>
    <mergeCell ref="C31:H31"/>
    <mergeCell ref="G63:M63"/>
    <mergeCell ref="B56:B57"/>
    <mergeCell ref="C56:C57"/>
    <mergeCell ref="D56:D57"/>
    <mergeCell ref="E56:E57"/>
    <mergeCell ref="F56:F57"/>
    <mergeCell ref="L31:Q31"/>
    <mergeCell ref="C6:C8"/>
    <mergeCell ref="F6:K6"/>
    <mergeCell ref="D6:D7"/>
    <mergeCell ref="R56:S56"/>
    <mergeCell ref="C65:G65"/>
    <mergeCell ref="B71:C71"/>
    <mergeCell ref="D71:D72"/>
    <mergeCell ref="J65:M65"/>
    <mergeCell ref="O65:Q65"/>
    <mergeCell ref="R65:R66"/>
    <mergeCell ref="N56:O56"/>
    <mergeCell ref="N57:O57"/>
    <mergeCell ref="S65:T6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19</vt:i4>
      </vt:variant>
    </vt:vector>
  </HeadingPairs>
  <TitlesOfParts>
    <vt:vector size="30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Length_7</vt:lpstr>
      <vt:lpstr>'교정결과-E'!B_Tag</vt:lpstr>
      <vt:lpstr>'교정결과-HY'!B_Tag</vt:lpstr>
      <vt:lpstr>B_Tag</vt:lpstr>
      <vt:lpstr>판정결과!B_Tag_2</vt:lpstr>
      <vt:lpstr>부록!B_Tag_3</vt:lpstr>
      <vt:lpstr>Length_7!Length_7_CMC</vt:lpstr>
      <vt:lpstr>Length_7!Length_7_Condition</vt:lpstr>
      <vt:lpstr>Length_7_Resolution</vt:lpstr>
      <vt:lpstr>Length_7!Length_7_Result</vt:lpstr>
      <vt:lpstr>Length_7_Result2</vt:lpstr>
      <vt:lpstr>Length_7_Result3</vt:lpstr>
      <vt:lpstr>Length_7!Length_7_Spec</vt:lpstr>
      <vt:lpstr>Length_7!Length_7_STD1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2020-11-02T06:44:40Z</cp:lastPrinted>
  <dcterms:created xsi:type="dcterms:W3CDTF">2004-11-10T00:11:43Z</dcterms:created>
  <dcterms:modified xsi:type="dcterms:W3CDTF">2021-07-23T06:07:44Z</dcterms:modified>
</cp:coreProperties>
</file>