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</sheets>
  <definedNames>
    <definedName name="_xlnm._FilterDatabase" localSheetId="0" hidden="1">기본정보!#REF!</definedName>
    <definedName name="B_Tag" localSheetId="2">'교정결과-E'!$E$38:$G$38</definedName>
    <definedName name="B_Tag" localSheetId="3">'교정결과-HY'!$B$37:$Q$37</definedName>
    <definedName name="B_Tag">교정결과!$E$37:$G$37</definedName>
    <definedName name="B_Tag_2" localSheetId="4">판정결과!$C$29:$I$29</definedName>
    <definedName name="B_Tag_3" localSheetId="5">부록!$B$11:$K$11</definedName>
    <definedName name="Length_7_CMC" localSheetId="10">Length_7!$C$4:$E$23</definedName>
    <definedName name="Length_7_Condition" localSheetId="10">Length_7!$A$4:$B$23</definedName>
    <definedName name="Length_7_Resolution">Length_7!$F$4:$I$23</definedName>
    <definedName name="Length_7_Result" localSheetId="10">Length_7!$M$4:$Q$23</definedName>
    <definedName name="Length_7_Result2">Length_7!$R$4:$V$23</definedName>
    <definedName name="Length_7_Spec" localSheetId="10">Length_7!$J$4:$L$23</definedName>
    <definedName name="Length_7_STD1" localSheetId="10">Length_7!$A$27</definedName>
    <definedName name="Length_7_STD2">Length_7!$A$50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G89" i="21" l="1"/>
  <c r="H89" i="21"/>
  <c r="I89" i="21" s="1"/>
  <c r="J89" i="21" l="1"/>
  <c r="K89" i="21" s="1"/>
  <c r="A4" i="11" l="1"/>
  <c r="T64" i="21" l="1"/>
  <c r="T58" i="21"/>
  <c r="O72" i="21" l="1"/>
  <c r="M72" i="21" s="1"/>
  <c r="F9" i="32" l="1"/>
  <c r="F8" i="32"/>
  <c r="F7" i="32"/>
  <c r="F6" i="32"/>
  <c r="A4" i="32"/>
  <c r="V60" i="21" l="1"/>
  <c r="V61" i="21"/>
  <c r="V62" i="21"/>
  <c r="V63" i="21"/>
  <c r="V64" i="21"/>
  <c r="V65" i="21"/>
  <c r="V66" i="21"/>
  <c r="G62" i="21" l="1"/>
  <c r="J62" i="21" s="1"/>
  <c r="G60" i="21"/>
  <c r="J60" i="21" s="1"/>
  <c r="U59" i="21"/>
  <c r="U58" i="21"/>
  <c r="K33" i="21" l="1"/>
  <c r="D33" i="21"/>
  <c r="E33" i="21" s="1"/>
  <c r="F33" i="21" s="1"/>
  <c r="G33" i="21" s="1"/>
  <c r="H33" i="21" s="1"/>
  <c r="F8" i="21"/>
  <c r="G8" i="21" s="1"/>
  <c r="H8" i="21" s="1"/>
  <c r="I8" i="21" s="1"/>
  <c r="J8" i="21" s="1"/>
  <c r="K8" i="21" s="1"/>
  <c r="C181" i="23" l="1"/>
  <c r="G63" i="21" l="1"/>
  <c r="G66" i="21" l="1"/>
  <c r="N171" i="23" l="1"/>
  <c r="C168" i="23" s="1"/>
  <c r="AM90" i="23"/>
  <c r="M90" i="23"/>
  <c r="AM89" i="23"/>
  <c r="AA89" i="23"/>
  <c r="O212" i="23" s="1"/>
  <c r="L214" i="23" s="1"/>
  <c r="V89" i="23"/>
  <c r="I211" i="23" s="1"/>
  <c r="S89" i="23"/>
  <c r="M89" i="23"/>
  <c r="H89" i="23"/>
  <c r="AM88" i="23"/>
  <c r="AA88" i="23"/>
  <c r="V88" i="23"/>
  <c r="I198" i="23" s="1"/>
  <c r="S88" i="23"/>
  <c r="M88" i="23"/>
  <c r="H88" i="23"/>
  <c r="AP87" i="23"/>
  <c r="S231" i="23" s="1"/>
  <c r="AM87" i="23"/>
  <c r="AA87" i="23"/>
  <c r="N187" i="23" s="1"/>
  <c r="L189" i="23" s="1"/>
  <c r="V87" i="23"/>
  <c r="I186" i="23" s="1"/>
  <c r="S87" i="23"/>
  <c r="M87" i="23"/>
  <c r="H87" i="23"/>
  <c r="AM86" i="23"/>
  <c r="AE86" i="23"/>
  <c r="V86" i="23"/>
  <c r="I173" i="23" s="1"/>
  <c r="S86" i="23"/>
  <c r="M86" i="23"/>
  <c r="AM85" i="23"/>
  <c r="AE85" i="23"/>
  <c r="V85" i="23"/>
  <c r="I157" i="23" s="1"/>
  <c r="S85" i="23"/>
  <c r="M85" i="23"/>
  <c r="AM84" i="23"/>
  <c r="AE84" i="23"/>
  <c r="V84" i="23"/>
  <c r="I143" i="23" s="1"/>
  <c r="S84" i="23"/>
  <c r="M84" i="23"/>
  <c r="AM83" i="23"/>
  <c r="AE83" i="23"/>
  <c r="V83" i="23"/>
  <c r="I127" i="23" s="1"/>
  <c r="S83" i="23"/>
  <c r="M83" i="23"/>
  <c r="AP82" i="23"/>
  <c r="R229" i="23" s="1"/>
  <c r="AM82" i="23"/>
  <c r="AA82" i="23"/>
  <c r="M112" i="23" s="1"/>
  <c r="L114" i="23" s="1"/>
  <c r="V82" i="23"/>
  <c r="I111" i="23" s="1"/>
  <c r="S82" i="23"/>
  <c r="M82" i="23"/>
  <c r="L107" i="23" s="1"/>
  <c r="AP81" i="23"/>
  <c r="M229" i="23" s="1"/>
  <c r="AM81" i="23"/>
  <c r="AA81" i="23"/>
  <c r="M99" i="23" s="1"/>
  <c r="L101" i="23" s="1"/>
  <c r="V81" i="23"/>
  <c r="I98" i="23" s="1"/>
  <c r="S81" i="23"/>
  <c r="M81" i="23"/>
  <c r="M95" i="23" s="1"/>
  <c r="R214" i="23"/>
  <c r="Y214" i="23" s="1"/>
  <c r="R201" i="23"/>
  <c r="Y201" i="23" s="1"/>
  <c r="B192" i="23"/>
  <c r="R189" i="23"/>
  <c r="Y189" i="23" s="1"/>
  <c r="B180" i="23"/>
  <c r="B167" i="23"/>
  <c r="C151" i="23"/>
  <c r="B150" i="23"/>
  <c r="B137" i="23"/>
  <c r="C118" i="23"/>
  <c r="B117" i="23"/>
  <c r="R114" i="23"/>
  <c r="Y114" i="23" s="1"/>
  <c r="B104" i="23"/>
  <c r="R101" i="23"/>
  <c r="Y101" i="23" s="1"/>
  <c r="C94" i="23"/>
  <c r="B93" i="23"/>
  <c r="G66" i="23"/>
  <c r="G65" i="23"/>
  <c r="G64" i="23"/>
  <c r="G63" i="23"/>
  <c r="G62" i="23"/>
  <c r="G61" i="23"/>
  <c r="G60" i="23"/>
  <c r="G59" i="23"/>
  <c r="G58" i="23"/>
  <c r="S66" i="21"/>
  <c r="S65" i="21"/>
  <c r="S63" i="21"/>
  <c r="AP86" i="23" s="1"/>
  <c r="N231" i="23" s="1"/>
  <c r="S61" i="21"/>
  <c r="AP84" i="23" s="1"/>
  <c r="AB229" i="23" s="1"/>
  <c r="AP89" i="23" l="1"/>
  <c r="AC231" i="23" s="1"/>
  <c r="AP88" i="23"/>
  <c r="X231" i="23" s="1"/>
  <c r="L201" i="23"/>
  <c r="O199" i="23"/>
  <c r="S171" i="23"/>
  <c r="S176" i="23" s="1"/>
  <c r="C72" i="21"/>
  <c r="G72" i="21" s="1"/>
  <c r="G64" i="21"/>
  <c r="P183" i="23" s="1"/>
  <c r="O184" i="23" s="1"/>
  <c r="T184" i="23" s="1"/>
  <c r="O189" i="23" s="1"/>
  <c r="V189" i="23" s="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P35" i="21" s="1"/>
  <c r="B9" i="21"/>
  <c r="E3" i="21"/>
  <c r="F72" i="21" s="1"/>
  <c r="D3" i="21"/>
  <c r="C3" i="21"/>
  <c r="B3" i="21" s="1"/>
  <c r="F71" i="21"/>
  <c r="J63" i="21"/>
  <c r="O86" i="23" s="1"/>
  <c r="T25" i="21"/>
  <c r="K25" i="21"/>
  <c r="AK26" i="23" s="1"/>
  <c r="A18" i="11" l="1"/>
  <c r="P38" i="21"/>
  <c r="A22" i="11"/>
  <c r="P42" i="21"/>
  <c r="A26" i="11"/>
  <c r="P46" i="21"/>
  <c r="A30" i="11"/>
  <c r="P50" i="21"/>
  <c r="A17" i="11"/>
  <c r="P37" i="21"/>
  <c r="A25" i="11"/>
  <c r="P45" i="21"/>
  <c r="A33" i="11"/>
  <c r="P53" i="21"/>
  <c r="A19" i="11"/>
  <c r="P39" i="21"/>
  <c r="A23" i="11"/>
  <c r="P43" i="21"/>
  <c r="A27" i="11"/>
  <c r="P47" i="21"/>
  <c r="A31" i="11"/>
  <c r="P51" i="21"/>
  <c r="A21" i="11"/>
  <c r="P41" i="21"/>
  <c r="A29" i="11"/>
  <c r="P49" i="21"/>
  <c r="A14" i="11"/>
  <c r="P34" i="21"/>
  <c r="A16" i="11"/>
  <c r="P36" i="21"/>
  <c r="A20" i="11"/>
  <c r="P40" i="21"/>
  <c r="A24" i="11"/>
  <c r="P44" i="21"/>
  <c r="A28" i="11"/>
  <c r="P48" i="21"/>
  <c r="A32" i="11"/>
  <c r="P52" i="21"/>
  <c r="N28" i="21"/>
  <c r="A16" i="32"/>
  <c r="A15" i="11"/>
  <c r="N24" i="21"/>
  <c r="W14" i="21"/>
  <c r="A20" i="32"/>
  <c r="W11" i="21"/>
  <c r="A17" i="32"/>
  <c r="W15" i="21"/>
  <c r="A21" i="32"/>
  <c r="W23" i="21"/>
  <c r="A29" i="32"/>
  <c r="W12" i="21"/>
  <c r="A18" i="32"/>
  <c r="W16" i="21"/>
  <c r="A22" i="32"/>
  <c r="W20" i="21"/>
  <c r="A26" i="32"/>
  <c r="W24" i="21"/>
  <c r="A30" i="32"/>
  <c r="W28" i="21"/>
  <c r="A34" i="32"/>
  <c r="W18" i="21"/>
  <c r="A24" i="32"/>
  <c r="W22" i="21"/>
  <c r="A28" i="32"/>
  <c r="W26" i="21"/>
  <c r="A32" i="32"/>
  <c r="W19" i="21"/>
  <c r="A25" i="32"/>
  <c r="W27" i="21"/>
  <c r="A33" i="32"/>
  <c r="W9" i="21"/>
  <c r="A15" i="32"/>
  <c r="W13" i="21"/>
  <c r="A19" i="32"/>
  <c r="W17" i="21"/>
  <c r="A23" i="32"/>
  <c r="W21" i="21"/>
  <c r="A27" i="32"/>
  <c r="W25" i="21"/>
  <c r="A31" i="32"/>
  <c r="N10" i="21"/>
  <c r="W10" i="21"/>
  <c r="V10" i="21"/>
  <c r="V14" i="21"/>
  <c r="V18" i="21"/>
  <c r="V22" i="21"/>
  <c r="V26" i="21"/>
  <c r="V11" i="21"/>
  <c r="V15" i="21"/>
  <c r="V19" i="21"/>
  <c r="V23" i="21"/>
  <c r="V27" i="21"/>
  <c r="V12" i="21"/>
  <c r="V16" i="21"/>
  <c r="V20" i="21"/>
  <c r="V24" i="21"/>
  <c r="V28" i="21"/>
  <c r="V9" i="21"/>
  <c r="V13" i="21"/>
  <c r="V17" i="21"/>
  <c r="V21" i="21"/>
  <c r="V25" i="21"/>
  <c r="E11" i="21"/>
  <c r="G12" i="23" s="1"/>
  <c r="U11" i="21"/>
  <c r="U15" i="21"/>
  <c r="U19" i="21"/>
  <c r="U23" i="21"/>
  <c r="N27" i="21"/>
  <c r="U27" i="21"/>
  <c r="AU28" i="23" s="1"/>
  <c r="G37" i="21"/>
  <c r="AA37" i="23" s="1"/>
  <c r="U12" i="21"/>
  <c r="G41" i="21"/>
  <c r="AA41" i="23" s="1"/>
  <c r="U16" i="21"/>
  <c r="G45" i="21"/>
  <c r="AA45" i="23" s="1"/>
  <c r="U20" i="21"/>
  <c r="G49" i="21"/>
  <c r="AA49" i="23" s="1"/>
  <c r="U24" i="21"/>
  <c r="AU25" i="23" s="1"/>
  <c r="G53" i="21"/>
  <c r="AA53" i="23" s="1"/>
  <c r="U28" i="21"/>
  <c r="AU29" i="23" s="1"/>
  <c r="G9" i="21"/>
  <c r="Q10" i="23" s="1"/>
  <c r="U9" i="21"/>
  <c r="P13" i="21"/>
  <c r="U13" i="21"/>
  <c r="F42" i="21"/>
  <c r="V42" i="23" s="1"/>
  <c r="U17" i="21"/>
  <c r="U21" i="21"/>
  <c r="U25" i="21"/>
  <c r="AU26" i="23" s="1"/>
  <c r="I10" i="21"/>
  <c r="AA11" i="23" s="1"/>
  <c r="U10" i="21"/>
  <c r="U14" i="21"/>
  <c r="I18" i="21"/>
  <c r="AA19" i="23" s="1"/>
  <c r="U18" i="21"/>
  <c r="C47" i="21"/>
  <c r="G47" i="23" s="1"/>
  <c r="U22" i="21"/>
  <c r="U26" i="21"/>
  <c r="AU27" i="23" s="1"/>
  <c r="I71" i="21"/>
  <c r="L71" i="21" s="1"/>
  <c r="Q71" i="21" s="1"/>
  <c r="C21" i="21"/>
  <c r="B46" i="23" s="1"/>
  <c r="D24" i="21"/>
  <c r="N17" i="21"/>
  <c r="R17" i="21" s="1"/>
  <c r="N21" i="21"/>
  <c r="R21" i="21" s="1"/>
  <c r="J64" i="21"/>
  <c r="Q64" i="21" s="1"/>
  <c r="AP85" i="23"/>
  <c r="AG229" i="23" s="1"/>
  <c r="O85" i="23"/>
  <c r="N19" i="21"/>
  <c r="R19" i="21" s="1"/>
  <c r="N25" i="21"/>
  <c r="T27" i="21"/>
  <c r="O83" i="23"/>
  <c r="D17" i="21"/>
  <c r="C20" i="21"/>
  <c r="G25" i="21"/>
  <c r="Q26" i="23" s="1"/>
  <c r="C28" i="21"/>
  <c r="S25" i="21"/>
  <c r="J28" i="21"/>
  <c r="AF29" i="23" s="1"/>
  <c r="O28" i="21"/>
  <c r="J66" i="21"/>
  <c r="N209" i="23"/>
  <c r="H12" i="21"/>
  <c r="V13" i="23" s="1"/>
  <c r="E45" i="21"/>
  <c r="Q45" i="23" s="1"/>
  <c r="C16" i="21"/>
  <c r="E37" i="21"/>
  <c r="Q37" i="23" s="1"/>
  <c r="E46" i="21"/>
  <c r="Q46" i="23" s="1"/>
  <c r="N16" i="21"/>
  <c r="C12" i="21"/>
  <c r="D16" i="21"/>
  <c r="D20" i="21"/>
  <c r="L24" i="21"/>
  <c r="AP25" i="23" s="1"/>
  <c r="D28" i="21"/>
  <c r="E41" i="21"/>
  <c r="Q41" i="23" s="1"/>
  <c r="E49" i="21"/>
  <c r="Q49" i="23" s="1"/>
  <c r="D12" i="21"/>
  <c r="H16" i="21"/>
  <c r="V17" i="23" s="1"/>
  <c r="H20" i="21"/>
  <c r="V21" i="23" s="1"/>
  <c r="L28" i="21"/>
  <c r="AP29" i="23" s="1"/>
  <c r="E53" i="21"/>
  <c r="Q53" i="23" s="1"/>
  <c r="N11" i="21"/>
  <c r="R11" i="21" s="1"/>
  <c r="P17" i="21"/>
  <c r="P21" i="21"/>
  <c r="I11" i="21"/>
  <c r="AA12" i="23" s="1"/>
  <c r="E17" i="21"/>
  <c r="G18" i="23" s="1"/>
  <c r="I19" i="21"/>
  <c r="AA20" i="23" s="1"/>
  <c r="D21" i="21"/>
  <c r="F46" i="21"/>
  <c r="V46" i="23" s="1"/>
  <c r="F50" i="21"/>
  <c r="V50" i="23" s="1"/>
  <c r="N18" i="21"/>
  <c r="P25" i="21"/>
  <c r="P27" i="21"/>
  <c r="L12" i="21"/>
  <c r="AP13" i="23" s="1"/>
  <c r="L16" i="21"/>
  <c r="AP17" i="23" s="1"/>
  <c r="I17" i="21"/>
  <c r="AA18" i="23" s="1"/>
  <c r="L20" i="21"/>
  <c r="AP21" i="23" s="1"/>
  <c r="G21" i="21"/>
  <c r="Q22" i="23" s="1"/>
  <c r="D25" i="21"/>
  <c r="G28" i="21"/>
  <c r="Q29" i="23" s="1"/>
  <c r="D45" i="21"/>
  <c r="L45" i="23" s="1"/>
  <c r="O21" i="21"/>
  <c r="F47" i="21"/>
  <c r="V47" i="23" s="1"/>
  <c r="L10" i="21"/>
  <c r="AP11" i="23" s="1"/>
  <c r="L18" i="21"/>
  <c r="AP19" i="23" s="1"/>
  <c r="L23" i="21"/>
  <c r="AP24" i="23" s="1"/>
  <c r="G35" i="21"/>
  <c r="AA35" i="23" s="1"/>
  <c r="D10" i="21"/>
  <c r="L11" i="21"/>
  <c r="AP12" i="23" s="1"/>
  <c r="D18" i="21"/>
  <c r="L19" i="21"/>
  <c r="AP20" i="23" s="1"/>
  <c r="F24" i="21"/>
  <c r="L25" i="23" s="1"/>
  <c r="O24" i="21"/>
  <c r="C36" i="21"/>
  <c r="G36" i="23" s="1"/>
  <c r="G43" i="21"/>
  <c r="AA43" i="23" s="1"/>
  <c r="D48" i="21"/>
  <c r="L48" i="23" s="1"/>
  <c r="P11" i="21"/>
  <c r="P19" i="21"/>
  <c r="N23" i="21"/>
  <c r="P23" i="21" s="1"/>
  <c r="T24" i="21"/>
  <c r="D9" i="21"/>
  <c r="E10" i="21"/>
  <c r="G11" i="23" s="1"/>
  <c r="C11" i="21"/>
  <c r="F12" i="21"/>
  <c r="L13" i="23" s="1"/>
  <c r="O12" i="21"/>
  <c r="F16" i="21"/>
  <c r="L17" i="23" s="1"/>
  <c r="O16" i="21"/>
  <c r="E18" i="21"/>
  <c r="G19" i="23" s="1"/>
  <c r="C19" i="21"/>
  <c r="F20" i="21"/>
  <c r="L21" i="23" s="1"/>
  <c r="O20" i="21"/>
  <c r="E22" i="21"/>
  <c r="G23" i="23" s="1"/>
  <c r="E23" i="21"/>
  <c r="G24" i="23" s="1"/>
  <c r="G24" i="21"/>
  <c r="Q25" i="23" s="1"/>
  <c r="H25" i="21"/>
  <c r="V26" i="23" s="1"/>
  <c r="F27" i="21"/>
  <c r="L28" i="23" s="1"/>
  <c r="C44" i="21"/>
  <c r="G44" i="23" s="1"/>
  <c r="G48" i="21"/>
  <c r="AA48" i="23" s="1"/>
  <c r="N9" i="21"/>
  <c r="R9" i="21" s="1"/>
  <c r="N12" i="21"/>
  <c r="N20" i="21"/>
  <c r="R23" i="21"/>
  <c r="J25" i="21"/>
  <c r="AF26" i="23" s="1"/>
  <c r="R25" i="21"/>
  <c r="I9" i="21"/>
  <c r="AA10" i="23" s="1"/>
  <c r="G12" i="21"/>
  <c r="Q13" i="23" s="1"/>
  <c r="G16" i="21"/>
  <c r="Q17" i="23" s="1"/>
  <c r="O17" i="21"/>
  <c r="E19" i="21"/>
  <c r="G20" i="23" s="1"/>
  <c r="G20" i="21"/>
  <c r="Q21" i="23" s="1"/>
  <c r="H21" i="21"/>
  <c r="V22" i="23" s="1"/>
  <c r="H22" i="21"/>
  <c r="V23" i="23" s="1"/>
  <c r="F23" i="21"/>
  <c r="L24" i="23" s="1"/>
  <c r="C24" i="21"/>
  <c r="H24" i="21"/>
  <c r="V25" i="23" s="1"/>
  <c r="C25" i="21"/>
  <c r="O25" i="21"/>
  <c r="F28" i="21"/>
  <c r="L29" i="23" s="1"/>
  <c r="F34" i="21"/>
  <c r="V34" i="23" s="1"/>
  <c r="D37" i="21"/>
  <c r="L37" i="23" s="1"/>
  <c r="D41" i="21"/>
  <c r="L41" i="23" s="1"/>
  <c r="D49" i="21"/>
  <c r="L49" i="23" s="1"/>
  <c r="E50" i="21"/>
  <c r="Q50" i="23" s="1"/>
  <c r="D53" i="21"/>
  <c r="L53" i="23" s="1"/>
  <c r="D38" i="21"/>
  <c r="L38" i="23" s="1"/>
  <c r="L13" i="21"/>
  <c r="AP14" i="23" s="1"/>
  <c r="F13" i="21"/>
  <c r="L14" i="23" s="1"/>
  <c r="G38" i="21"/>
  <c r="AA38" i="23" s="1"/>
  <c r="C38" i="21"/>
  <c r="G38" i="23" s="1"/>
  <c r="E39" i="21"/>
  <c r="Q39" i="23" s="1"/>
  <c r="O14" i="21"/>
  <c r="G14" i="21"/>
  <c r="Q15" i="23" s="1"/>
  <c r="C14" i="21"/>
  <c r="D39" i="21"/>
  <c r="L39" i="23" s="1"/>
  <c r="F14" i="21"/>
  <c r="L15" i="23" s="1"/>
  <c r="E51" i="21"/>
  <c r="Q51" i="23" s="1"/>
  <c r="O26" i="21"/>
  <c r="G26" i="21"/>
  <c r="Q27" i="23" s="1"/>
  <c r="C26" i="21"/>
  <c r="D51" i="21"/>
  <c r="L51" i="23" s="1"/>
  <c r="L26" i="21"/>
  <c r="AP27" i="23" s="1"/>
  <c r="F26" i="21"/>
  <c r="L27" i="23" s="1"/>
  <c r="C39" i="21"/>
  <c r="G39" i="23" s="1"/>
  <c r="D40" i="21"/>
  <c r="L40" i="23" s="1"/>
  <c r="G51" i="21"/>
  <c r="AA51" i="23" s="1"/>
  <c r="N14" i="21"/>
  <c r="E9" i="21"/>
  <c r="G10" i="23" s="1"/>
  <c r="O9" i="21"/>
  <c r="H13" i="21"/>
  <c r="V14" i="23" s="1"/>
  <c r="H14" i="21"/>
  <c r="V15" i="23" s="1"/>
  <c r="G15" i="21"/>
  <c r="Q16" i="23" s="1"/>
  <c r="F52" i="21"/>
  <c r="V52" i="23" s="1"/>
  <c r="H27" i="21"/>
  <c r="V28" i="23" s="1"/>
  <c r="D27" i="21"/>
  <c r="E52" i="21"/>
  <c r="Q52" i="23" s="1"/>
  <c r="O27" i="21"/>
  <c r="G27" i="21"/>
  <c r="Q28" i="23" s="1"/>
  <c r="C27" i="21"/>
  <c r="F39" i="21"/>
  <c r="V39" i="23" s="1"/>
  <c r="G40" i="21"/>
  <c r="AA40" i="23" s="1"/>
  <c r="C52" i="21"/>
  <c r="G52" i="23" s="1"/>
  <c r="E35" i="21"/>
  <c r="Q35" i="23" s="1"/>
  <c r="O10" i="21"/>
  <c r="G10" i="21"/>
  <c r="Q11" i="23" s="1"/>
  <c r="C10" i="21"/>
  <c r="D35" i="21"/>
  <c r="L35" i="23" s="1"/>
  <c r="F10" i="21"/>
  <c r="L11" i="23" s="1"/>
  <c r="F36" i="21"/>
  <c r="V36" i="23" s="1"/>
  <c r="H11" i="21"/>
  <c r="V12" i="23" s="1"/>
  <c r="D11" i="21"/>
  <c r="E36" i="21"/>
  <c r="Q36" i="23" s="1"/>
  <c r="F11" i="21"/>
  <c r="L12" i="23" s="1"/>
  <c r="O11" i="21"/>
  <c r="D13" i="21"/>
  <c r="I13" i="21"/>
  <c r="AA14" i="23" s="1"/>
  <c r="D14" i="21"/>
  <c r="I14" i="21"/>
  <c r="AA15" i="23" s="1"/>
  <c r="C15" i="21"/>
  <c r="I15" i="21"/>
  <c r="AA16" i="23" s="1"/>
  <c r="D42" i="21"/>
  <c r="L42" i="23" s="1"/>
  <c r="L17" i="21"/>
  <c r="AP18" i="23" s="1"/>
  <c r="F17" i="21"/>
  <c r="L18" i="23" s="1"/>
  <c r="G42" i="21"/>
  <c r="AA42" i="23" s="1"/>
  <c r="C42" i="21"/>
  <c r="G42" i="23" s="1"/>
  <c r="G17" i="21"/>
  <c r="Q18" i="23" s="1"/>
  <c r="E43" i="21"/>
  <c r="Q43" i="23" s="1"/>
  <c r="O18" i="21"/>
  <c r="G18" i="21"/>
  <c r="Q19" i="23" s="1"/>
  <c r="C18" i="21"/>
  <c r="D43" i="21"/>
  <c r="L43" i="23" s="1"/>
  <c r="F18" i="21"/>
  <c r="L19" i="23" s="1"/>
  <c r="F44" i="21"/>
  <c r="V44" i="23" s="1"/>
  <c r="H19" i="21"/>
  <c r="V20" i="23" s="1"/>
  <c r="D19" i="21"/>
  <c r="E44" i="21"/>
  <c r="Q44" i="23" s="1"/>
  <c r="F19" i="21"/>
  <c r="L20" i="23" s="1"/>
  <c r="O19" i="21"/>
  <c r="E47" i="21"/>
  <c r="Q47" i="23" s="1"/>
  <c r="O22" i="21"/>
  <c r="G22" i="21"/>
  <c r="Q23" i="23" s="1"/>
  <c r="C22" i="21"/>
  <c r="D47" i="21"/>
  <c r="L47" i="23" s="1"/>
  <c r="L22" i="21"/>
  <c r="AP23" i="23" s="1"/>
  <c r="F22" i="21"/>
  <c r="L23" i="23" s="1"/>
  <c r="I22" i="21"/>
  <c r="AA23" i="23" s="1"/>
  <c r="E26" i="21"/>
  <c r="G27" i="23" s="1"/>
  <c r="L27" i="21"/>
  <c r="AP28" i="23" s="1"/>
  <c r="C35" i="21"/>
  <c r="G35" i="23" s="1"/>
  <c r="D36" i="21"/>
  <c r="L36" i="23" s="1"/>
  <c r="F38" i="21"/>
  <c r="V38" i="23" s="1"/>
  <c r="G39" i="21"/>
  <c r="AA39" i="23" s="1"/>
  <c r="C43" i="21"/>
  <c r="G43" i="23" s="1"/>
  <c r="D44" i="21"/>
  <c r="L44" i="23" s="1"/>
  <c r="G47" i="21"/>
  <c r="AA47" i="23" s="1"/>
  <c r="C51" i="21"/>
  <c r="G51" i="23" s="1"/>
  <c r="D52" i="21"/>
  <c r="L52" i="23" s="1"/>
  <c r="G13" i="21"/>
  <c r="Q14" i="23" s="1"/>
  <c r="F40" i="21"/>
  <c r="V40" i="23" s="1"/>
  <c r="H15" i="21"/>
  <c r="V16" i="23" s="1"/>
  <c r="D15" i="21"/>
  <c r="E40" i="21"/>
  <c r="Q40" i="23" s="1"/>
  <c r="F15" i="21"/>
  <c r="L16" i="23" s="1"/>
  <c r="O15" i="21"/>
  <c r="I26" i="21"/>
  <c r="AA27" i="23" s="1"/>
  <c r="D34" i="21"/>
  <c r="L34" i="23" s="1"/>
  <c r="L9" i="21"/>
  <c r="AP10" i="23" s="1"/>
  <c r="F9" i="21"/>
  <c r="L10" i="23" s="1"/>
  <c r="G34" i="21"/>
  <c r="AA34" i="23" s="1"/>
  <c r="C34" i="21"/>
  <c r="G34" i="23" s="1"/>
  <c r="C13" i="21"/>
  <c r="D26" i="21"/>
  <c r="I27" i="21"/>
  <c r="AA28" i="23" s="1"/>
  <c r="E38" i="21"/>
  <c r="Q38" i="23" s="1"/>
  <c r="P9" i="21"/>
  <c r="N15" i="21"/>
  <c r="R15" i="21" s="1"/>
  <c r="J27" i="21"/>
  <c r="AF28" i="23" s="1"/>
  <c r="R27" i="21"/>
  <c r="N13" i="21"/>
  <c r="R13" i="21" s="1"/>
  <c r="P15" i="21"/>
  <c r="K27" i="21"/>
  <c r="AK28" i="23" s="1"/>
  <c r="S27" i="21"/>
  <c r="C9" i="21"/>
  <c r="H9" i="21"/>
  <c r="V10" i="23" s="1"/>
  <c r="H10" i="21"/>
  <c r="V11" i="23" s="1"/>
  <c r="G11" i="21"/>
  <c r="Q12" i="23" s="1"/>
  <c r="E13" i="21"/>
  <c r="G14" i="23" s="1"/>
  <c r="O13" i="21"/>
  <c r="E14" i="21"/>
  <c r="G15" i="23" s="1"/>
  <c r="L14" i="21"/>
  <c r="AP15" i="23" s="1"/>
  <c r="E15" i="21"/>
  <c r="G16" i="23" s="1"/>
  <c r="L15" i="21"/>
  <c r="AP16" i="23" s="1"/>
  <c r="C17" i="21"/>
  <c r="H17" i="21"/>
  <c r="V18" i="23" s="1"/>
  <c r="H18" i="21"/>
  <c r="V19" i="23" s="1"/>
  <c r="G19" i="21"/>
  <c r="Q20" i="23" s="1"/>
  <c r="D22" i="21"/>
  <c r="F48" i="21"/>
  <c r="V48" i="23" s="1"/>
  <c r="H23" i="21"/>
  <c r="V24" i="23" s="1"/>
  <c r="D23" i="21"/>
  <c r="E48" i="21"/>
  <c r="Q48" i="23" s="1"/>
  <c r="O23" i="21"/>
  <c r="G23" i="21"/>
  <c r="Q24" i="23" s="1"/>
  <c r="C23" i="21"/>
  <c r="I23" i="21"/>
  <c r="AA24" i="23" s="1"/>
  <c r="H26" i="21"/>
  <c r="V27" i="23" s="1"/>
  <c r="E27" i="21"/>
  <c r="G28" i="23" s="1"/>
  <c r="E34" i="21"/>
  <c r="Q34" i="23" s="1"/>
  <c r="F35" i="21"/>
  <c r="V35" i="23" s="1"/>
  <c r="G36" i="21"/>
  <c r="AA36" i="23" s="1"/>
  <c r="C40" i="21"/>
  <c r="G40" i="23" s="1"/>
  <c r="E42" i="21"/>
  <c r="Q42" i="23" s="1"/>
  <c r="F43" i="21"/>
  <c r="V43" i="23" s="1"/>
  <c r="G44" i="21"/>
  <c r="AA44" i="23" s="1"/>
  <c r="C48" i="21"/>
  <c r="G48" i="23" s="1"/>
  <c r="F51" i="21"/>
  <c r="V51" i="23" s="1"/>
  <c r="G52" i="21"/>
  <c r="AA52" i="23" s="1"/>
  <c r="E21" i="21"/>
  <c r="G22" i="23" s="1"/>
  <c r="I21" i="21"/>
  <c r="AA22" i="23" s="1"/>
  <c r="E25" i="21"/>
  <c r="G26" i="23" s="1"/>
  <c r="I25" i="21"/>
  <c r="AA26" i="23" s="1"/>
  <c r="H28" i="21"/>
  <c r="V29" i="23" s="1"/>
  <c r="F37" i="21"/>
  <c r="V37" i="23" s="1"/>
  <c r="F41" i="21"/>
  <c r="V41" i="23" s="1"/>
  <c r="F45" i="21"/>
  <c r="V45" i="23" s="1"/>
  <c r="C46" i="21"/>
  <c r="G46" i="23" s="1"/>
  <c r="G46" i="21"/>
  <c r="AA46" i="23" s="1"/>
  <c r="F49" i="21"/>
  <c r="V49" i="23" s="1"/>
  <c r="C50" i="21"/>
  <c r="G50" i="23" s="1"/>
  <c r="G50" i="21"/>
  <c r="AA50" i="23" s="1"/>
  <c r="F53" i="21"/>
  <c r="V53" i="23" s="1"/>
  <c r="E12" i="21"/>
  <c r="G13" i="23" s="1"/>
  <c r="I12" i="21"/>
  <c r="AA13" i="23" s="1"/>
  <c r="E16" i="21"/>
  <c r="G17" i="23" s="1"/>
  <c r="I16" i="21"/>
  <c r="AA17" i="23" s="1"/>
  <c r="E20" i="21"/>
  <c r="G21" i="23" s="1"/>
  <c r="I20" i="21"/>
  <c r="AA21" i="23" s="1"/>
  <c r="F21" i="21"/>
  <c r="L22" i="23" s="1"/>
  <c r="L21" i="21"/>
  <c r="AP22" i="23" s="1"/>
  <c r="E24" i="21"/>
  <c r="G25" i="23" s="1"/>
  <c r="I24" i="21"/>
  <c r="AA25" i="23" s="1"/>
  <c r="F25" i="21"/>
  <c r="L26" i="23" s="1"/>
  <c r="L25" i="21"/>
  <c r="AP26" i="23" s="1"/>
  <c r="E28" i="21"/>
  <c r="G29" i="23" s="1"/>
  <c r="I28" i="21"/>
  <c r="AA29" i="23" s="1"/>
  <c r="C37" i="21"/>
  <c r="G37" i="23" s="1"/>
  <c r="C41" i="21"/>
  <c r="G41" i="23" s="1"/>
  <c r="C45" i="21"/>
  <c r="G45" i="23" s="1"/>
  <c r="D46" i="21"/>
  <c r="L46" i="23" s="1"/>
  <c r="C49" i="21"/>
  <c r="G49" i="23" s="1"/>
  <c r="D50" i="21"/>
  <c r="L50" i="23" s="1"/>
  <c r="C53" i="21"/>
  <c r="G53" i="23" s="1"/>
  <c r="R10" i="21"/>
  <c r="T20" i="21"/>
  <c r="S23" i="21"/>
  <c r="S21" i="21"/>
  <c r="S19" i="21"/>
  <c r="S17" i="21"/>
  <c r="S15" i="21"/>
  <c r="S13" i="21"/>
  <c r="S11" i="21"/>
  <c r="S9" i="21"/>
  <c r="E63" i="21" s="1"/>
  <c r="Q22" i="21"/>
  <c r="B51" i="21"/>
  <c r="H51" i="21"/>
  <c r="AK51" i="23" s="1"/>
  <c r="T26" i="21"/>
  <c r="P26" i="21"/>
  <c r="S26" i="21"/>
  <c r="K26" i="21"/>
  <c r="AK27" i="23" s="1"/>
  <c r="Q26" i="21"/>
  <c r="AP83" i="23"/>
  <c r="W229" i="23" s="1"/>
  <c r="F89" i="21"/>
  <c r="A48" i="13" s="1"/>
  <c r="B34" i="21"/>
  <c r="Q9" i="21"/>
  <c r="S10" i="21"/>
  <c r="B36" i="21"/>
  <c r="Q11" i="21"/>
  <c r="T11" i="21" s="1"/>
  <c r="B37" i="21"/>
  <c r="R12" i="21"/>
  <c r="S12" i="21"/>
  <c r="B38" i="21"/>
  <c r="H38" i="21"/>
  <c r="AK38" i="23" s="1"/>
  <c r="Q13" i="21"/>
  <c r="T13" i="21" s="1"/>
  <c r="R14" i="21"/>
  <c r="S14" i="21"/>
  <c r="H40" i="21"/>
  <c r="AK40" i="23" s="1"/>
  <c r="B40" i="21"/>
  <c r="Q15" i="21"/>
  <c r="T15" i="21" s="1"/>
  <c r="R16" i="21"/>
  <c r="S16" i="21"/>
  <c r="B42" i="21"/>
  <c r="H42" i="21"/>
  <c r="AK42" i="23" s="1"/>
  <c r="Q17" i="21"/>
  <c r="T17" i="21" s="1"/>
  <c r="K18" i="21"/>
  <c r="AK19" i="23" s="1"/>
  <c r="R18" i="21"/>
  <c r="S18" i="21"/>
  <c r="Q19" i="21"/>
  <c r="T19" i="21" s="1"/>
  <c r="R20" i="21"/>
  <c r="S20" i="21"/>
  <c r="B46" i="21"/>
  <c r="Q21" i="21"/>
  <c r="T21" i="21" s="1"/>
  <c r="J24" i="21"/>
  <c r="AF25" i="23" s="1"/>
  <c r="P24" i="21"/>
  <c r="J26" i="21"/>
  <c r="AF27" i="23" s="1"/>
  <c r="R26" i="21"/>
  <c r="T28" i="21"/>
  <c r="P28" i="21"/>
  <c r="H53" i="21"/>
  <c r="AK53" i="23" s="1"/>
  <c r="R28" i="21"/>
  <c r="M28" i="21"/>
  <c r="Q28" i="21"/>
  <c r="K28" i="21"/>
  <c r="AK29" i="23" s="1"/>
  <c r="S28" i="21"/>
  <c r="H34" i="21"/>
  <c r="AK34" i="23" s="1"/>
  <c r="H36" i="21"/>
  <c r="AK36" i="23" s="1"/>
  <c r="B53" i="21"/>
  <c r="P10" i="21"/>
  <c r="T10" i="21" s="1"/>
  <c r="P12" i="21"/>
  <c r="T12" i="21" s="1"/>
  <c r="P14" i="21"/>
  <c r="P18" i="21"/>
  <c r="T18" i="21" s="1"/>
  <c r="P20" i="21"/>
  <c r="N22" i="21"/>
  <c r="R22" i="21" s="1"/>
  <c r="B49" i="21"/>
  <c r="H49" i="21"/>
  <c r="AK49" i="23" s="1"/>
  <c r="S24" i="21"/>
  <c r="K24" i="21"/>
  <c r="AK25" i="23" s="1"/>
  <c r="Q24" i="21"/>
  <c r="M26" i="21"/>
  <c r="B44" i="21"/>
  <c r="H35" i="21"/>
  <c r="AK35" i="23" s="1"/>
  <c r="Q10" i="21"/>
  <c r="H37" i="21"/>
  <c r="AK37" i="23" s="1"/>
  <c r="J12" i="21"/>
  <c r="Q12" i="21"/>
  <c r="H39" i="21"/>
  <c r="AK39" i="23" s="1"/>
  <c r="Q14" i="21"/>
  <c r="B41" i="21"/>
  <c r="H41" i="21"/>
  <c r="AK41" i="23" s="1"/>
  <c r="J16" i="21"/>
  <c r="Q16" i="21"/>
  <c r="H43" i="21"/>
  <c r="AK43" i="23" s="1"/>
  <c r="B43" i="21"/>
  <c r="Q18" i="21"/>
  <c r="H45" i="21"/>
  <c r="AK45" i="23" s="1"/>
  <c r="B45" i="21"/>
  <c r="J20" i="21"/>
  <c r="Q20" i="21"/>
  <c r="H47" i="21"/>
  <c r="AK47" i="23" s="1"/>
  <c r="B47" i="21"/>
  <c r="S22" i="21"/>
  <c r="J22" i="21"/>
  <c r="P22" i="21"/>
  <c r="M24" i="21"/>
  <c r="R24" i="21"/>
  <c r="N26" i="21"/>
  <c r="H44" i="21"/>
  <c r="AK44" i="23" s="1"/>
  <c r="H48" i="21"/>
  <c r="AK48" i="23" s="1"/>
  <c r="Q23" i="21"/>
  <c r="T23" i="21" s="1"/>
  <c r="B50" i="21"/>
  <c r="H50" i="21"/>
  <c r="AK50" i="23" s="1"/>
  <c r="M25" i="21"/>
  <c r="Q25" i="21"/>
  <c r="H52" i="21"/>
  <c r="AK52" i="23" s="1"/>
  <c r="B52" i="21"/>
  <c r="M27" i="21"/>
  <c r="Q27" i="21"/>
  <c r="B48" i="21"/>
  <c r="B22" i="23" l="1"/>
  <c r="O87" i="23"/>
  <c r="AH87" i="23"/>
  <c r="O221" i="23" s="1"/>
  <c r="U64" i="21"/>
  <c r="H3" i="21"/>
  <c r="B33" i="21"/>
  <c r="E61" i="21"/>
  <c r="G61" i="21" s="1"/>
  <c r="N141" i="23" s="1"/>
  <c r="S141" i="23" s="1"/>
  <c r="AF34" i="23"/>
  <c r="AF45" i="23"/>
  <c r="AF47" i="23"/>
  <c r="AF49" i="23"/>
  <c r="B29" i="23"/>
  <c r="B53" i="23"/>
  <c r="M12" i="21"/>
  <c r="AU13" i="23" s="1"/>
  <c r="AF13" i="23"/>
  <c r="AF51" i="23"/>
  <c r="AF42" i="23"/>
  <c r="B51" i="23"/>
  <c r="B27" i="23"/>
  <c r="B39" i="23"/>
  <c r="B15" i="23"/>
  <c r="B50" i="23"/>
  <c r="B26" i="23"/>
  <c r="B17" i="23"/>
  <c r="B41" i="23"/>
  <c r="Q66" i="21"/>
  <c r="T66" i="21" s="1"/>
  <c r="O89" i="23"/>
  <c r="AF48" i="23"/>
  <c r="AF40" i="23"/>
  <c r="B42" i="23"/>
  <c r="B18" i="23"/>
  <c r="AF38" i="23"/>
  <c r="B20" i="23"/>
  <c r="B44" i="23"/>
  <c r="M22" i="21"/>
  <c r="AF23" i="23"/>
  <c r="M16" i="21"/>
  <c r="AF17" i="23"/>
  <c r="H86" i="23"/>
  <c r="M62" i="21"/>
  <c r="B43" i="23"/>
  <c r="B19" i="23"/>
  <c r="B35" i="23"/>
  <c r="B11" i="23"/>
  <c r="B25" i="23"/>
  <c r="B49" i="23"/>
  <c r="AF44" i="23"/>
  <c r="AF36" i="23"/>
  <c r="AF46" i="23"/>
  <c r="AF41" i="23"/>
  <c r="B24" i="23"/>
  <c r="B48" i="23"/>
  <c r="M20" i="21"/>
  <c r="AU21" i="23" s="1"/>
  <c r="AF21" i="23"/>
  <c r="AF50" i="23"/>
  <c r="B34" i="23"/>
  <c r="B10" i="23"/>
  <c r="B38" i="23"/>
  <c r="B14" i="23"/>
  <c r="AF43" i="23"/>
  <c r="AF35" i="23"/>
  <c r="B47" i="23"/>
  <c r="B23" i="23"/>
  <c r="B16" i="23"/>
  <c r="B40" i="23"/>
  <c r="AF52" i="23"/>
  <c r="B28" i="23"/>
  <c r="B52" i="23"/>
  <c r="AF39" i="23"/>
  <c r="B36" i="23"/>
  <c r="B12" i="23"/>
  <c r="AF53" i="23"/>
  <c r="B13" i="23"/>
  <c r="B37" i="23"/>
  <c r="AF37" i="23"/>
  <c r="S209" i="23"/>
  <c r="O214" i="23" s="1"/>
  <c r="V214" i="23" s="1"/>
  <c r="C206" i="23"/>
  <c r="B21" i="23"/>
  <c r="B45" i="23"/>
  <c r="AU17" i="23"/>
  <c r="T22" i="21"/>
  <c r="AU23" i="23" s="1"/>
  <c r="T14" i="21"/>
  <c r="F3" i="21"/>
  <c r="J10" i="21"/>
  <c r="P16" i="21"/>
  <c r="T16" i="21" s="1"/>
  <c r="K21" i="21"/>
  <c r="AK22" i="23" s="1"/>
  <c r="J21" i="21"/>
  <c r="K16" i="21"/>
  <c r="AK17" i="23" s="1"/>
  <c r="K13" i="21"/>
  <c r="AK14" i="23" s="1"/>
  <c r="J13" i="21"/>
  <c r="K11" i="21"/>
  <c r="AK12" i="23" s="1"/>
  <c r="J11" i="21"/>
  <c r="G3" i="21"/>
  <c r="T9" i="21"/>
  <c r="K22" i="21"/>
  <c r="AK23" i="23" s="1"/>
  <c r="J23" i="21"/>
  <c r="K23" i="21"/>
  <c r="AK24" i="23" s="1"/>
  <c r="J18" i="21"/>
  <c r="J14" i="21"/>
  <c r="B39" i="21"/>
  <c r="K19" i="21"/>
  <c r="AK20" i="23" s="1"/>
  <c r="J19" i="21"/>
  <c r="K14" i="21"/>
  <c r="AK15" i="23" s="1"/>
  <c r="K12" i="21"/>
  <c r="AK13" i="23" s="1"/>
  <c r="K9" i="21"/>
  <c r="AK10" i="23" s="1"/>
  <c r="J9" i="21"/>
  <c r="B35" i="21"/>
  <c r="K15" i="21"/>
  <c r="AK16" i="23" s="1"/>
  <c r="J15" i="21"/>
  <c r="H46" i="21"/>
  <c r="K20" i="21"/>
  <c r="AK21" i="23" s="1"/>
  <c r="K17" i="21"/>
  <c r="AK18" i="23" s="1"/>
  <c r="J17" i="21"/>
  <c r="K10" i="21"/>
  <c r="AK11" i="23" s="1"/>
  <c r="I58" i="21" l="1"/>
  <c r="H58" i="21"/>
  <c r="AA94" i="23" s="1"/>
  <c r="U96" i="23" s="1"/>
  <c r="G58" i="21"/>
  <c r="S230" i="23"/>
  <c r="AH89" i="23"/>
  <c r="AC230" i="23" s="1"/>
  <c r="U66" i="21"/>
  <c r="H84" i="23"/>
  <c r="H140" i="23" s="1"/>
  <c r="J61" i="21"/>
  <c r="O84" i="23" s="1"/>
  <c r="C138" i="23"/>
  <c r="M60" i="21"/>
  <c r="M13" i="21"/>
  <c r="AU14" i="23" s="1"/>
  <c r="AF14" i="23"/>
  <c r="M18" i="21"/>
  <c r="AU19" i="23" s="1"/>
  <c r="AF19" i="23"/>
  <c r="M21" i="21"/>
  <c r="AU22" i="23" s="1"/>
  <c r="AF22" i="23"/>
  <c r="AC221" i="23"/>
  <c r="G65" i="21"/>
  <c r="AK46" i="23"/>
  <c r="M23" i="21"/>
  <c r="AU24" i="23" s="1"/>
  <c r="AF24" i="23"/>
  <c r="Y96" i="23"/>
  <c r="N63" i="21"/>
  <c r="AA174" i="23" s="1"/>
  <c r="N60" i="21"/>
  <c r="V128" i="23" s="1"/>
  <c r="N61" i="21"/>
  <c r="Z144" i="23" s="1"/>
  <c r="N62" i="21"/>
  <c r="W158" i="23" s="1"/>
  <c r="M17" i="21"/>
  <c r="AU18" i="23" s="1"/>
  <c r="AF18" i="23"/>
  <c r="M15" i="21"/>
  <c r="AU16" i="23" s="1"/>
  <c r="AF16" i="23"/>
  <c r="M9" i="21"/>
  <c r="AF10" i="23"/>
  <c r="M19" i="21"/>
  <c r="AU20" i="23" s="1"/>
  <c r="AF20" i="23"/>
  <c r="M14" i="21"/>
  <c r="AU15" i="23" s="1"/>
  <c r="AF15" i="23"/>
  <c r="M11" i="21"/>
  <c r="AU12" i="23" s="1"/>
  <c r="AF12" i="23"/>
  <c r="M10" i="21"/>
  <c r="AU11" i="23" s="1"/>
  <c r="AF11" i="23"/>
  <c r="S158" i="23"/>
  <c r="H170" i="23"/>
  <c r="X94" i="23"/>
  <c r="R96" i="23" s="1"/>
  <c r="AU10" i="23"/>
  <c r="E58" i="21"/>
  <c r="H81" i="23" s="1"/>
  <c r="H95" i="23" s="1"/>
  <c r="E62" i="21"/>
  <c r="E60" i="21"/>
  <c r="E59" i="21"/>
  <c r="H82" i="23" s="1"/>
  <c r="H107" i="23" s="1"/>
  <c r="G59" i="21"/>
  <c r="E67" i="21" l="1"/>
  <c r="H90" i="23" s="1"/>
  <c r="AC158" i="23"/>
  <c r="L160" i="23" s="1"/>
  <c r="AA160" i="23" s="1"/>
  <c r="J65" i="21"/>
  <c r="P195" i="23"/>
  <c r="O196" i="23" s="1"/>
  <c r="T196" i="23" s="1"/>
  <c r="O201" i="23" s="1"/>
  <c r="V201" i="23" s="1"/>
  <c r="J59" i="21"/>
  <c r="Q108" i="23"/>
  <c r="R109" i="23" s="1"/>
  <c r="X109" i="23" s="1"/>
  <c r="O114" i="23" s="1"/>
  <c r="V114" i="23" s="1"/>
  <c r="R128" i="23"/>
  <c r="AB128" i="23" s="1"/>
  <c r="O60" i="21"/>
  <c r="AH96" i="23"/>
  <c r="AN96" i="23" s="1"/>
  <c r="AT96" i="23" s="1"/>
  <c r="O101" i="23" s="1"/>
  <c r="V101" i="23" s="1"/>
  <c r="J58" i="21"/>
  <c r="Q97" i="23"/>
  <c r="AH97" i="23" s="1"/>
  <c r="O62" i="21"/>
  <c r="S146" i="23"/>
  <c r="M61" i="21"/>
  <c r="H83" i="23"/>
  <c r="M63" i="21"/>
  <c r="H85" i="23"/>
  <c r="O63" i="21" l="1"/>
  <c r="Q63" i="21" s="1"/>
  <c r="T63" i="21" s="1"/>
  <c r="O61" i="21"/>
  <c r="Q61" i="21" s="1"/>
  <c r="T61" i="21" s="1"/>
  <c r="Q58" i="21"/>
  <c r="V58" i="21" s="1"/>
  <c r="O81" i="23"/>
  <c r="Q59" i="21"/>
  <c r="O82" i="23"/>
  <c r="AA85" i="23"/>
  <c r="Q62" i="21"/>
  <c r="T62" i="21" s="1"/>
  <c r="AA83" i="23"/>
  <c r="Q60" i="21"/>
  <c r="L130" i="23"/>
  <c r="AA130" i="23" s="1"/>
  <c r="Q65" i="21"/>
  <c r="O88" i="23"/>
  <c r="U65" i="21" l="1"/>
  <c r="T65" i="21"/>
  <c r="U60" i="21"/>
  <c r="T60" i="21"/>
  <c r="V59" i="21"/>
  <c r="T59" i="21"/>
  <c r="V67" i="21"/>
  <c r="F76" i="21" s="1"/>
  <c r="AA84" i="23"/>
  <c r="AA86" i="23"/>
  <c r="AH85" i="23"/>
  <c r="AG228" i="23" s="1"/>
  <c r="U62" i="21"/>
  <c r="AH86" i="23"/>
  <c r="U63" i="21"/>
  <c r="AH84" i="23"/>
  <c r="U61" i="21"/>
  <c r="AH83" i="23"/>
  <c r="W228" i="23" s="1"/>
  <c r="AH88" i="23"/>
  <c r="AH82" i="23"/>
  <c r="AH81" i="23"/>
  <c r="Q67" i="21"/>
  <c r="T67" i="21" l="1"/>
  <c r="S67" i="21" s="1"/>
  <c r="AH90" i="23"/>
  <c r="AP90" i="23"/>
  <c r="C77" i="21"/>
  <c r="E78" i="21" s="1"/>
  <c r="E80" i="21" s="1"/>
  <c r="C78" i="21"/>
  <c r="F78" i="21" s="1"/>
  <c r="F80" i="21" s="1"/>
  <c r="C82" i="21"/>
  <c r="C84" i="21"/>
  <c r="C85" i="21"/>
  <c r="C81" i="21"/>
  <c r="C80" i="21"/>
  <c r="C83" i="21"/>
  <c r="C79" i="21"/>
  <c r="U67" i="21"/>
  <c r="E76" i="21" s="1"/>
  <c r="G76" i="21" s="1"/>
  <c r="AH220" i="23"/>
  <c r="T220" i="23"/>
  <c r="R228" i="23"/>
  <c r="M220" i="23"/>
  <c r="M228" i="23"/>
  <c r="F220" i="23"/>
  <c r="X230" i="23"/>
  <c r="V221" i="23"/>
  <c r="H4" i="3"/>
  <c r="E4" i="3"/>
  <c r="C4" i="3"/>
  <c r="H3" i="3"/>
  <c r="E3" i="3"/>
  <c r="C3" i="3"/>
  <c r="A33" i="24"/>
  <c r="A25" i="24"/>
  <c r="A24" i="24"/>
  <c r="A21" i="24"/>
  <c r="A20" i="24"/>
  <c r="A17" i="24"/>
  <c r="A16" i="24"/>
  <c r="E77" i="21" l="1"/>
  <c r="G77" i="21" s="1"/>
  <c r="E81" i="21" s="1"/>
  <c r="E36" i="11" s="1"/>
  <c r="G80" i="21"/>
  <c r="B25" i="3"/>
  <c r="A30" i="24"/>
  <c r="A26" i="24"/>
  <c r="B9" i="3"/>
  <c r="A22" i="24"/>
  <c r="A14" i="24"/>
  <c r="A18" i="24"/>
  <c r="A24" i="30"/>
  <c r="A27" i="30"/>
  <c r="A29" i="24"/>
  <c r="A16" i="30"/>
  <c r="A23" i="30"/>
  <c r="A25" i="30"/>
  <c r="A28" i="30"/>
  <c r="A32" i="24"/>
  <c r="A28" i="24"/>
  <c r="A10" i="30"/>
  <c r="A14" i="30"/>
  <c r="A18" i="30"/>
  <c r="A22" i="30"/>
  <c r="A11" i="30"/>
  <c r="A12" i="30"/>
  <c r="A15" i="30"/>
  <c r="A19" i="30"/>
  <c r="A20" i="30"/>
  <c r="A9" i="30"/>
  <c r="B12" i="3"/>
  <c r="B13" i="3"/>
  <c r="A13" i="30"/>
  <c r="B16" i="3"/>
  <c r="B17" i="3"/>
  <c r="A17" i="30"/>
  <c r="B20" i="3"/>
  <c r="B21" i="3"/>
  <c r="A21" i="30"/>
  <c r="B24" i="3"/>
  <c r="A26" i="30"/>
  <c r="B29" i="3"/>
  <c r="A31" i="24"/>
  <c r="A27" i="24"/>
  <c r="A23" i="24"/>
  <c r="A19" i="24"/>
  <c r="A15" i="24"/>
  <c r="B10" i="3"/>
  <c r="B14" i="3"/>
  <c r="B18" i="3"/>
  <c r="B22" i="3"/>
  <c r="B26" i="3"/>
  <c r="B11" i="3"/>
  <c r="B15" i="3"/>
  <c r="B19" i="3"/>
  <c r="B23" i="3"/>
  <c r="B27" i="3"/>
  <c r="B28" i="3"/>
  <c r="G36" i="32" l="1"/>
  <c r="E36" i="24"/>
  <c r="E82" i="21"/>
  <c r="H36" i="32" s="1"/>
  <c r="E37" i="24"/>
  <c r="F36" i="24" l="1"/>
  <c r="C71" i="21"/>
  <c r="G71" i="21" s="1"/>
  <c r="H71" i="21" s="1"/>
  <c r="F36" i="11"/>
  <c r="I244" i="23"/>
  <c r="R71" i="21" l="1"/>
  <c r="X244" i="23"/>
  <c r="S244" i="23"/>
  <c r="J71" i="21"/>
  <c r="N71" i="21" s="1"/>
  <c r="I3" i="21" l="1"/>
  <c r="C43" i="13" s="1"/>
  <c r="K71" i="21"/>
  <c r="O71" i="21"/>
  <c r="L10" i="3" s="1"/>
  <c r="K34" i="21" l="1"/>
  <c r="K36" i="21"/>
  <c r="K40" i="21"/>
  <c r="K44" i="21"/>
  <c r="K48" i="21"/>
  <c r="K52" i="21"/>
  <c r="K37" i="21"/>
  <c r="K41" i="21"/>
  <c r="K45" i="21"/>
  <c r="K49" i="21"/>
  <c r="K53" i="21"/>
  <c r="K38" i="21"/>
  <c r="K42" i="21"/>
  <c r="K46" i="21"/>
  <c r="K50" i="21"/>
  <c r="K35" i="21"/>
  <c r="K39" i="21"/>
  <c r="K43" i="21"/>
  <c r="K47" i="21"/>
  <c r="K51" i="21"/>
  <c r="J34" i="21"/>
  <c r="H9" i="30" s="1"/>
  <c r="J35" i="21"/>
  <c r="J47" i="21"/>
  <c r="J36" i="21"/>
  <c r="J40" i="21"/>
  <c r="J44" i="21"/>
  <c r="J48" i="21"/>
  <c r="J52" i="21"/>
  <c r="J38" i="21"/>
  <c r="J46" i="21"/>
  <c r="J39" i="21"/>
  <c r="J51" i="21"/>
  <c r="J37" i="21"/>
  <c r="J41" i="21"/>
  <c r="J45" i="21"/>
  <c r="J49" i="21"/>
  <c r="J53" i="21"/>
  <c r="J42" i="21"/>
  <c r="J50" i="21"/>
  <c r="J43" i="21"/>
  <c r="L15" i="32"/>
  <c r="S71" i="21"/>
  <c r="U71" i="21" s="1"/>
  <c r="E35" i="24" s="1"/>
  <c r="M71" i="21"/>
  <c r="P71" i="21" s="1"/>
  <c r="T71" i="21" s="1"/>
  <c r="M11" i="3"/>
  <c r="E11" i="3"/>
  <c r="G24" i="3"/>
  <c r="M21" i="3"/>
  <c r="E19" i="3"/>
  <c r="G10" i="3"/>
  <c r="K25" i="3"/>
  <c r="M24" i="3"/>
  <c r="E13" i="3"/>
  <c r="M23" i="3"/>
  <c r="D25" i="3"/>
  <c r="L20" i="3"/>
  <c r="K17" i="3"/>
  <c r="E15" i="3"/>
  <c r="J27" i="3"/>
  <c r="L14" i="3"/>
  <c r="L12" i="3"/>
  <c r="M14" i="3"/>
  <c r="M29" i="3"/>
  <c r="D20" i="3"/>
  <c r="G18" i="3"/>
  <c r="K20" i="3"/>
  <c r="N20" i="3"/>
  <c r="C26" i="3"/>
  <c r="M28" i="3"/>
  <c r="M13" i="3"/>
  <c r="D22" i="3"/>
  <c r="G11" i="3"/>
  <c r="N10" i="3"/>
  <c r="F25" i="3"/>
  <c r="L21" i="3"/>
  <c r="G22" i="3"/>
  <c r="N28" i="3"/>
  <c r="J20" i="3"/>
  <c r="K28" i="3"/>
  <c r="E18" i="3"/>
  <c r="F10" i="3"/>
  <c r="J26" i="3"/>
  <c r="M10" i="3"/>
  <c r="N13" i="3"/>
  <c r="E26" i="3"/>
  <c r="C20" i="3"/>
  <c r="L25" i="3"/>
  <c r="K19" i="3"/>
  <c r="C28" i="3"/>
  <c r="N15" i="3"/>
  <c r="N23" i="3"/>
  <c r="K12" i="3"/>
  <c r="G14" i="3"/>
  <c r="L15" i="3"/>
  <c r="N18" i="3"/>
  <c r="C23" i="3"/>
  <c r="G13" i="3"/>
  <c r="D14" i="3"/>
  <c r="G21" i="3"/>
  <c r="E28" i="3"/>
  <c r="G27" i="3"/>
  <c r="J19" i="3"/>
  <c r="E29" i="3"/>
  <c r="F11" i="3"/>
  <c r="C19" i="3"/>
  <c r="L22" i="3"/>
  <c r="G16" i="3"/>
  <c r="C10" i="3"/>
  <c r="M26" i="3"/>
  <c r="F23" i="3"/>
  <c r="K15" i="3"/>
  <c r="F27" i="3"/>
  <c r="D19" i="3"/>
  <c r="E12" i="3"/>
  <c r="D28" i="3"/>
  <c r="C12" i="3"/>
  <c r="F29" i="3"/>
  <c r="J16" i="3"/>
  <c r="M15" i="3"/>
  <c r="K23" i="3"/>
  <c r="K27" i="3"/>
  <c r="F22" i="3"/>
  <c r="G26" i="3"/>
  <c r="N29" i="3"/>
  <c r="C18" i="3"/>
  <c r="D17" i="3"/>
  <c r="L28" i="3"/>
  <c r="J29" i="3"/>
  <c r="L19" i="3"/>
  <c r="M17" i="3"/>
  <c r="F28" i="3"/>
  <c r="J15" i="3"/>
  <c r="F13" i="3"/>
  <c r="D27" i="3"/>
  <c r="E10" i="3"/>
  <c r="J11" i="3"/>
  <c r="G17" i="3"/>
  <c r="J23" i="3"/>
  <c r="C29" i="3"/>
  <c r="N24" i="3"/>
  <c r="L13" i="3"/>
  <c r="M22" i="3"/>
  <c r="F20" i="3"/>
  <c r="F16" i="3"/>
  <c r="J17" i="3"/>
  <c r="K16" i="3"/>
  <c r="K22" i="3"/>
  <c r="K14" i="3"/>
  <c r="E14" i="3"/>
  <c r="N25" i="3"/>
  <c r="J21" i="3"/>
  <c r="C15" i="3"/>
  <c r="G15" i="3"/>
  <c r="C22" i="3"/>
  <c r="L24" i="3"/>
  <c r="C27" i="3"/>
  <c r="E17" i="3"/>
  <c r="E23" i="3"/>
  <c r="D15" i="3"/>
  <c r="D10" i="3"/>
  <c r="D24" i="3"/>
  <c r="F18" i="3"/>
  <c r="N16" i="3"/>
  <c r="N21" i="3"/>
  <c r="G25" i="3"/>
  <c r="G28" i="3"/>
  <c r="E21" i="3"/>
  <c r="N14" i="3"/>
  <c r="N19" i="3"/>
  <c r="C13" i="3"/>
  <c r="M27" i="3"/>
  <c r="N17" i="3"/>
  <c r="G23" i="3"/>
  <c r="M16" i="3"/>
  <c r="M18" i="3"/>
  <c r="E25" i="3"/>
  <c r="F12" i="3"/>
  <c r="J14" i="3"/>
  <c r="F21" i="3"/>
  <c r="D13" i="3"/>
  <c r="L26" i="3"/>
  <c r="J18" i="3"/>
  <c r="D29" i="3"/>
  <c r="N22" i="3"/>
  <c r="D12" i="3"/>
  <c r="F17" i="3"/>
  <c r="C24" i="3"/>
  <c r="J10" i="3"/>
  <c r="J28" i="3"/>
  <c r="F14" i="3"/>
  <c r="C11" i="3"/>
  <c r="F19" i="3"/>
  <c r="M19" i="3"/>
  <c r="N11" i="3"/>
  <c r="C17" i="3"/>
  <c r="M25" i="3"/>
  <c r="C21" i="3"/>
  <c r="J22" i="3"/>
  <c r="D23" i="3"/>
  <c r="F24" i="3"/>
  <c r="K21" i="3"/>
  <c r="K10" i="3"/>
  <c r="L27" i="3"/>
  <c r="J25" i="3"/>
  <c r="E27" i="3"/>
  <c r="K26" i="3"/>
  <c r="E20" i="3"/>
  <c r="L29" i="3"/>
  <c r="L23" i="3"/>
  <c r="C14" i="3"/>
  <c r="F15" i="3"/>
  <c r="M20" i="3"/>
  <c r="G12" i="3"/>
  <c r="D26" i="3"/>
  <c r="J13" i="3"/>
  <c r="G29" i="3"/>
  <c r="L17" i="3"/>
  <c r="E22" i="3"/>
  <c r="J24" i="3"/>
  <c r="C16" i="3"/>
  <c r="D18" i="3"/>
  <c r="J12" i="3"/>
  <c r="K29" i="3"/>
  <c r="E24" i="3"/>
  <c r="D21" i="3"/>
  <c r="E16" i="3"/>
  <c r="D11" i="3"/>
  <c r="G20" i="3"/>
  <c r="K13" i="3"/>
  <c r="F26" i="3"/>
  <c r="G19" i="3"/>
  <c r="K24" i="3"/>
  <c r="K11" i="3"/>
  <c r="L18" i="3"/>
  <c r="K18" i="3"/>
  <c r="N26" i="3"/>
  <c r="N12" i="3"/>
  <c r="C25" i="3"/>
  <c r="N27" i="3"/>
  <c r="L16" i="3"/>
  <c r="D16" i="3"/>
  <c r="M12" i="3"/>
  <c r="L11" i="3"/>
  <c r="L20" i="32" l="1"/>
  <c r="H17" i="30"/>
  <c r="L24" i="32"/>
  <c r="H18" i="30"/>
  <c r="L30" i="32"/>
  <c r="H24" i="30"/>
  <c r="L32" i="32"/>
  <c r="H26" i="30"/>
  <c r="L33" i="32"/>
  <c r="H27" i="30"/>
  <c r="L17" i="32"/>
  <c r="H11" i="30"/>
  <c r="L31" i="32"/>
  <c r="H25" i="30"/>
  <c r="L26" i="32"/>
  <c r="H20" i="30"/>
  <c r="H14" i="30"/>
  <c r="L29" i="32"/>
  <c r="H23" i="30"/>
  <c r="L28" i="32"/>
  <c r="H22" i="30"/>
  <c r="L22" i="32"/>
  <c r="H16" i="30"/>
  <c r="L27" i="32"/>
  <c r="H21" i="30"/>
  <c r="L25" i="32"/>
  <c r="H19" i="30"/>
  <c r="L34" i="32"/>
  <c r="H28" i="30"/>
  <c r="L18" i="32"/>
  <c r="H12" i="30"/>
  <c r="L19" i="32"/>
  <c r="H13" i="30"/>
  <c r="L21" i="32"/>
  <c r="H15" i="30"/>
  <c r="M47" i="21"/>
  <c r="J28" i="32" s="1"/>
  <c r="N41" i="21"/>
  <c r="K22" i="32" s="1"/>
  <c r="O49" i="21"/>
  <c r="H30" i="32" s="1"/>
  <c r="N36" i="21"/>
  <c r="K17" i="32" s="1"/>
  <c r="N37" i="21"/>
  <c r="K18" i="32" s="1"/>
  <c r="M37" i="21"/>
  <c r="J18" i="32" s="1"/>
  <c r="O41" i="21"/>
  <c r="H22" i="32" s="1"/>
  <c r="N44" i="21"/>
  <c r="K25" i="32" s="1"/>
  <c r="M36" i="21"/>
  <c r="J17" i="32" s="1"/>
  <c r="L51" i="21"/>
  <c r="F32" i="32" s="1"/>
  <c r="L50" i="21"/>
  <c r="F31" i="32" s="1"/>
  <c r="O51" i="21"/>
  <c r="H32" i="32" s="1"/>
  <c r="L49" i="21"/>
  <c r="F30" i="32" s="1"/>
  <c r="O53" i="21"/>
  <c r="H34" i="32" s="1"/>
  <c r="N48" i="21"/>
  <c r="K29" i="32" s="1"/>
  <c r="M35" i="21"/>
  <c r="J16" i="32" s="1"/>
  <c r="O44" i="21"/>
  <c r="H25" i="32" s="1"/>
  <c r="O47" i="21"/>
  <c r="H28" i="32" s="1"/>
  <c r="M39" i="21"/>
  <c r="J20" i="32" s="1"/>
  <c r="L48" i="21"/>
  <c r="F29" i="32" s="1"/>
  <c r="L37" i="21"/>
  <c r="F18" i="32" s="1"/>
  <c r="O45" i="21"/>
  <c r="H26" i="32" s="1"/>
  <c r="L40" i="21"/>
  <c r="F21" i="32" s="1"/>
  <c r="N50" i="21"/>
  <c r="K31" i="32" s="1"/>
  <c r="M52" i="21"/>
  <c r="J33" i="32" s="1"/>
  <c r="N38" i="21"/>
  <c r="K19" i="32" s="1"/>
  <c r="M50" i="21"/>
  <c r="J31" i="32" s="1"/>
  <c r="M45" i="21"/>
  <c r="J26" i="32" s="1"/>
  <c r="L44" i="21"/>
  <c r="F25" i="32" s="1"/>
  <c r="N34" i="21"/>
  <c r="K15" i="32" s="1"/>
  <c r="M34" i="21"/>
  <c r="J15" i="32" s="1"/>
  <c r="O46" i="21"/>
  <c r="H27" i="32" s="1"/>
  <c r="O52" i="21"/>
  <c r="H33" i="32" s="1"/>
  <c r="L35" i="21"/>
  <c r="F16" i="32" s="1"/>
  <c r="N35" i="21"/>
  <c r="K16" i="32" s="1"/>
  <c r="L42" i="21"/>
  <c r="F23" i="32" s="1"/>
  <c r="O36" i="21"/>
  <c r="H17" i="32" s="1"/>
  <c r="O35" i="21"/>
  <c r="H16" i="32" s="1"/>
  <c r="M48" i="21"/>
  <c r="J29" i="32" s="1"/>
  <c r="N51" i="21"/>
  <c r="K32" i="32" s="1"/>
  <c r="L46" i="21"/>
  <c r="F27" i="32" s="1"/>
  <c r="M51" i="21"/>
  <c r="J32" i="32" s="1"/>
  <c r="L52" i="21"/>
  <c r="F33" i="32" s="1"/>
  <c r="O34" i="21"/>
  <c r="H15" i="32" s="1"/>
  <c r="L34" i="21"/>
  <c r="F15" i="32" s="1"/>
  <c r="N39" i="21"/>
  <c r="K20" i="32" s="1"/>
  <c r="M43" i="21"/>
  <c r="J24" i="32" s="1"/>
  <c r="L47" i="21"/>
  <c r="F28" i="32" s="1"/>
  <c r="O50" i="21"/>
  <c r="H31" i="32" s="1"/>
  <c r="M44" i="21"/>
  <c r="J25" i="32" s="1"/>
  <c r="O48" i="21"/>
  <c r="H29" i="32" s="1"/>
  <c r="L43" i="21"/>
  <c r="F24" i="32" s="1"/>
  <c r="N53" i="21"/>
  <c r="K34" i="32" s="1"/>
  <c r="M49" i="21"/>
  <c r="J30" i="32" s="1"/>
  <c r="L45" i="21"/>
  <c r="F26" i="32" s="1"/>
  <c r="O43" i="21"/>
  <c r="H24" i="32" s="1"/>
  <c r="M42" i="21"/>
  <c r="J23" i="32" s="1"/>
  <c r="M53" i="21"/>
  <c r="J34" i="32" s="1"/>
  <c r="M40" i="21"/>
  <c r="J21" i="32" s="1"/>
  <c r="O38" i="21"/>
  <c r="H19" i="32" s="1"/>
  <c r="N46" i="21"/>
  <c r="K27" i="32" s="1"/>
  <c r="M41" i="21"/>
  <c r="J22" i="32" s="1"/>
  <c r="N43" i="21"/>
  <c r="K24" i="32" s="1"/>
  <c r="O37" i="21"/>
  <c r="H18" i="32" s="1"/>
  <c r="M38" i="21"/>
  <c r="J19" i="32" s="1"/>
  <c r="N47" i="21"/>
  <c r="K28" i="32" s="1"/>
  <c r="L41" i="21"/>
  <c r="F22" i="32" s="1"/>
  <c r="N49" i="21"/>
  <c r="K30" i="32" s="1"/>
  <c r="L38" i="21"/>
  <c r="F19" i="32" s="1"/>
  <c r="L53" i="21"/>
  <c r="F34" i="32" s="1"/>
  <c r="O39" i="21"/>
  <c r="H20" i="32" s="1"/>
  <c r="O40" i="21"/>
  <c r="H21" i="32" s="1"/>
  <c r="M46" i="21"/>
  <c r="J27" i="32" s="1"/>
  <c r="L36" i="21"/>
  <c r="F17" i="32" s="1"/>
  <c r="L39" i="21"/>
  <c r="F20" i="32" s="1"/>
  <c r="N45" i="21"/>
  <c r="K26" i="32" s="1"/>
  <c r="O42" i="21"/>
  <c r="H23" i="32" s="1"/>
  <c r="N52" i="21"/>
  <c r="K33" i="32" s="1"/>
  <c r="N40" i="21"/>
  <c r="K21" i="32" s="1"/>
  <c r="N42" i="21"/>
  <c r="K23" i="32" s="1"/>
  <c r="Q34" i="21"/>
  <c r="Q15" i="32" s="1"/>
  <c r="Q35" i="21"/>
  <c r="Q16" i="32" s="1"/>
  <c r="Q37" i="21"/>
  <c r="Q18" i="32" s="1"/>
  <c r="Q41" i="21"/>
  <c r="Q22" i="32" s="1"/>
  <c r="Q45" i="21"/>
  <c r="Q26" i="32" s="1"/>
  <c r="Q49" i="21"/>
  <c r="Q30" i="32" s="1"/>
  <c r="Q53" i="21"/>
  <c r="Q34" i="32" s="1"/>
  <c r="Q38" i="21"/>
  <c r="Q19" i="32" s="1"/>
  <c r="Q42" i="21"/>
  <c r="Q23" i="32" s="1"/>
  <c r="Q46" i="21"/>
  <c r="Q27" i="32" s="1"/>
  <c r="Q50" i="21"/>
  <c r="Q31" i="32" s="1"/>
  <c r="Q39" i="21"/>
  <c r="Q20" i="32" s="1"/>
  <c r="Q43" i="21"/>
  <c r="Q24" i="32" s="1"/>
  <c r="Q47" i="21"/>
  <c r="Q28" i="32" s="1"/>
  <c r="Q51" i="21"/>
  <c r="Q32" i="32" s="1"/>
  <c r="Q36" i="21"/>
  <c r="Q17" i="32" s="1"/>
  <c r="Q40" i="21"/>
  <c r="Q21" i="32" s="1"/>
  <c r="Q44" i="21"/>
  <c r="Q25" i="32" s="1"/>
  <c r="Q48" i="21"/>
  <c r="Q29" i="32" s="1"/>
  <c r="Q52" i="21"/>
  <c r="Q33" i="32" s="1"/>
  <c r="E35" i="11"/>
  <c r="C9" i="25"/>
  <c r="C8" i="25"/>
  <c r="C7" i="25"/>
  <c r="C6" i="25"/>
  <c r="L23" i="32" l="1"/>
  <c r="L16" i="32"/>
  <c r="H10" i="30"/>
  <c r="P33" i="21"/>
  <c r="J3" i="21" s="1"/>
  <c r="A50" i="13" s="1"/>
  <c r="G10" i="30"/>
  <c r="G21" i="30"/>
  <c r="G22" i="30"/>
  <c r="G13" i="30"/>
  <c r="G9" i="30"/>
  <c r="G28" i="30"/>
  <c r="G11" i="30"/>
  <c r="G15" i="30"/>
  <c r="G17" i="30"/>
  <c r="G14" i="30"/>
  <c r="G18" i="30"/>
  <c r="G12" i="30"/>
  <c r="G26" i="30"/>
  <c r="G24" i="30"/>
  <c r="G19" i="30"/>
  <c r="G25" i="30"/>
  <c r="G23" i="30"/>
  <c r="G16" i="30"/>
  <c r="G20" i="30"/>
  <c r="G27" i="30"/>
  <c r="E19" i="30" l="1"/>
  <c r="E24" i="24"/>
  <c r="E24" i="11"/>
  <c r="E23" i="30"/>
  <c r="E28" i="11"/>
  <c r="E28" i="24"/>
  <c r="E11" i="30"/>
  <c r="E16" i="24"/>
  <c r="E16" i="11"/>
  <c r="E10" i="30"/>
  <c r="E15" i="11"/>
  <c r="E15" i="24"/>
  <c r="F22" i="30"/>
  <c r="F27" i="11"/>
  <c r="F27" i="24"/>
  <c r="F9" i="30"/>
  <c r="F14" i="11"/>
  <c r="F14" i="24"/>
  <c r="E27" i="30"/>
  <c r="E32" i="11"/>
  <c r="E32" i="24"/>
  <c r="E13" i="30"/>
  <c r="E18" i="11"/>
  <c r="E18" i="24"/>
  <c r="F16" i="30"/>
  <c r="F21" i="11"/>
  <c r="F21" i="24"/>
  <c r="F19" i="30"/>
  <c r="F24" i="11"/>
  <c r="F24" i="24"/>
  <c r="E20" i="30"/>
  <c r="E25" i="11"/>
  <c r="E25" i="24"/>
  <c r="E15" i="30"/>
  <c r="E20" i="11"/>
  <c r="E20" i="24"/>
  <c r="E26" i="30"/>
  <c r="E31" i="11"/>
  <c r="E31" i="24"/>
  <c r="E24" i="30"/>
  <c r="E29" i="11"/>
  <c r="E29" i="24"/>
  <c r="E12" i="30"/>
  <c r="E17" i="11"/>
  <c r="E17" i="24"/>
  <c r="E14" i="30"/>
  <c r="E19" i="11"/>
  <c r="E19" i="24"/>
  <c r="E21" i="30"/>
  <c r="E26" i="11"/>
  <c r="E26" i="24"/>
  <c r="F17" i="30"/>
  <c r="F22" i="11"/>
  <c r="F22" i="24"/>
  <c r="E18" i="30"/>
  <c r="E23" i="11"/>
  <c r="E23" i="24"/>
  <c r="E22" i="30"/>
  <c r="E27" i="11"/>
  <c r="E27" i="24"/>
  <c r="F28" i="30"/>
  <c r="F33" i="11"/>
  <c r="F33" i="24"/>
  <c r="E17" i="30"/>
  <c r="E22" i="11"/>
  <c r="E22" i="24"/>
  <c r="F21" i="30"/>
  <c r="F26" i="11"/>
  <c r="F26" i="24"/>
  <c r="F25" i="30"/>
  <c r="F30" i="11"/>
  <c r="F30" i="24"/>
  <c r="F15" i="30"/>
  <c r="F20" i="11"/>
  <c r="F20" i="24"/>
  <c r="F20" i="30"/>
  <c r="F25" i="11"/>
  <c r="F25" i="24"/>
  <c r="F27" i="30"/>
  <c r="F32" i="11"/>
  <c r="F32" i="24"/>
  <c r="F11" i="30"/>
  <c r="F16" i="11"/>
  <c r="F16" i="24"/>
  <c r="E9" i="30"/>
  <c r="E14" i="11"/>
  <c r="E14" i="24"/>
  <c r="F26" i="30"/>
  <c r="F31" i="11"/>
  <c r="F31" i="24"/>
  <c r="F18" i="30"/>
  <c r="F23" i="11"/>
  <c r="F23" i="24"/>
  <c r="F13" i="30"/>
  <c r="F18" i="11"/>
  <c r="F18" i="24"/>
  <c r="F12" i="30"/>
  <c r="F17" i="11"/>
  <c r="F17" i="24"/>
  <c r="E25" i="30"/>
  <c r="E30" i="11"/>
  <c r="E30" i="24"/>
  <c r="E16" i="30"/>
  <c r="E21" i="11"/>
  <c r="E21" i="24"/>
  <c r="E28" i="30"/>
  <c r="E33" i="11"/>
  <c r="E33" i="24"/>
  <c r="F10" i="30"/>
  <c r="F15" i="11"/>
  <c r="F15" i="24"/>
  <c r="F14" i="30"/>
  <c r="F19" i="11"/>
  <c r="F19" i="24"/>
  <c r="F23" i="30"/>
  <c r="F28" i="11"/>
  <c r="F28" i="24"/>
  <c r="F24" i="30"/>
  <c r="F29" i="11"/>
  <c r="F29" i="24"/>
  <c r="E9" i="24"/>
  <c r="E8" i="24"/>
  <c r="E7" i="24"/>
  <c r="E6" i="24"/>
  <c r="A4" i="24"/>
  <c r="E9" i="11" l="1"/>
  <c r="E8" i="11"/>
  <c r="E7" i="11"/>
  <c r="E6" i="11"/>
  <c r="H119" i="23" l="1"/>
  <c r="R144" i="23"/>
  <c r="AF144" i="23" s="1"/>
  <c r="L146" i="23" s="1"/>
  <c r="Y146" i="23" s="1"/>
  <c r="H152" i="23"/>
  <c r="S174" i="23"/>
  <c r="AG174" i="23" s="1"/>
  <c r="L176" i="23" s="1"/>
  <c r="Y176" i="23" s="1"/>
  <c r="AA220" i="23" l="1"/>
  <c r="AB228" i="23"/>
  <c r="H221" i="23"/>
  <c r="N230" i="23"/>
  <c r="AM227" i="23" l="1"/>
  <c r="L227" i="23"/>
  <c r="F222" i="23"/>
  <c r="F224" i="23" s="1"/>
  <c r="M244" i="23" s="1"/>
</calcChain>
</file>

<file path=xl/sharedStrings.xml><?xml version="1.0" encoding="utf-8"?>
<sst xmlns="http://schemas.openxmlformats.org/spreadsheetml/2006/main" count="864" uniqueCount="616">
  <si>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</si>
  <si>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</si>
  <si>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</si>
  <si>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</si>
  <si>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</si>
  <si>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</si>
  <si>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</si>
  <si>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</si>
  <si>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</si>
  <si>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</si>
  <si>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</si>
  <si>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</si>
  <si>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</si>
  <si>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</si>
  <si>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</si>
  <si>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</si>
  <si>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</si>
  <si>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</si>
  <si>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</si>
  <si>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</si>
  <si>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</si>
  <si>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</si>
  <si>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</si>
  <si>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</si>
  <si>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</si>
  <si>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</si>
  <si>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</si>
  <si>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</si>
  <si>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</si>
  <si>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</si>
  <si>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</si>
  <si>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</si>
  <si>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</si>
  <si>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</si>
  <si>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</si>
  <si>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</si>
  <si>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</si>
  <si>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</si>
  <si>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</si>
  <si>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</si>
  <si>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</si>
  <si>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</si>
  <si>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</si>
  <si>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</si>
  <si>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</si>
  <si>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</si>
  <si>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</si>
  <si>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</si>
  <si>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</si>
  <si>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</si>
  <si>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</si>
  <si>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</si>
  <si>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</si>
  <si>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</si>
  <si>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</si>
  <si>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</si>
  <si>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</si>
  <si>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</si>
  <si>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</si>
  <si>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</si>
  <si>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</si>
  <si>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</si>
  <si>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</si>
  <si>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</si>
  <si>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</si>
  <si>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</si>
  <si>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</si>
  <si>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</si>
  <si>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</si>
  <si>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</si>
  <si>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</si>
  <si>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</si>
  <si>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2회</t>
  </si>
  <si>
    <t>3회</t>
  </si>
  <si>
    <t>|</t>
    <phoneticPr fontId="4" type="noConversion"/>
  </si>
  <si>
    <t>×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</si>
  <si>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</si>
  <si>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</si>
  <si>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</si>
  <si>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</si>
  <si>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</si>
  <si>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</si>
  <si>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</si>
  <si>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</si>
  <si>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</si>
  <si>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</si>
  <si>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</si>
  <si>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</si>
  <si>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</si>
  <si>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</si>
  <si>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</si>
  <si>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</si>
  <si>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명목값</t>
    <phoneticPr fontId="76" type="noConversion"/>
  </si>
  <si>
    <t>기준값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</si>
  <si>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</si>
  <si>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</si>
  <si>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</si>
  <si>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</si>
  <si>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</si>
  <si>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</si>
  <si>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μm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</si>
  <si>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</si>
  <si>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</si>
  <si>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입력량</t>
    <phoneticPr fontId="4" type="noConversion"/>
  </si>
  <si>
    <t>감도계수</t>
    <phoneticPr fontId="4" type="noConversion"/>
  </si>
  <si>
    <t>4회</t>
  </si>
  <si>
    <t>5회</t>
  </si>
  <si>
    <t>4회</t>
    <phoneticPr fontId="4" type="noConversion"/>
  </si>
  <si>
    <t>5회</t>
    <phoneticPr fontId="4" type="noConversion"/>
  </si>
  <si>
    <t>■ 불확도 총괄표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</si>
  <si>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</si>
  <si>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A2. 표준불확도 :</t>
    <phoneticPr fontId="4" type="noConversion"/>
  </si>
  <si>
    <t>s</t>
    <phoneticPr fontId="4" type="noConversion"/>
  </si>
  <si>
    <t>=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</si>
  <si>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</si>
  <si>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</si>
  <si>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t>×</t>
  </si>
  <si>
    <t>≒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</si>
  <si>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</si>
  <si>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d</t>
    <phoneticPr fontId="4" type="noConversion"/>
  </si>
  <si>
    <t>A3. 확률분포 :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</si>
  <si>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</si>
  <si>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</si>
  <si>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</si>
  <si>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</si>
  <si>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</si>
  <si>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</si>
  <si>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</si>
  <si>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호칭</t>
    <phoneticPr fontId="4" type="noConversion"/>
  </si>
  <si>
    <t>평행도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</si>
  <si>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</si>
  <si>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</si>
  <si>
    <t>=</t>
  </si>
  <si>
    <t>+</t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</si>
  <si>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</si>
  <si>
    <t>a</t>
    <phoneticPr fontId="4" type="noConversion"/>
  </si>
  <si>
    <t>b</t>
    <phoneticPr fontId="4" type="noConversion"/>
  </si>
  <si>
    <t>c</t>
    <phoneticPr fontId="4" type="noConversion"/>
  </si>
  <si>
    <t>μm</t>
  </si>
  <si>
    <t>fees</t>
    <phoneticPr fontId="4" type="noConversion"/>
  </si>
  <si>
    <t>P/F</t>
    <phoneticPr fontId="4" type="noConversion"/>
  </si>
  <si>
    <t>명목값</t>
    <phoneticPr fontId="4" type="noConversion"/>
  </si>
  <si>
    <t>M</t>
    <phoneticPr fontId="4" type="noConversion"/>
  </si>
  <si>
    <t>Resolution</t>
    <phoneticPr fontId="4" type="noConversion"/>
  </si>
  <si>
    <t>Display</t>
    <phoneticPr fontId="4" type="noConversion"/>
  </si>
  <si>
    <t>Division</t>
    <phoneticPr fontId="4" type="noConversion"/>
  </si>
  <si>
    <t>Resolution</t>
    <phoneticPr fontId="4" type="noConversion"/>
  </si>
  <si>
    <t>Unit</t>
    <phoneticPr fontId="4" type="noConversion"/>
  </si>
  <si>
    <t>분해능</t>
    <phoneticPr fontId="76" type="noConversion"/>
  </si>
  <si>
    <t>MEASURED VALUE (평행도)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</si>
  <si>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두께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</si>
  <si>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1. 교정결과</t>
    <phoneticPr fontId="4" type="noConversion"/>
  </si>
  <si>
    <t>시편 명목값</t>
    <phoneticPr fontId="4" type="noConversion"/>
  </si>
  <si>
    <t>Calibration Value</t>
    <phoneticPr fontId="4" type="noConversion"/>
  </si>
  <si>
    <t>Nominal Value</t>
    <phoneticPr fontId="4" type="noConversion"/>
  </si>
  <si>
    <t>1. Thickness Calibration Result</t>
    <phoneticPr fontId="4" type="noConversion"/>
  </si>
  <si>
    <t>● 교정결과</t>
    <phoneticPr fontId="4" type="noConversion"/>
  </si>
  <si>
    <t>평균값
(μm)</t>
    <phoneticPr fontId="4" type="noConversion"/>
  </si>
  <si>
    <t>a점</t>
    <phoneticPr fontId="4" type="noConversion"/>
  </si>
  <si>
    <t>등록번호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</si>
  <si>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</si>
  <si>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</si>
  <si>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</si>
  <si>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측정불확도</t>
    <phoneticPr fontId="4" type="noConversion"/>
  </si>
  <si>
    <t>측정불확도</t>
    <phoneticPr fontId="4" type="noConversion"/>
  </si>
  <si>
    <t>단위</t>
    <phoneticPr fontId="4" type="noConversion"/>
  </si>
  <si>
    <t>k</t>
    <phoneticPr fontId="4" type="noConversion"/>
  </si>
  <si>
    <t>0점블록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</si>
  <si>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</si>
  <si>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</si>
  <si>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</si>
  <si>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</si>
  <si>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0점블록교정값</t>
    <phoneticPr fontId="4" type="noConversion"/>
  </si>
  <si>
    <t>블록교정값 #1</t>
    <phoneticPr fontId="4" type="noConversion"/>
  </si>
  <si>
    <t>블록교정값 #2</t>
  </si>
  <si>
    <t>블록교정값 #3</t>
  </si>
  <si>
    <t>블록교정값 #4</t>
  </si>
  <si>
    <t>열팽창계수</t>
    <phoneticPr fontId="4" type="noConversion"/>
  </si>
  <si>
    <t>정반 교정데이터</t>
    <phoneticPr fontId="4" type="noConversion"/>
  </si>
  <si>
    <t>번호</t>
  </si>
  <si>
    <t>등록번호</t>
  </si>
  <si>
    <t>기기명(종류)</t>
  </si>
  <si>
    <t>가로크기</t>
    <phoneticPr fontId="4" type="noConversion"/>
  </si>
  <si>
    <t>세로크기</t>
    <phoneticPr fontId="4" type="noConversion"/>
  </si>
  <si>
    <t>명목값</t>
  </si>
  <si>
    <t>기준값</t>
  </si>
  <si>
    <t>측정값</t>
  </si>
  <si>
    <t>단위</t>
  </si>
  <si>
    <t>보정값</t>
  </si>
  <si>
    <t>불확도</t>
    <phoneticPr fontId="4" type="noConversion"/>
  </si>
  <si>
    <t>불확도 단위</t>
  </si>
  <si>
    <t>포함인자</t>
  </si>
  <si>
    <t>교정일자</t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</si>
  <si>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</si>
  <si>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</si>
  <si>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</si>
  <si>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CMC단위</t>
    <phoneticPr fontId="4" type="noConversion"/>
  </si>
  <si>
    <t>최소범위</t>
    <phoneticPr fontId="4" type="noConversion"/>
  </si>
  <si>
    <t>최대범위</t>
    <phoneticPr fontId="4" type="noConversion"/>
  </si>
  <si>
    <t>α_avr</t>
  </si>
  <si>
    <t>Δt</t>
  </si>
  <si>
    <t>Δα</t>
  </si>
  <si>
    <t>t_avr-20</t>
  </si>
  <si>
    <t>δt</t>
  </si>
  <si>
    <t>0.000 000 000</t>
    <phoneticPr fontId="4" type="noConversion"/>
  </si>
  <si>
    <t>개수</t>
    <phoneticPr fontId="4" type="noConversion"/>
  </si>
  <si>
    <t>단위</t>
    <phoneticPr fontId="4" type="noConversion"/>
  </si>
  <si>
    <t>지시값평균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</si>
  <si>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</si>
  <si>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Δt</t>
    <phoneticPr fontId="4" type="noConversion"/>
  </si>
  <si>
    <t>Δα</t>
    <phoneticPr fontId="4" type="noConversion"/>
  </si>
  <si>
    <t>3. 평행도 교정결과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</si>
  <si>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</si>
  <si>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</si>
  <si>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</si>
  <si>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</si>
  <si>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</si>
  <si>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</si>
  <si>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</si>
  <si>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</si>
  <si>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</si>
  <si>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</si>
  <si>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</si>
  <si>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</si>
  <si>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</si>
  <si>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</si>
  <si>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</si>
  <si>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우연</t>
    <phoneticPr fontId="4" type="noConversion"/>
  </si>
  <si>
    <t>μm</t>
    <phoneticPr fontId="4" type="noConversion"/>
  </si>
  <si>
    <t>t</t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</si>
  <si>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</si>
  <si>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</si>
  <si>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</si>
  <si>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/℃</t>
    <phoneticPr fontId="4" type="noConversion"/>
  </si>
  <si>
    <t>직사각형</t>
    <phoneticPr fontId="4" type="noConversion"/>
  </si>
  <si>
    <t>D</t>
    <phoneticPr fontId="4" type="noConversion"/>
  </si>
  <si>
    <t>온도차</t>
    <phoneticPr fontId="4" type="noConversion"/>
  </si>
  <si>
    <t>℃</t>
    <phoneticPr fontId="4" type="noConversion"/>
  </si>
  <si>
    <t>℃</t>
    <phoneticPr fontId="4" type="noConversion"/>
  </si>
  <si>
    <t>E</t>
    <phoneticPr fontId="4" type="noConversion"/>
  </si>
  <si>
    <t>열팽창계수차</t>
    <phoneticPr fontId="4" type="noConversion"/>
  </si>
  <si>
    <t>F</t>
    <phoneticPr fontId="4" type="noConversion"/>
  </si>
  <si>
    <t>직사각형</t>
    <phoneticPr fontId="4" type="noConversion"/>
  </si>
  <si>
    <t>G</t>
    <phoneticPr fontId="4" type="noConversion"/>
  </si>
  <si>
    <t>분해능</t>
    <phoneticPr fontId="4" type="noConversion"/>
  </si>
  <si>
    <t>mm</t>
    <phoneticPr fontId="4" type="noConversion"/>
  </si>
  <si>
    <t>H</t>
    <phoneticPr fontId="4" type="noConversion"/>
  </si>
  <si>
    <t>평행도</t>
    <phoneticPr fontId="4" type="noConversion"/>
  </si>
  <si>
    <t>I</t>
    <phoneticPr fontId="4" type="noConversion"/>
  </si>
  <si>
    <t>정반평면도</t>
    <phoneticPr fontId="4" type="noConversion"/>
  </si>
  <si>
    <t>J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</si>
  <si>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</si>
  <si>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</si>
  <si>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</si>
  <si>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</si>
  <si>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</si>
  <si>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</si>
  <si>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</si>
  <si>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</si>
  <si>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</si>
  <si>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</si>
  <si>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주 기여량</t>
    <phoneticPr fontId="4" type="noConversion"/>
  </si>
  <si>
    <t>계산(μm)</t>
    <phoneticPr fontId="4" type="noConversion"/>
  </si>
  <si>
    <t>불확도</t>
    <phoneticPr fontId="4" type="noConversion"/>
  </si>
  <si>
    <t>성적서</t>
    <phoneticPr fontId="4" type="noConversion"/>
  </si>
  <si>
    <t>불확도</t>
    <phoneticPr fontId="4" type="noConversion"/>
  </si>
  <si>
    <t>Rawdata</t>
    <phoneticPr fontId="4" type="noConversion"/>
  </si>
  <si>
    <t>확률분포</t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</si>
  <si>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</si>
  <si>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</si>
  <si>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</si>
  <si>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</si>
  <si>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</si>
  <si>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</si>
  <si>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</si>
  <si>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</si>
  <si>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</si>
  <si>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</si>
  <si>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</si>
  <si>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</si>
  <si>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</si>
  <si>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</si>
  <si>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</si>
  <si>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</si>
  <si>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● 교정료 계산</t>
    <phoneticPr fontId="4" type="noConversion"/>
  </si>
  <si>
    <t>기본수수료</t>
    <phoneticPr fontId="4" type="noConversion"/>
  </si>
  <si>
    <t>삼각형</t>
    <phoneticPr fontId="4" type="noConversion"/>
  </si>
  <si>
    <t>삼각형</t>
    <phoneticPr fontId="4" type="noConversion"/>
  </si>
  <si>
    <t>요인(값)</t>
    <phoneticPr fontId="4" type="noConversion"/>
  </si>
  <si>
    <t>감도계수</t>
    <phoneticPr fontId="4" type="noConversion"/>
  </si>
  <si>
    <t>℃·μm</t>
    <phoneticPr fontId="4" type="noConversion"/>
  </si>
  <si>
    <t>/℃·μm</t>
    <phoneticPr fontId="4" type="noConversion"/>
  </si>
  <si>
    <t>℃·μm</t>
    <phoneticPr fontId="4" type="noConversion"/>
  </si>
  <si>
    <t>/℃·μm</t>
    <phoneticPr fontId="4" type="noConversion"/>
  </si>
  <si>
    <t>◆ 측정불확도 추정보고서 ◆</t>
    <phoneticPr fontId="4" type="noConversion"/>
  </si>
  <si>
    <t>■ 측정기본정보</t>
    <phoneticPr fontId="4" type="noConversion"/>
  </si>
  <si>
    <t>기기명</t>
    <phoneticPr fontId="4" type="noConversion"/>
  </si>
  <si>
    <t>기준기명</t>
    <phoneticPr fontId="4" type="noConversion"/>
  </si>
  <si>
    <t>비교기명</t>
    <phoneticPr fontId="4" type="noConversion"/>
  </si>
  <si>
    <t>초음파 시편</t>
    <phoneticPr fontId="4" type="noConversion"/>
  </si>
  <si>
    <t>게이지 블록</t>
    <phoneticPr fontId="4" type="noConversion"/>
  </si>
  <si>
    <t>전기 마이크로미터</t>
    <phoneticPr fontId="4" type="noConversion"/>
  </si>
  <si>
    <t>■ 두께 반복 측정 결과</t>
    <phoneticPr fontId="4" type="noConversion"/>
  </si>
  <si>
    <t>명목값
(μm)</t>
    <phoneticPr fontId="4" type="noConversion"/>
  </si>
  <si>
    <t>전기 마이크로미터 지시값 (μm)</t>
    <phoneticPr fontId="4" type="noConversion"/>
  </si>
  <si>
    <t>표준편차
(μm)</t>
    <phoneticPr fontId="4" type="noConversion"/>
  </si>
  <si>
    <t>게이지 블록 교정값 (mm)</t>
    <phoneticPr fontId="4" type="noConversion"/>
  </si>
  <si>
    <t>시편 교정값
(mm)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</si>
  <si>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</si>
  <si>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</si>
  <si>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</si>
  <si>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■ 시편의 평행도 측정 결과</t>
    <phoneticPr fontId="4" type="noConversion"/>
  </si>
  <si>
    <t>평행도
(μm)</t>
    <phoneticPr fontId="4" type="noConversion"/>
  </si>
  <si>
    <t>M점</t>
    <phoneticPr fontId="4" type="noConversion"/>
  </si>
  <si>
    <t>b점</t>
    <phoneticPr fontId="4" type="noConversion"/>
  </si>
  <si>
    <t>c점</t>
    <phoneticPr fontId="4" type="noConversion"/>
  </si>
  <si>
    <t>d점</t>
    <phoneticPr fontId="4" type="noConversion"/>
  </si>
  <si>
    <t>최대편차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</si>
  <si>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</si>
  <si>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</si>
  <si>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</si>
  <si>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</si>
  <si>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</si>
  <si>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</si>
  <si>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</si>
  <si>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</si>
  <si>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</si>
  <si>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t>기하학적 효과(평행도)에 의한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</si>
  <si>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</si>
  <si>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:</t>
    <phoneticPr fontId="4" type="noConversion"/>
  </si>
  <si>
    <t>정반의 평면도에 의한 보정값</t>
    <phoneticPr fontId="4" type="noConversion"/>
  </si>
  <si>
    <t>■ 합성표준불확도 관계식</t>
    <phoneticPr fontId="4" type="noConversion"/>
  </si>
  <si>
    <t>※ 감도계수</t>
    <phoneticPr fontId="4" type="noConversion"/>
  </si>
  <si>
    <t>추정값</t>
    <phoneticPr fontId="4" type="noConversion"/>
  </si>
  <si>
    <t>확률분포</t>
    <phoneticPr fontId="4" type="noConversion"/>
  </si>
  <si>
    <t>불확도 기여량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</si>
  <si>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</si>
  <si>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</si>
  <si>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</si>
  <si>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</si>
  <si>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</si>
  <si>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</si>
  <si>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</si>
  <si>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</si>
  <si>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Δt</t>
    <phoneticPr fontId="4" type="noConversion"/>
  </si>
  <si>
    <t>E</t>
    <phoneticPr fontId="4" type="noConversion"/>
  </si>
  <si>
    <t>Δα</t>
    <phoneticPr fontId="4" type="noConversion"/>
  </si>
  <si>
    <t>F</t>
    <phoneticPr fontId="4" type="noConversion"/>
  </si>
  <si>
    <t>δt</t>
    <phoneticPr fontId="4" type="noConversion"/>
  </si>
  <si>
    <t>H</t>
    <phoneticPr fontId="4" type="noConversion"/>
  </si>
  <si>
    <t>I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</si>
  <si>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</si>
  <si>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J</t>
    <phoneticPr fontId="4" type="noConversion"/>
  </si>
  <si>
    <t>-</t>
    <phoneticPr fontId="4" type="noConversion"/>
  </si>
  <si>
    <t>-</t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</si>
  <si>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</si>
  <si>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</si>
  <si>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</si>
  <si>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U</t>
    <phoneticPr fontId="4" type="noConversion"/>
  </si>
  <si>
    <t>=</t>
    <phoneticPr fontId="4" type="noConversion"/>
  </si>
  <si>
    <t>nm</t>
    <phoneticPr fontId="4" type="noConversion"/>
  </si>
  <si>
    <t>nm</t>
    <phoneticPr fontId="4" type="noConversion"/>
  </si>
  <si>
    <t>k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</si>
  <si>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</si>
  <si>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</si>
  <si>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</si>
  <si>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|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</si>
  <si>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</si>
  <si>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</si>
  <si>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</si>
  <si>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</si>
  <si>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</si>
  <si>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</si>
  <si>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</si>
  <si>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=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</si>
  <si>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</si>
  <si>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</si>
  <si>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</si>
  <si>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</si>
  <si>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</si>
  <si>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B6. 자유도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</si>
  <si>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</si>
  <si>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</si>
  <si>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</si>
  <si>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</si>
  <si>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</si>
  <si>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</si>
  <si>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</si>
  <si>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</si>
  <si>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</si>
  <si>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</si>
  <si>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</si>
  <si>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t>℃×</t>
    <phoneticPr fontId="4" type="noConversion"/>
  </si>
  <si>
    <t>μm</t>
    <phoneticPr fontId="4" type="noConversion"/>
  </si>
  <si>
    <t>=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</si>
  <si>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</si>
  <si>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</si>
  <si>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</si>
  <si>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</si>
  <si>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</si>
  <si>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μm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</si>
  <si>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</si>
  <si>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</si>
  <si>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</si>
  <si>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D1. 추정값 :</t>
    <phoneticPr fontId="4" type="noConversion"/>
  </si>
  <si>
    <t>D2. 표준불확도 :</t>
    <phoneticPr fontId="4" type="noConversion"/>
  </si>
  <si>
    <t>D3. 확률분포 :</t>
    <phoneticPr fontId="4" type="noConversion"/>
  </si>
  <si>
    <t>D4. 감도계수 :</t>
    <phoneticPr fontId="4" type="noConversion"/>
  </si>
  <si>
    <t>×</t>
    <phoneticPr fontId="4" type="noConversion"/>
  </si>
  <si>
    <t>μm</t>
    <phoneticPr fontId="4" type="noConversion"/>
  </si>
  <si>
    <t>/℃·μm</t>
    <phoneticPr fontId="4" type="noConversion"/>
  </si>
  <si>
    <t>/℃·μm</t>
    <phoneticPr fontId="4" type="noConversion"/>
  </si>
  <si>
    <t>D5. 불확도 기여량 :</t>
    <phoneticPr fontId="4" type="noConversion"/>
  </si>
  <si>
    <t>｜</t>
    <phoneticPr fontId="4" type="noConversion"/>
  </si>
  <si>
    <t>×</t>
    <phoneticPr fontId="4" type="noConversion"/>
  </si>
  <si>
    <t>=</t>
    <phoneticPr fontId="4" type="noConversion"/>
  </si>
  <si>
    <t>μm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</si>
  <si>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</si>
  <si>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</si>
  <si>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</si>
  <si>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</si>
  <si>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</si>
  <si>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</si>
  <si>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</si>
  <si>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</si>
  <si>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</si>
  <si>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E3. 확률분포 :</t>
    <phoneticPr fontId="4" type="noConversion"/>
  </si>
  <si>
    <t>E4. 감도계수 :</t>
    <phoneticPr fontId="4" type="noConversion"/>
  </si>
  <si>
    <t>℃×</t>
    <phoneticPr fontId="4" type="noConversion"/>
  </si>
  <si>
    <t>℃·μm</t>
    <phoneticPr fontId="4" type="noConversion"/>
  </si>
  <si>
    <t>E5.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</si>
  <si>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</si>
  <si>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</si>
  <si>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</si>
  <si>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</si>
  <si>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</si>
  <si>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</si>
  <si>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</si>
  <si>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</si>
  <si>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F5. 불확도 기여량 :</t>
    <phoneticPr fontId="4" type="noConversion"/>
  </si>
  <si>
    <t>｜</t>
    <phoneticPr fontId="4" type="noConversion"/>
  </si>
  <si>
    <t>｜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</si>
  <si>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</si>
  <si>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</si>
  <si>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</si>
  <si>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 0</t>
    <phoneticPr fontId="4" type="noConversion"/>
  </si>
  <si>
    <t>G2. 표준불확도 :</t>
    <phoneticPr fontId="4" type="noConversion"/>
  </si>
  <si>
    <t>=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</si>
  <si>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</si>
  <si>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</si>
  <si>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기여도 :</t>
    <phoneticPr fontId="4" type="noConversion"/>
  </si>
  <si>
    <t>×</t>
    <phoneticPr fontId="4" type="noConversion"/>
  </si>
  <si>
    <t>G6.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</si>
  <si>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</si>
  <si>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t>※ 시편의 평행도 값의 절반을 반너비로 하는 직사각형 확률분포로 부터 계산한다.</t>
    <phoneticPr fontId="4" type="noConversion"/>
  </si>
  <si>
    <t>H1. 추정값 : 0</t>
    <phoneticPr fontId="4" type="noConversion"/>
  </si>
  <si>
    <t>H2.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</si>
  <si>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평행도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 :</t>
    </r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</si>
  <si>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</si>
  <si>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</si>
  <si>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기여도 :</t>
    <phoneticPr fontId="4" type="noConversion"/>
  </si>
  <si>
    <t>|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</si>
  <si>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</si>
  <si>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</si>
  <si>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9. 정반의 평면도에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</si>
  <si>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</si>
  <si>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사용면적에 직사각형 확률분포를 적용하여 계산하면</t>
    <phoneticPr fontId="4" type="noConversion"/>
  </si>
  <si>
    <t>I1. 추정값 : 0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</si>
  <si>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</si>
  <si>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</si>
  <si>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</si>
  <si>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기여도 :</t>
    <phoneticPr fontId="4" type="noConversion"/>
  </si>
  <si>
    <t>|</t>
    <phoneticPr fontId="4" type="noConversion"/>
  </si>
  <si>
    <t>×</t>
    <phoneticPr fontId="4" type="noConversion"/>
  </si>
  <si>
    <t>I6.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</si>
  <si>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</si>
  <si>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</si>
  <si>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</si>
  <si>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</si>
  <si>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</si>
  <si>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μm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</si>
  <si>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</si>
  <si>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</si>
  <si>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</si>
  <si>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</si>
  <si>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</si>
  <si>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=</t>
    <phoneticPr fontId="4" type="noConversion"/>
  </si>
  <si>
    <t>2. 교정결과</t>
    <phoneticPr fontId="4" type="noConversion"/>
  </si>
  <si>
    <t>5. 불확도 계산</t>
    <phoneticPr fontId="4" type="noConversion"/>
  </si>
  <si>
    <t>성적서</t>
    <phoneticPr fontId="4" type="noConversion"/>
  </si>
  <si>
    <t>(mm)</t>
    <phoneticPr fontId="4" type="noConversion"/>
  </si>
  <si>
    <t>(mm)</t>
    <phoneticPr fontId="4" type="noConversion"/>
  </si>
  <si>
    <t>(mm)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</si>
  <si>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</si>
  <si>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</si>
  <si>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</si>
  <si>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</si>
  <si>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</si>
  <si>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</si>
  <si>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</si>
  <si>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</si>
  <si>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</si>
  <si>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℃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</si>
  <si>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</si>
  <si>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</si>
  <si>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</si>
  <si>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</si>
  <si>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</si>
  <si>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</si>
  <si>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전기 마이크로미터 지시값</t>
    <phoneticPr fontId="4" type="noConversion"/>
  </si>
  <si>
    <t>표준편차</t>
    <phoneticPr fontId="4" type="noConversion"/>
  </si>
  <si>
    <t>기준기교정값</t>
    <phoneticPr fontId="4" type="noConversion"/>
  </si>
  <si>
    <t>온도차</t>
    <phoneticPr fontId="4" type="noConversion"/>
  </si>
  <si>
    <t>t_avr-20</t>
    <phoneticPr fontId="4" type="noConversion"/>
  </si>
  <si>
    <t>열팽창보정</t>
    <phoneticPr fontId="4" type="noConversion"/>
  </si>
  <si>
    <t>자리수 맞춤</t>
    <phoneticPr fontId="4" type="noConversion"/>
  </si>
  <si>
    <t>2회</t>
    <phoneticPr fontId="4" type="noConversion"/>
  </si>
  <si>
    <t>평균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</si>
  <si>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</si>
  <si>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</si>
  <si>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</si>
  <si>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</si>
  <si>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δt</t>
    <phoneticPr fontId="4" type="noConversion"/>
  </si>
  <si>
    <t>Δl</t>
    <phoneticPr fontId="4" type="noConversion"/>
  </si>
  <si>
    <t>교정값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</si>
  <si>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</si>
  <si>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μm</t>
    <phoneticPr fontId="4" type="noConversion"/>
  </si>
  <si>
    <t>mm</t>
    <phoneticPr fontId="4" type="noConversion"/>
  </si>
  <si>
    <t>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</si>
  <si>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</si>
  <si>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</si>
  <si>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</si>
  <si>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</si>
  <si>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명목값</t>
    <phoneticPr fontId="4" type="noConversion"/>
  </si>
  <si>
    <t>전기 마이크로미터 지시값</t>
    <phoneticPr fontId="4" type="noConversion"/>
  </si>
  <si>
    <t>Spec</t>
    <phoneticPr fontId="4" type="noConversion"/>
  </si>
  <si>
    <t>M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</si>
  <si>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</si>
  <si>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</si>
  <si>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</si>
  <si>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평행도</t>
    <phoneticPr fontId="4" type="noConversion"/>
  </si>
  <si>
    <t>Min</t>
    <phoneticPr fontId="4" type="noConversion"/>
  </si>
  <si>
    <t>Max</t>
    <phoneticPr fontId="4" type="noConversion"/>
  </si>
  <si>
    <t>mm</t>
    <phoneticPr fontId="4" type="noConversion"/>
  </si>
  <si>
    <t>표기용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</si>
  <si>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</si>
  <si>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</si>
  <si>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</si>
  <si>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</si>
  <si>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</si>
  <si>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비고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</si>
  <si>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</si>
  <si>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d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</si>
  <si>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</si>
  <si>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</si>
  <si>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</si>
  <si>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직사각형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</si>
  <si>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</si>
  <si>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</si>
  <si>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</si>
  <si>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</si>
  <si>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</si>
  <si>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</si>
  <si>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기타</t>
    <phoneticPr fontId="4" type="noConversion"/>
  </si>
  <si>
    <t>보정값</t>
    <phoneticPr fontId="4" type="noConversion"/>
  </si>
  <si>
    <t>보정값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</si>
  <si>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</si>
  <si>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</si>
  <si>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</si>
  <si>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</si>
  <si>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</si>
  <si>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</si>
  <si>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</si>
  <si>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</si>
  <si>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</si>
  <si>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</si>
  <si>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</si>
  <si>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</si>
  <si>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</si>
  <si>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</si>
  <si>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</si>
  <si>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</si>
  <si>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</si>
  <si>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</si>
  <si>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</si>
  <si>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</si>
  <si>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</si>
  <si>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</si>
  <si>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t>소수점 자리수</t>
    <phoneticPr fontId="4" type="noConversion"/>
  </si>
  <si>
    <t>확률분포별 불확도기여량</t>
    <phoneticPr fontId="4" type="noConversion"/>
  </si>
  <si>
    <t>직사각형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</si>
  <si>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</si>
  <si>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영향</t>
    <phoneticPr fontId="4" type="noConversion"/>
  </si>
  <si>
    <t>비율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</si>
  <si>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</si>
  <si>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</si>
  <si>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</si>
  <si>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</si>
  <si>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</si>
  <si>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</si>
  <si>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</si>
  <si>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</si>
  <si>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</si>
  <si>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</si>
  <si>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불확도표기</t>
    <phoneticPr fontId="4" type="noConversion"/>
  </si>
  <si>
    <t>mm</t>
    <phoneticPr fontId="4" type="noConversion"/>
  </si>
  <si>
    <t>단위포함</t>
    <phoneticPr fontId="4" type="noConversion"/>
  </si>
  <si>
    <t>선택</t>
    <phoneticPr fontId="4" type="noConversion"/>
  </si>
  <si>
    <t>추가수수료</t>
    <phoneticPr fontId="4" type="noConversion"/>
  </si>
  <si>
    <t>1개기준</t>
    <phoneticPr fontId="4" type="noConversion"/>
  </si>
  <si>
    <t>인치?</t>
    <phoneticPr fontId="4" type="noConversion"/>
  </si>
  <si>
    <t>기본수수료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</si>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</sst>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#\ ##0.0\ &quot;m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0.00\ &quot;μm&quot;"/>
    <numFmt numFmtId="205" formatCode="0.000\ 00"/>
    <numFmt numFmtId="206" formatCode="0.0\ &quot;μm&quot;"/>
    <numFmt numFmtId="207" formatCode="0.000\ &quot;μm&quot;"/>
    <numFmt numFmtId="208" formatCode="_-* #,##0_-;\-* #,##0_-;_-* &quot;-&quot;??_-;_-@_-"/>
    <numFmt numFmtId="209" formatCode="0\ &quot;nm&quot;"/>
    <numFmt numFmtId="210" formatCode="0.000000"/>
    <numFmt numFmtId="211" formatCode="\(0.00\ &quot;μm&quot;\)"/>
    <numFmt numFmtId="212" formatCode="0.0\ \℃"/>
    <numFmt numFmtId="213" formatCode="0.000\ \℃"/>
    <numFmt numFmtId="214" formatCode="&quot;0.58 ℃×( -&quot;0.00"/>
    <numFmt numFmtId="215" formatCode="0.00\ \℃"/>
    <numFmt numFmtId="216" formatCode="0_ 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i/>
      <sz val="10"/>
      <name val="times"/>
      <family val="1"/>
    </font>
    <font>
      <sz val="10"/>
      <name val="바탕"/>
      <family val="1"/>
      <charset val="129"/>
    </font>
    <font>
      <sz val="9"/>
      <color rgb="FFFF0000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i/>
      <vertAlign val="subscript"/>
      <sz val="10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7" applyNumberFormat="0" applyBorder="0" applyAlignment="0" applyProtection="0"/>
    <xf numFmtId="0" fontId="17" fillId="22" borderId="58" applyNumberFormat="0" applyAlignment="0" applyProtection="0">
      <alignment vertical="center"/>
    </xf>
    <xf numFmtId="0" fontId="3" fillId="23" borderId="55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8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7" applyNumberFormat="0" applyBorder="0" applyAlignment="0" applyProtection="0"/>
    <xf numFmtId="0" fontId="17" fillId="22" borderId="58" applyNumberFormat="0" applyAlignment="0" applyProtection="0">
      <alignment vertical="center"/>
    </xf>
    <xf numFmtId="0" fontId="3" fillId="23" borderId="55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8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47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9" fillId="27" borderId="44" xfId="8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75" fillId="33" borderId="42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197" fontId="80" fillId="29" borderId="47" xfId="0" applyNumberFormat="1" applyFont="1" applyFill="1" applyBorder="1" applyAlignment="1">
      <alignment horizontal="center" vertical="center"/>
    </xf>
    <xf numFmtId="198" fontId="80" fillId="0" borderId="46" xfId="0" applyNumberFormat="1" applyFont="1" applyFill="1" applyBorder="1" applyAlignment="1">
      <alignment horizontal="center" vertical="center"/>
    </xf>
    <xf numFmtId="0" fontId="80" fillId="35" borderId="46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48" xfId="0" applyNumberFormat="1" applyFont="1" applyFill="1" applyBorder="1" applyAlignment="1">
      <alignment horizontal="center" vertical="center"/>
    </xf>
    <xf numFmtId="0" fontId="80" fillId="35" borderId="48" xfId="0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20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6" fillId="0" borderId="0" xfId="0" applyNumberFormat="1" applyFont="1" applyAlignment="1">
      <alignment vertical="center"/>
    </xf>
    <xf numFmtId="0" fontId="86" fillId="0" borderId="0" xfId="0" applyNumberFormat="1" applyFont="1" applyAlignment="1">
      <alignment horizontal="left" vertical="center" indent="1"/>
    </xf>
    <xf numFmtId="0" fontId="80" fillId="32" borderId="56" xfId="0" applyNumberFormat="1" applyFont="1" applyFill="1" applyBorder="1" applyAlignment="1">
      <alignment horizontal="center" vertical="center" wrapText="1"/>
    </xf>
    <xf numFmtId="0" fontId="80" fillId="0" borderId="55" xfId="0" applyNumberFormat="1" applyFont="1" applyFill="1" applyBorder="1" applyAlignment="1">
      <alignment horizontal="center" vertical="center"/>
    </xf>
    <xf numFmtId="0" fontId="80" fillId="36" borderId="55" xfId="0" applyNumberFormat="1" applyFont="1" applyFill="1" applyBorder="1" applyAlignment="1">
      <alignment horizontal="center" vertical="center"/>
    </xf>
    <xf numFmtId="0" fontId="80" fillId="0" borderId="48" xfId="0" applyNumberFormat="1" applyFont="1" applyFill="1" applyBorder="1" applyAlignment="1">
      <alignment horizontal="center" vertical="center"/>
    </xf>
    <xf numFmtId="0" fontId="80" fillId="34" borderId="55" xfId="0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87" fillId="28" borderId="55" xfId="0" applyNumberFormat="1" applyFont="1" applyFill="1" applyBorder="1" applyAlignment="1">
      <alignment horizontal="center" vertical="center"/>
    </xf>
    <xf numFmtId="0" fontId="5" fillId="28" borderId="56" xfId="0" applyNumberFormat="1" applyFont="1" applyFill="1" applyBorder="1" applyAlignment="1">
      <alignment horizontal="center" vertical="center"/>
    </xf>
    <xf numFmtId="49" fontId="81" fillId="28" borderId="55" xfId="0" applyNumberFormat="1" applyFont="1" applyFill="1" applyBorder="1" applyAlignment="1">
      <alignment horizontal="center" vertical="center"/>
    </xf>
    <xf numFmtId="190" fontId="81" fillId="28" borderId="55" xfId="0" applyNumberFormat="1" applyFont="1" applyFill="1" applyBorder="1" applyAlignment="1">
      <alignment horizontal="center" vertical="center"/>
    </xf>
    <xf numFmtId="0" fontId="80" fillId="0" borderId="55" xfId="78" applyNumberFormat="1" applyFont="1" applyFill="1" applyBorder="1" applyAlignment="1">
      <alignment horizontal="center" vertical="center"/>
    </xf>
    <xf numFmtId="0" fontId="80" fillId="32" borderId="55" xfId="0" applyNumberFormat="1" applyFont="1" applyFill="1" applyBorder="1" applyAlignment="1">
      <alignment horizontal="center" vertical="center" wrapText="1"/>
    </xf>
    <xf numFmtId="0" fontId="80" fillId="0" borderId="55" xfId="0" applyNumberFormat="1" applyFont="1" applyFill="1" applyBorder="1" applyAlignment="1">
      <alignment horizontal="center" vertical="center" wrapText="1"/>
    </xf>
    <xf numFmtId="0" fontId="80" fillId="0" borderId="55" xfId="0" applyNumberFormat="1" applyFont="1" applyBorder="1" applyAlignment="1">
      <alignment horizontal="center" vertical="center"/>
    </xf>
    <xf numFmtId="193" fontId="80" fillId="0" borderId="55" xfId="0" applyNumberFormat="1" applyFont="1" applyFill="1" applyBorder="1" applyAlignment="1">
      <alignment horizontal="center" vertical="center"/>
    </xf>
    <xf numFmtId="201" fontId="80" fillId="0" borderId="55" xfId="0" applyNumberFormat="1" applyFont="1" applyFill="1" applyBorder="1" applyAlignment="1">
      <alignment horizontal="center" vertical="center"/>
    </xf>
    <xf numFmtId="0" fontId="80" fillId="29" borderId="55" xfId="0" applyNumberFormat="1" applyFont="1" applyFill="1" applyBorder="1" applyAlignment="1">
      <alignment horizontal="center" vertical="center"/>
    </xf>
    <xf numFmtId="200" fontId="80" fillId="0" borderId="55" xfId="0" applyNumberFormat="1" applyFont="1" applyFill="1" applyBorder="1" applyAlignment="1">
      <alignment horizontal="center" vertical="center"/>
    </xf>
    <xf numFmtId="202" fontId="80" fillId="0" borderId="55" xfId="0" applyNumberFormat="1" applyFont="1" applyFill="1" applyBorder="1" applyAlignment="1">
      <alignment horizontal="center" vertical="center"/>
    </xf>
    <xf numFmtId="203" fontId="80" fillId="0" borderId="55" xfId="0" applyNumberFormat="1" applyFont="1" applyFill="1" applyBorder="1" applyAlignment="1">
      <alignment horizontal="center" vertical="center"/>
    </xf>
    <xf numFmtId="0" fontId="80" fillId="0" borderId="55" xfId="0" applyNumberFormat="1" applyFont="1" applyFill="1" applyBorder="1" applyAlignment="1">
      <alignment horizontal="left" vertical="center"/>
    </xf>
    <xf numFmtId="49" fontId="80" fillId="0" borderId="55" xfId="0" applyNumberFormat="1" applyFont="1" applyFill="1" applyBorder="1" applyAlignment="1">
      <alignment horizontal="left" vertical="center"/>
    </xf>
    <xf numFmtId="195" fontId="80" fillId="29" borderId="55" xfId="0" applyNumberFormat="1" applyFont="1" applyFill="1" applyBorder="1" applyAlignment="1">
      <alignment horizontal="center" vertical="center"/>
    </xf>
    <xf numFmtId="195" fontId="80" fillId="0" borderId="55" xfId="0" applyNumberFormat="1" applyFont="1" applyFill="1" applyBorder="1" applyAlignment="1">
      <alignment horizontal="center" vertical="center"/>
    </xf>
    <xf numFmtId="195" fontId="80" fillId="32" borderId="55" xfId="0" applyNumberFormat="1" applyFont="1" applyFill="1" applyBorder="1" applyAlignment="1">
      <alignment horizontal="center" vertical="center"/>
    </xf>
    <xf numFmtId="189" fontId="80" fillId="0" borderId="48" xfId="0" applyNumberFormat="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 shrinkToFit="1"/>
    </xf>
    <xf numFmtId="41" fontId="52" fillId="0" borderId="42" xfId="87" applyFont="1" applyBorder="1" applyAlignment="1">
      <alignment horizontal="center" vertical="center"/>
    </xf>
    <xf numFmtId="0" fontId="52" fillId="0" borderId="42" xfId="87" applyNumberFormat="1" applyFont="1" applyBorder="1" applyAlignment="1">
      <alignment horizontal="center" vertical="center"/>
    </xf>
    <xf numFmtId="41" fontId="52" fillId="0" borderId="42" xfId="0" applyNumberFormat="1" applyFont="1" applyBorder="1" applyAlignment="1">
      <alignment horizontal="center" vertical="center"/>
    </xf>
    <xf numFmtId="208" fontId="52" fillId="0" borderId="42" xfId="87" applyNumberFormat="1" applyFont="1" applyBorder="1" applyAlignment="1">
      <alignment horizontal="center" vertical="center"/>
    </xf>
    <xf numFmtId="41" fontId="52" fillId="0" borderId="42" xfId="87" applyNumberFormat="1" applyFont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/>
    </xf>
    <xf numFmtId="2" fontId="80" fillId="32" borderId="55" xfId="86" applyNumberFormat="1" applyFont="1" applyFill="1" applyBorder="1" applyAlignment="1">
      <alignment horizontal="center" vertical="center" wrapText="1"/>
    </xf>
    <xf numFmtId="0" fontId="80" fillId="35" borderId="55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7" fillId="28" borderId="56" xfId="0" applyNumberFormat="1" applyFont="1" applyFill="1" applyBorder="1" applyAlignment="1">
      <alignment horizontal="center" vertical="center"/>
    </xf>
    <xf numFmtId="0" fontId="1" fillId="0" borderId="55" xfId="78" applyNumberFormat="1" applyFont="1" applyFill="1" applyBorder="1" applyAlignment="1">
      <alignment horizontal="center" vertical="center"/>
    </xf>
    <xf numFmtId="196" fontId="1" fillId="0" borderId="55" xfId="78" applyNumberFormat="1" applyFont="1" applyFill="1" applyBorder="1" applyAlignment="1">
      <alignment horizontal="center" vertical="center"/>
    </xf>
    <xf numFmtId="49" fontId="1" fillId="0" borderId="55" xfId="78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92" fillId="35" borderId="55" xfId="0" applyNumberFormat="1" applyFont="1" applyFill="1" applyBorder="1" applyAlignment="1">
      <alignment horizontal="center" vertical="center"/>
    </xf>
    <xf numFmtId="0" fontId="55" fillId="0" borderId="57" xfId="0" applyFont="1" applyBorder="1" applyAlignment="1">
      <alignment horizontal="center" vertical="center"/>
    </xf>
    <xf numFmtId="0" fontId="80" fillId="37" borderId="55" xfId="0" applyNumberFormat="1" applyFont="1" applyFill="1" applyBorder="1" applyAlignment="1">
      <alignment horizontal="center" vertical="center"/>
    </xf>
    <xf numFmtId="0" fontId="80" fillId="32" borderId="55" xfId="0" applyNumberFormat="1" applyFont="1" applyFill="1" applyBorder="1" applyAlignment="1">
      <alignment horizontal="center" vertical="center"/>
    </xf>
    <xf numFmtId="0" fontId="7" fillId="28" borderId="56" xfId="0" applyNumberFormat="1" applyFont="1" applyFill="1" applyBorder="1" applyAlignment="1">
      <alignment horizontal="center" vertical="center" wrapText="1"/>
    </xf>
    <xf numFmtId="201" fontId="1" fillId="0" borderId="55" xfId="78" applyNumberFormat="1" applyFont="1" applyFill="1" applyBorder="1" applyAlignment="1">
      <alignment horizontal="center" vertical="center"/>
    </xf>
    <xf numFmtId="0" fontId="48" fillId="0" borderId="67" xfId="79" applyNumberFormat="1" applyFont="1" applyFill="1" applyBorder="1" applyAlignment="1">
      <alignment horizontal="right" vertical="center"/>
    </xf>
    <xf numFmtId="0" fontId="48" fillId="0" borderId="67" xfId="79" applyNumberFormat="1" applyFont="1" applyFill="1" applyBorder="1" applyAlignment="1">
      <alignment horizontal="left" vertical="center"/>
    </xf>
    <xf numFmtId="195" fontId="67" fillId="0" borderId="0" xfId="0" applyNumberFormat="1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 shrinkToFit="1"/>
    </xf>
    <xf numFmtId="209" fontId="67" fillId="0" borderId="0" xfId="0" applyNumberFormat="1" applyFont="1" applyBorder="1" applyAlignment="1">
      <alignment vertical="center"/>
    </xf>
    <xf numFmtId="209" fontId="67" fillId="0" borderId="67" xfId="0" applyNumberFormat="1" applyFont="1" applyBorder="1" applyAlignment="1">
      <alignment vertical="center"/>
    </xf>
    <xf numFmtId="194" fontId="67" fillId="0" borderId="67" xfId="0" applyNumberFormat="1" applyFont="1" applyBorder="1" applyAlignment="1">
      <alignment vertical="center"/>
    </xf>
    <xf numFmtId="0" fontId="67" fillId="0" borderId="41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 shrinkToFit="1"/>
    </xf>
    <xf numFmtId="0" fontId="67" fillId="0" borderId="67" xfId="0" applyFont="1" applyBorder="1">
      <alignment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shrinkToFit="1"/>
    </xf>
    <xf numFmtId="0" fontId="83" fillId="35" borderId="69" xfId="78" applyNumberFormat="1" applyFont="1" applyFill="1" applyBorder="1" applyAlignment="1">
      <alignment horizontal="center" vertical="center"/>
    </xf>
    <xf numFmtId="203" fontId="80" fillId="29" borderId="55" xfId="0" applyNumberFormat="1" applyFont="1" applyFill="1" applyBorder="1" applyAlignment="1">
      <alignment horizontal="center" vertical="center"/>
    </xf>
    <xf numFmtId="0" fontId="95" fillId="0" borderId="55" xfId="0" applyNumberFormat="1" applyFont="1" applyFill="1" applyBorder="1" applyAlignment="1">
      <alignment horizontal="center" vertical="center"/>
    </xf>
    <xf numFmtId="2" fontId="80" fillId="29" borderId="55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189" fontId="80" fillId="0" borderId="55" xfId="0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67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5" fontId="67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84" fillId="0" borderId="0" xfId="0" applyFont="1" applyBorder="1">
      <alignment vertical="center"/>
    </xf>
    <xf numFmtId="0" fontId="72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65" fillId="0" borderId="0" xfId="0" quotePrefix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04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14" fontId="67" fillId="0" borderId="0" xfId="0" applyNumberFormat="1" applyFont="1" applyBorder="1" applyAlignment="1"/>
    <xf numFmtId="0" fontId="67" fillId="0" borderId="0" xfId="0" applyNumberFormat="1" applyFont="1" applyBorder="1" applyAlignment="1"/>
    <xf numFmtId="0" fontId="98" fillId="0" borderId="0" xfId="0" applyFont="1" applyBorder="1" applyAlignment="1">
      <alignment vertical="center"/>
    </xf>
    <xf numFmtId="185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67" xfId="0" applyNumberFormat="1" applyFont="1" applyBorder="1" applyAlignment="1">
      <alignment vertical="center"/>
    </xf>
    <xf numFmtId="0" fontId="67" fillId="0" borderId="67" xfId="0" applyNumberFormat="1" applyFont="1" applyBorder="1" applyAlignment="1">
      <alignment horizontal="center" vertical="center"/>
    </xf>
    <xf numFmtId="212" fontId="67" fillId="0" borderId="67" xfId="0" applyNumberFormat="1" applyFont="1" applyBorder="1" applyAlignment="1">
      <alignment horizontal="center" vertical="center"/>
    </xf>
    <xf numFmtId="190" fontId="81" fillId="28" borderId="69" xfId="0" applyNumberFormat="1" applyFont="1" applyFill="1" applyBorder="1" applyAlignment="1">
      <alignment horizontal="center" vertical="center" wrapText="1"/>
    </xf>
    <xf numFmtId="190" fontId="81" fillId="28" borderId="55" xfId="0" applyNumberFormat="1" applyFont="1" applyFill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 wrapText="1"/>
    </xf>
    <xf numFmtId="0" fontId="81" fillId="28" borderId="55" xfId="0" quotePrefix="1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 wrapText="1"/>
    </xf>
    <xf numFmtId="189" fontId="80" fillId="0" borderId="55" xfId="0" applyNumberFormat="1" applyFont="1" applyFill="1" applyBorder="1" applyAlignment="1">
      <alignment horizontal="center" vertical="center"/>
    </xf>
    <xf numFmtId="210" fontId="80" fillId="31" borderId="55" xfId="0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195" fontId="80" fillId="31" borderId="55" xfId="0" applyNumberFormat="1" applyFont="1" applyFill="1" applyBorder="1" applyAlignment="1">
      <alignment horizontal="center" vertical="center"/>
    </xf>
    <xf numFmtId="0" fontId="48" fillId="0" borderId="67" xfId="79" applyNumberFormat="1" applyFont="1" applyFill="1" applyBorder="1" applyAlignment="1">
      <alignment vertical="center"/>
    </xf>
    <xf numFmtId="0" fontId="50" fillId="0" borderId="67" xfId="80" applyNumberFormat="1" applyFont="1" applyFill="1" applyBorder="1" applyAlignment="1">
      <alignment horizontal="right" vertical="center"/>
    </xf>
    <xf numFmtId="0" fontId="48" fillId="0" borderId="67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189" fontId="80" fillId="0" borderId="55" xfId="0" applyNumberFormat="1" applyFont="1" applyFill="1" applyBorder="1" applyAlignment="1">
      <alignment horizontal="center" vertical="center"/>
    </xf>
    <xf numFmtId="216" fontId="101" fillId="38" borderId="67" xfId="107" applyNumberFormat="1" applyFont="1" applyFill="1" applyBorder="1" applyAlignment="1">
      <alignment horizontal="center" vertical="center" wrapText="1"/>
    </xf>
    <xf numFmtId="49" fontId="60" fillId="38" borderId="67" xfId="79" applyNumberFormat="1" applyFont="1" applyFill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 wrapText="1"/>
    </xf>
    <xf numFmtId="0" fontId="102" fillId="28" borderId="55" xfId="0" applyNumberFormat="1" applyFont="1" applyFill="1" applyBorder="1" applyAlignment="1">
      <alignment horizontal="center" vertical="center" wrapText="1"/>
    </xf>
    <xf numFmtId="0" fontId="103" fillId="0" borderId="55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105" fillId="28" borderId="55" xfId="0" applyNumberFormat="1" applyFont="1" applyFill="1" applyBorder="1" applyAlignment="1">
      <alignment horizontal="center" vertical="center"/>
    </xf>
    <xf numFmtId="0" fontId="80" fillId="0" borderId="49" xfId="0" applyNumberFormat="1" applyFont="1" applyFill="1" applyBorder="1" applyAlignment="1">
      <alignment horizontal="center" vertical="center"/>
    </xf>
    <xf numFmtId="0" fontId="80" fillId="0" borderId="46" xfId="0" applyNumberFormat="1" applyFont="1" applyFill="1" applyBorder="1" applyAlignment="1">
      <alignment horizontal="center" vertical="center"/>
    </xf>
    <xf numFmtId="196" fontId="1" fillId="0" borderId="0" xfId="78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189" fontId="80" fillId="0" borderId="55" xfId="0" applyNumberFormat="1" applyFont="1" applyFill="1" applyBorder="1" applyAlignment="1">
      <alignment horizontal="center" vertical="center"/>
    </xf>
    <xf numFmtId="0" fontId="81" fillId="28" borderId="55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67" xfId="79" applyNumberFormat="1" applyFont="1" applyFill="1" applyBorder="1" applyAlignment="1">
      <alignment horizontal="center" vertical="center"/>
    </xf>
    <xf numFmtId="216" fontId="60" fillId="38" borderId="0" xfId="0" applyNumberFormat="1" applyFont="1" applyFill="1" applyBorder="1" applyAlignment="1">
      <alignment horizontal="center" vertical="center" wrapText="1"/>
    </xf>
    <xf numFmtId="216" fontId="60" fillId="38" borderId="67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67" xfId="0" applyNumberFormat="1" applyFont="1" applyFill="1" applyBorder="1" applyAlignment="1">
      <alignment horizontal="center" vertical="center"/>
    </xf>
    <xf numFmtId="216" fontId="48" fillId="38" borderId="0" xfId="0" applyNumberFormat="1" applyFont="1" applyFill="1" applyAlignment="1">
      <alignment horizontal="center" vertical="center"/>
    </xf>
    <xf numFmtId="216" fontId="48" fillId="38" borderId="67" xfId="0" applyNumberFormat="1" applyFont="1" applyFill="1" applyBorder="1" applyAlignment="1">
      <alignment horizontal="center" vertical="center"/>
    </xf>
    <xf numFmtId="216" fontId="101" fillId="38" borderId="0" xfId="107" applyNumberFormat="1" applyFont="1" applyFill="1" applyBorder="1" applyAlignment="1">
      <alignment horizontal="center" vertical="center" wrapText="1"/>
    </xf>
    <xf numFmtId="216" fontId="101" fillId="38" borderId="67" xfId="107" applyNumberFormat="1" applyFont="1" applyFill="1" applyBorder="1" applyAlignment="1">
      <alignment horizontal="center" vertical="center" wrapText="1"/>
    </xf>
    <xf numFmtId="216" fontId="101" fillId="38" borderId="0" xfId="107" applyNumberFormat="1" applyFont="1" applyFill="1" applyBorder="1" applyAlignment="1">
      <alignment horizontal="center" vertical="center"/>
    </xf>
    <xf numFmtId="216" fontId="101" fillId="38" borderId="67" xfId="107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67" xfId="0" applyNumberFormat="1" applyFont="1" applyFill="1" applyBorder="1" applyAlignment="1">
      <alignment horizontal="center" vertical="center"/>
    </xf>
    <xf numFmtId="216" fontId="48" fillId="38" borderId="0" xfId="0" applyNumberFormat="1" applyFont="1" applyFill="1" applyBorder="1" applyAlignment="1">
      <alignment horizontal="center" vertical="center"/>
    </xf>
    <xf numFmtId="216" fontId="60" fillId="38" borderId="0" xfId="0" applyNumberFormat="1" applyFont="1" applyFill="1" applyBorder="1" applyAlignment="1">
      <alignment horizontal="center" vertical="center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1" fillId="0" borderId="61" xfId="78" applyNumberFormat="1" applyFont="1" applyFill="1" applyBorder="1" applyAlignment="1">
      <alignment horizontal="center" vertical="center"/>
    </xf>
    <xf numFmtId="196" fontId="1" fillId="0" borderId="63" xfId="78" applyNumberFormat="1" applyFont="1" applyFill="1" applyBorder="1" applyAlignment="1">
      <alignment horizontal="center" vertical="center"/>
    </xf>
    <xf numFmtId="49" fontId="1" fillId="0" borderId="61" xfId="78" applyNumberFormat="1" applyFont="1" applyFill="1" applyBorder="1" applyAlignment="1">
      <alignment horizontal="center" vertical="center"/>
    </xf>
    <xf numFmtId="49" fontId="1" fillId="0" borderId="63" xfId="78" applyNumberFormat="1" applyFont="1" applyFill="1" applyBorder="1" applyAlignment="1">
      <alignment horizontal="center" vertical="center"/>
    </xf>
    <xf numFmtId="0" fontId="7" fillId="28" borderId="61" xfId="0" applyNumberFormat="1" applyFont="1" applyFill="1" applyBorder="1" applyAlignment="1">
      <alignment horizontal="center" vertical="center"/>
    </xf>
    <xf numFmtId="0" fontId="7" fillId="28" borderId="62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50" xfId="0" applyNumberFormat="1" applyFont="1" applyBorder="1" applyAlignment="1">
      <alignment horizontal="center" vertical="center" shrinkToFit="1"/>
    </xf>
    <xf numFmtId="0" fontId="67" fillId="0" borderId="54" xfId="0" applyNumberFormat="1" applyFont="1" applyBorder="1" applyAlignment="1">
      <alignment horizontal="center" vertical="center" shrinkToFit="1"/>
    </xf>
    <xf numFmtId="0" fontId="67" fillId="0" borderId="51" xfId="0" applyNumberFormat="1" applyFont="1" applyBorder="1" applyAlignment="1">
      <alignment horizontal="center" vertical="center" shrinkToFit="1"/>
    </xf>
    <xf numFmtId="0" fontId="52" fillId="32" borderId="57" xfId="0" applyNumberFormat="1" applyFont="1" applyFill="1" applyBorder="1" applyAlignment="1">
      <alignment horizontal="center" vertical="center" shrinkToFit="1"/>
    </xf>
    <xf numFmtId="0" fontId="67" fillId="0" borderId="50" xfId="0" applyNumberFormat="1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center" vertical="center"/>
    </xf>
    <xf numFmtId="201" fontId="67" fillId="0" borderId="50" xfId="0" applyNumberFormat="1" applyFont="1" applyBorder="1" applyAlignment="1">
      <alignment horizontal="center" vertical="center"/>
    </xf>
    <xf numFmtId="201" fontId="67" fillId="0" borderId="54" xfId="0" applyNumberFormat="1" applyFont="1" applyBorder="1" applyAlignment="1">
      <alignment horizontal="center" vertical="center"/>
    </xf>
    <xf numFmtId="201" fontId="67" fillId="0" borderId="51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 shrinkToFi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66" xfId="0" applyFont="1" applyFill="1" applyBorder="1" applyAlignment="1">
      <alignment horizontal="center" vertical="center" wrapText="1"/>
    </xf>
    <xf numFmtId="0" fontId="67" fillId="32" borderId="67" xfId="0" applyFont="1" applyFill="1" applyBorder="1" applyAlignment="1">
      <alignment horizontal="center" vertical="center" wrapText="1"/>
    </xf>
    <xf numFmtId="0" fontId="67" fillId="32" borderId="68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195" fontId="67" fillId="0" borderId="50" xfId="0" applyNumberFormat="1" applyFont="1" applyBorder="1" applyAlignment="1">
      <alignment horizontal="center" vertical="center"/>
    </xf>
    <xf numFmtId="195" fontId="67" fillId="0" borderId="54" xfId="0" applyNumberFormat="1" applyFont="1" applyBorder="1" applyAlignment="1">
      <alignment horizontal="center" vertical="center"/>
    </xf>
    <xf numFmtId="195" fontId="67" fillId="0" borderId="51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0" fontId="67" fillId="0" borderId="68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0" fontId="65" fillId="0" borderId="67" xfId="0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9" fillId="0" borderId="53" xfId="0" applyFont="1" applyBorder="1" applyAlignment="1">
      <alignment horizontal="center" vertical="center"/>
    </xf>
    <xf numFmtId="0" fontId="69" fillId="0" borderId="66" xfId="0" applyFont="1" applyBorder="1" applyAlignment="1">
      <alignment horizontal="center" vertical="center"/>
    </xf>
    <xf numFmtId="0" fontId="69" fillId="0" borderId="67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192" fontId="67" fillId="0" borderId="54" xfId="0" applyNumberFormat="1" applyFont="1" applyBorder="1" applyAlignment="1">
      <alignment vertical="center"/>
    </xf>
    <xf numFmtId="192" fontId="67" fillId="0" borderId="51" xfId="0" applyNumberFormat="1" applyFont="1" applyBorder="1" applyAlignment="1">
      <alignment vertical="center"/>
    </xf>
    <xf numFmtId="0" fontId="65" fillId="0" borderId="50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7" fillId="0" borderId="50" xfId="0" applyNumberFormat="1" applyFont="1" applyBorder="1" applyAlignment="1">
      <alignment horizontal="right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4" xfId="0" applyNumberFormat="1" applyFont="1" applyBorder="1" applyAlignment="1">
      <alignment vertical="center"/>
    </xf>
    <xf numFmtId="0" fontId="67" fillId="0" borderId="51" xfId="0" applyNumberFormat="1" applyFont="1" applyBorder="1" applyAlignment="1">
      <alignment vertical="center"/>
    </xf>
    <xf numFmtId="195" fontId="67" fillId="0" borderId="50" xfId="0" applyNumberFormat="1" applyFont="1" applyBorder="1" applyAlignment="1">
      <alignment vertical="center"/>
    </xf>
    <xf numFmtId="195" fontId="67" fillId="0" borderId="54" xfId="0" applyNumberFormat="1" applyFont="1" applyBorder="1" applyAlignment="1">
      <alignment vertical="center"/>
    </xf>
    <xf numFmtId="0" fontId="67" fillId="0" borderId="50" xfId="0" applyFont="1" applyBorder="1" applyAlignment="1">
      <alignment vertical="center"/>
    </xf>
    <xf numFmtId="0" fontId="67" fillId="0" borderId="54" xfId="0" applyFont="1" applyBorder="1" applyAlignment="1">
      <alignment vertical="center"/>
    </xf>
    <xf numFmtId="0" fontId="67" fillId="0" borderId="54" xfId="0" applyFont="1" applyBorder="1" applyAlignment="1">
      <alignment horizontal="left" vertical="center"/>
    </xf>
    <xf numFmtId="0" fontId="67" fillId="0" borderId="51" xfId="0" applyFont="1" applyBorder="1" applyAlignment="1">
      <alignment horizontal="left" vertical="center"/>
    </xf>
    <xf numFmtId="0" fontId="67" fillId="0" borderId="5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67" fillId="0" borderId="67" xfId="0" applyNumberFormat="1" applyFont="1" applyBorder="1" applyAlignment="1">
      <alignment horizontal="center" vertical="center"/>
    </xf>
    <xf numFmtId="0" fontId="67" fillId="0" borderId="67" xfId="0" applyNumberFormat="1" applyFont="1" applyBorder="1" applyAlignment="1">
      <alignment vertical="center"/>
    </xf>
    <xf numFmtId="0" fontId="67" fillId="0" borderId="0" xfId="0" applyFont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195" fontId="67" fillId="0" borderId="67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67" xfId="0" applyFont="1" applyBorder="1" applyAlignment="1">
      <alignment horizontal="center"/>
    </xf>
    <xf numFmtId="0" fontId="69" fillId="0" borderId="0" xfId="0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195" fontId="67" fillId="0" borderId="67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horizontal="center" vertical="center"/>
    </xf>
    <xf numFmtId="0" fontId="81" fillId="28" borderId="61" xfId="0" applyNumberFormat="1" applyFont="1" applyFill="1" applyBorder="1" applyAlignment="1">
      <alignment horizontal="center" vertical="center" wrapText="1"/>
    </xf>
    <xf numFmtId="0" fontId="81" fillId="28" borderId="62" xfId="0" applyNumberFormat="1" applyFont="1" applyFill="1" applyBorder="1" applyAlignment="1">
      <alignment horizontal="center" vertical="center" wrapText="1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55" xfId="0" applyNumberFormat="1" applyFont="1" applyFill="1" applyBorder="1" applyAlignment="1">
      <alignment horizontal="center" vertical="center" wrapText="1"/>
    </xf>
    <xf numFmtId="190" fontId="81" fillId="28" borderId="61" xfId="0" applyNumberFormat="1" applyFont="1" applyFill="1" applyBorder="1" applyAlignment="1">
      <alignment horizontal="center" vertical="center" wrapText="1"/>
    </xf>
    <xf numFmtId="190" fontId="81" fillId="28" borderId="63" xfId="0" applyNumberFormat="1" applyFont="1" applyFill="1" applyBorder="1" applyAlignment="1">
      <alignment horizontal="center" vertical="center" wrapText="1"/>
    </xf>
    <xf numFmtId="0" fontId="81" fillId="28" borderId="56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/>
    </xf>
    <xf numFmtId="0" fontId="81" fillId="28" borderId="69" xfId="0" applyNumberFormat="1" applyFont="1" applyFill="1" applyBorder="1" applyAlignment="1">
      <alignment horizontal="center" vertical="center"/>
    </xf>
    <xf numFmtId="0" fontId="81" fillId="28" borderId="61" xfId="0" applyNumberFormat="1" applyFont="1" applyFill="1" applyBorder="1" applyAlignment="1">
      <alignment horizontal="center" vertical="center"/>
    </xf>
    <xf numFmtId="0" fontId="81" fillId="28" borderId="62" xfId="0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190" fontId="81" fillId="28" borderId="56" xfId="0" applyNumberFormat="1" applyFont="1" applyFill="1" applyBorder="1" applyAlignment="1">
      <alignment horizontal="center" vertical="center" wrapText="1"/>
    </xf>
    <xf numFmtId="190" fontId="81" fillId="28" borderId="45" xfId="0" applyNumberFormat="1" applyFont="1" applyFill="1" applyBorder="1" applyAlignment="1">
      <alignment horizontal="center" vertical="center" wrapText="1"/>
    </xf>
    <xf numFmtId="0" fontId="81" fillId="28" borderId="70" xfId="0" applyNumberFormat="1" applyFont="1" applyFill="1" applyBorder="1" applyAlignment="1">
      <alignment horizontal="center" vertical="center" wrapText="1"/>
    </xf>
    <xf numFmtId="193" fontId="80" fillId="0" borderId="61" xfId="0" applyNumberFormat="1" applyFont="1" applyFill="1" applyBorder="1" applyAlignment="1">
      <alignment horizontal="center" vertical="center"/>
    </xf>
    <xf numFmtId="193" fontId="80" fillId="0" borderId="62" xfId="0" applyNumberFormat="1" applyFont="1" applyFill="1" applyBorder="1" applyAlignment="1">
      <alignment horizontal="center" vertical="center"/>
    </xf>
    <xf numFmtId="193" fontId="80" fillId="0" borderId="63" xfId="0" applyNumberFormat="1" applyFont="1" applyFill="1" applyBorder="1" applyAlignment="1">
      <alignment horizontal="center" vertical="center"/>
    </xf>
    <xf numFmtId="208" fontId="52" fillId="0" borderId="52" xfId="87" applyNumberFormat="1" applyFont="1" applyBorder="1" applyAlignment="1">
      <alignment horizontal="center" vertical="center"/>
    </xf>
    <xf numFmtId="208" fontId="52" fillId="0" borderId="64" xfId="87" applyNumberFormat="1" applyFont="1" applyBorder="1" applyAlignment="1">
      <alignment horizontal="center" vertical="center"/>
    </xf>
    <xf numFmtId="208" fontId="52" fillId="0" borderId="53" xfId="87" applyNumberFormat="1" applyFont="1" applyBorder="1" applyAlignment="1">
      <alignment horizontal="center" vertical="center"/>
    </xf>
    <xf numFmtId="189" fontId="80" fillId="0" borderId="55" xfId="0" applyNumberFormat="1" applyFont="1" applyFill="1" applyBorder="1" applyAlignment="1">
      <alignment horizontal="center" vertical="center"/>
    </xf>
    <xf numFmtId="188" fontId="80" fillId="32" borderId="56" xfId="86" applyNumberFormat="1" applyFont="1" applyFill="1" applyBorder="1" applyAlignment="1">
      <alignment horizontal="center" vertical="center" wrapText="1"/>
    </xf>
    <xf numFmtId="188" fontId="80" fillId="32" borderId="69" xfId="86" applyNumberFormat="1" applyFont="1" applyFill="1" applyBorder="1" applyAlignment="1">
      <alignment horizontal="center" vertical="center" wrapText="1"/>
    </xf>
    <xf numFmtId="41" fontId="52" fillId="0" borderId="42" xfId="87" applyFont="1" applyBorder="1" applyAlignment="1">
      <alignment horizontal="center" vertical="center" wrapText="1"/>
    </xf>
  </cellXfs>
  <cellStyles count="10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3" xfId="104"/>
    <cellStyle name="쉼표 [0] 3" xfId="95"/>
    <cellStyle name="쉼표 [0] 3 2" xfId="105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35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34327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4327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35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34327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4327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35</xdr:row>
      <xdr:rowOff>9525</xdr:rowOff>
    </xdr:from>
    <xdr:to>
      <xdr:col>7</xdr:col>
      <xdr:colOff>267929</xdr:colOff>
      <xdr:row>35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98</xdr:row>
      <xdr:rowOff>61912</xdr:rowOff>
    </xdr:from>
    <xdr:ext cx="69435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228725" y="23560087"/>
              <a:ext cx="69435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228725" y="23560087"/>
              <a:ext cx="69435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109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2019300" y="2614136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2019300" y="2614136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109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714625" y="2614136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714625" y="2614136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219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381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381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221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428625" y="52820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428625" y="528208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227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1838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1838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226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3371850" y="5401151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3371850" y="5401151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111</xdr:row>
      <xdr:rowOff>61912</xdr:rowOff>
    </xdr:from>
    <xdr:ext cx="692626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1228725" y="26655712"/>
              <a:ext cx="692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1228725" y="26655712"/>
              <a:ext cx="692626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𝑐_𝑑=(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66675</xdr:colOff>
      <xdr:row>93</xdr:row>
      <xdr:rowOff>4762</xdr:rowOff>
    </xdr:from>
    <xdr:ext cx="160242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3419475" y="22312312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b>
                            <m:sSub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3419475" y="22312312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66675</xdr:colOff>
      <xdr:row>95</xdr:row>
      <xdr:rowOff>4762</xdr:rowOff>
    </xdr:from>
    <xdr:ext cx="2345579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2352675" y="22788562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                        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2352675" y="22788562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  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184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00250" y="440007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00250" y="440007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186</xdr:row>
      <xdr:rowOff>61912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8725" y="44515087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8725" y="44515087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196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2000250" y="468582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2000250" y="4685823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198</xdr:row>
      <xdr:rowOff>61912</xdr:rowOff>
    </xdr:from>
    <xdr:ext cx="985205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1228725" y="47372587"/>
              <a:ext cx="98520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1228725" y="47372587"/>
              <a:ext cx="985205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209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2000250" y="499538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2000250" y="499538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211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1228725" y="5046821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1228725" y="5046821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219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15049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15049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219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25717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25717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219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36385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36385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219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47053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47053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227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2600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2600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227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3362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3362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227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4124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4124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227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4886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4886325" y="542496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214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076325" y="5113019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076325" y="5113019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)^2=1/2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55</xdr:row>
      <xdr:rowOff>76200</xdr:rowOff>
    </xdr:from>
    <xdr:ext cx="569540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61925" y="13335000"/>
              <a:ext cx="569540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61925" y="13335000"/>
              <a:ext cx="569540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𝑙_𝑥=𝑙_𝑠+𝑑−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61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485775" y="147256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485775" y="1472565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70</xdr:row>
      <xdr:rowOff>19050</xdr:rowOff>
    </xdr:from>
    <xdr:ext cx="8403904" cy="205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309562" y="16849725"/>
              <a:ext cx="840390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309562" y="16849725"/>
              <a:ext cx="840390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𝑐_𝑑^2∙𝑢^2 (𝑑)+𝑐_¯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72</xdr:row>
      <xdr:rowOff>52394</xdr:rowOff>
    </xdr:from>
    <xdr:ext cx="6696385" cy="711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461962" y="17359319"/>
              <a:ext cx="6696385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461962" y="17359319"/>
              <a:ext cx="6696385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𝑐_𝑑=(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=1,  𝑐_(𝑙_𝐹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116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4"/>
            <xdr:cNvSpPr txBox="1"/>
          </xdr:nvSpPr>
          <xdr:spPr>
            <a:xfrm>
              <a:off x="4276725" y="2781300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4"/>
            <xdr:cNvSpPr txBox="1"/>
          </xdr:nvSpPr>
          <xdr:spPr>
            <a:xfrm>
              <a:off x="4276725" y="2781300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117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4"/>
            <xdr:cNvSpPr txBox="1"/>
          </xdr:nvSpPr>
          <xdr:spPr>
            <a:xfrm>
              <a:off x="4429125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4"/>
            <xdr:cNvSpPr txBox="1"/>
          </xdr:nvSpPr>
          <xdr:spPr>
            <a:xfrm>
              <a:off x="4429125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4"/>
            <xdr:cNvSpPr txBox="1"/>
          </xdr:nvSpPr>
          <xdr:spPr>
            <a:xfrm>
              <a:off x="3514725" y="2856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4"/>
            <xdr:cNvSpPr txBox="1"/>
          </xdr:nvSpPr>
          <xdr:spPr>
            <a:xfrm>
              <a:off x="3514725" y="2856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4181474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4181474" y="2923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381124" y="2965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381124" y="2965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127</xdr:row>
      <xdr:rowOff>57150</xdr:rowOff>
    </xdr:from>
    <xdr:ext cx="137108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1228725" y="30460950"/>
              <a:ext cx="13710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1228725" y="30460950"/>
              <a:ext cx="137108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5"/>
            <xdr:cNvSpPr txBox="1"/>
          </xdr:nvSpPr>
          <xdr:spPr>
            <a:xfrm>
              <a:off x="1076324" y="3112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5"/>
            <xdr:cNvSpPr txBox="1"/>
          </xdr:nvSpPr>
          <xdr:spPr>
            <a:xfrm>
              <a:off x="1076324" y="3112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157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1323975" y="3760470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1323975" y="3760470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228725" y="3427095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228725" y="3427095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173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1333500" y="4141470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1333500" y="4141470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132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5"/>
            <xdr:cNvSpPr txBox="1"/>
          </xdr:nvSpPr>
          <xdr:spPr>
            <a:xfrm>
              <a:off x="1076324" y="316420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2" name="TextBox 5"/>
            <xdr:cNvSpPr txBox="1"/>
          </xdr:nvSpPr>
          <xdr:spPr>
            <a:xfrm>
              <a:off x="1076324" y="316420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155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4"/>
            <xdr:cNvSpPr txBox="1"/>
          </xdr:nvSpPr>
          <xdr:spPr>
            <a:xfrm>
              <a:off x="1381124" y="3708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4"/>
            <xdr:cNvSpPr txBox="1"/>
          </xdr:nvSpPr>
          <xdr:spPr>
            <a:xfrm>
              <a:off x="1381124" y="3708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141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5"/>
            <xdr:cNvSpPr txBox="1"/>
          </xdr:nvSpPr>
          <xdr:spPr>
            <a:xfrm>
              <a:off x="2124074" y="3376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5"/>
            <xdr:cNvSpPr txBox="1"/>
          </xdr:nvSpPr>
          <xdr:spPr>
            <a:xfrm>
              <a:off x="2124074" y="3376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5"/>
            <xdr:cNvSpPr txBox="1"/>
          </xdr:nvSpPr>
          <xdr:spPr>
            <a:xfrm>
              <a:off x="1076324" y="3827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6" name="TextBox 5"/>
            <xdr:cNvSpPr txBox="1"/>
          </xdr:nvSpPr>
          <xdr:spPr>
            <a:xfrm>
              <a:off x="1076324" y="3827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5" y="387858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5" y="387858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171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5"/>
            <xdr:cNvSpPr txBox="1"/>
          </xdr:nvSpPr>
          <xdr:spPr>
            <a:xfrm>
              <a:off x="2133599" y="4138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5"/>
            <xdr:cNvSpPr txBox="1"/>
          </xdr:nvSpPr>
          <xdr:spPr>
            <a:xfrm>
              <a:off x="2133599" y="4138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1076325" y="349376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1076325" y="349376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176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1076325" y="420814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1076325" y="420814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201</xdr:row>
      <xdr:rowOff>9525</xdr:rowOff>
    </xdr:from>
    <xdr:ext cx="2276475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1076325" y="48034575"/>
              <a:ext cx="227647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1076325" y="48034575"/>
              <a:ext cx="2276475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)^2=1/2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218</xdr:row>
      <xdr:rowOff>19050</xdr:rowOff>
    </xdr:from>
    <xdr:ext cx="577061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247650" y="52092225"/>
              <a:ext cx="57706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247650" y="52092225"/>
              <a:ext cx="57706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(𝑑)+𝑢^2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220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57721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5772150" y="5234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220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7429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7429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133350</xdr:colOff>
      <xdr:row>220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8097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8097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133350</xdr:colOff>
      <xdr:row>220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28765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2876550" y="5258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226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61925" y="5402580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61925" y="5402580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227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1685924" y="5426868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1685924" y="5426868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229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1990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1990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229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2752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2752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229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3514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3514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229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4276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4276725" y="54725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4" t="s">
        <v>0</v>
      </c>
      <c r="B1" s="325"/>
      <c r="C1" s="325"/>
      <c r="D1" s="325"/>
      <c r="E1" s="325"/>
      <c r="F1" s="325"/>
      <c r="G1" s="325"/>
      <c r="H1" s="326"/>
      <c r="I1" s="327"/>
      <c r="J1" s="328"/>
    </row>
    <row r="2" spans="1:13" ht="12.95" customHeight="1">
      <c r="A2" s="304" t="s">
        <v>1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3" ht="12.95" customHeight="1">
      <c r="A3" s="305" t="s">
        <v>2</v>
      </c>
      <c r="B3" s="306"/>
      <c r="C3" s="329"/>
      <c r="D3" s="329"/>
      <c r="E3" s="329"/>
      <c r="F3" s="306" t="s">
        <v>3</v>
      </c>
      <c r="G3" s="306"/>
      <c r="H3" s="320"/>
      <c r="I3" s="319"/>
      <c r="J3" s="319"/>
    </row>
    <row r="4" spans="1:13" ht="12.95" customHeight="1">
      <c r="A4" s="306" t="s">
        <v>4</v>
      </c>
      <c r="B4" s="306"/>
      <c r="C4" s="330"/>
      <c r="D4" s="306"/>
      <c r="E4" s="306"/>
      <c r="F4" s="306" t="s">
        <v>5</v>
      </c>
      <c r="G4" s="306"/>
      <c r="H4" s="306"/>
      <c r="I4" s="319"/>
      <c r="J4" s="319"/>
    </row>
    <row r="5" spans="1:13" ht="12.95" customHeight="1">
      <c r="A5" s="306" t="s">
        <v>6</v>
      </c>
      <c r="B5" s="306"/>
      <c r="C5" s="306"/>
      <c r="D5" s="319"/>
      <c r="E5" s="319"/>
      <c r="F5" s="305" t="s">
        <v>7</v>
      </c>
      <c r="G5" s="306"/>
      <c r="H5" s="307"/>
      <c r="I5" s="308"/>
      <c r="J5" s="308"/>
    </row>
    <row r="6" spans="1:13" ht="12.95" customHeight="1">
      <c r="A6" s="306" t="s">
        <v>8</v>
      </c>
      <c r="B6" s="306"/>
      <c r="C6" s="306"/>
      <c r="D6" s="319"/>
      <c r="E6" s="319"/>
      <c r="F6" s="305" t="s">
        <v>9</v>
      </c>
      <c r="G6" s="306"/>
      <c r="H6" s="307"/>
      <c r="I6" s="308"/>
      <c r="J6" s="308"/>
    </row>
    <row r="7" spans="1:13" ht="12.95" customHeight="1">
      <c r="A7" s="306" t="s">
        <v>10</v>
      </c>
      <c r="B7" s="306"/>
      <c r="C7" s="322"/>
      <c r="D7" s="319"/>
      <c r="E7" s="319"/>
      <c r="F7" s="305" t="s">
        <v>11</v>
      </c>
      <c r="G7" s="306"/>
      <c r="H7" s="306"/>
      <c r="I7" s="319"/>
      <c r="J7" s="319"/>
    </row>
    <row r="8" spans="1:13" ht="12.95" customHeight="1">
      <c r="A8" s="306" t="s">
        <v>12</v>
      </c>
      <c r="B8" s="306"/>
      <c r="C8" s="320"/>
      <c r="D8" s="321"/>
      <c r="E8" s="321"/>
      <c r="F8" s="305" t="s">
        <v>13</v>
      </c>
      <c r="G8" s="306"/>
      <c r="H8" s="306"/>
      <c r="I8" s="319"/>
      <c r="J8" s="319"/>
    </row>
    <row r="9" spans="1:13" ht="12.95" customHeight="1">
      <c r="A9" s="305" t="s">
        <v>35</v>
      </c>
      <c r="B9" s="306"/>
      <c r="C9" s="307"/>
      <c r="D9" s="308"/>
      <c r="E9" s="308"/>
      <c r="F9" s="323" t="s">
        <v>14</v>
      </c>
      <c r="G9" s="323"/>
      <c r="H9" s="307"/>
      <c r="I9" s="308"/>
      <c r="J9" s="308"/>
    </row>
    <row r="10" spans="1:13" ht="23.25" customHeight="1">
      <c r="A10" s="306" t="s">
        <v>15</v>
      </c>
      <c r="B10" s="306"/>
      <c r="C10" s="307"/>
      <c r="D10" s="308"/>
      <c r="E10" s="308"/>
      <c r="F10" s="306" t="s">
        <v>16</v>
      </c>
      <c r="G10" s="306"/>
      <c r="H10" s="34"/>
      <c r="I10" s="311" t="s">
        <v>17</v>
      </c>
      <c r="J10" s="312"/>
      <c r="K10" s="4"/>
    </row>
    <row r="11" spans="1:13" ht="12.95" customHeight="1">
      <c r="A11" s="304" t="s">
        <v>18</v>
      </c>
      <c r="B11" s="304"/>
      <c r="C11" s="304"/>
      <c r="D11" s="304"/>
      <c r="E11" s="304"/>
      <c r="F11" s="304"/>
      <c r="G11" s="304"/>
      <c r="H11" s="304"/>
      <c r="I11" s="304"/>
      <c r="J11" s="304"/>
      <c r="K11" s="5"/>
    </row>
    <row r="12" spans="1:13" ht="17.25" customHeight="1">
      <c r="A12" s="3" t="s">
        <v>19</v>
      </c>
      <c r="B12" s="86"/>
      <c r="C12" s="6" t="s">
        <v>20</v>
      </c>
      <c r="D12" s="87"/>
      <c r="E12" s="6" t="s">
        <v>21</v>
      </c>
      <c r="F12" s="88"/>
      <c r="G12" s="313" t="s">
        <v>22</v>
      </c>
      <c r="H12" s="309"/>
      <c r="I12" s="315" t="s">
        <v>23</v>
      </c>
      <c r="J12" s="316"/>
      <c r="K12" s="4"/>
      <c r="L12" s="7"/>
      <c r="M12" s="7"/>
    </row>
    <row r="13" spans="1:13" ht="17.25" customHeight="1">
      <c r="A13" s="8" t="s">
        <v>24</v>
      </c>
      <c r="B13" s="86"/>
      <c r="C13" s="8" t="s">
        <v>25</v>
      </c>
      <c r="D13" s="87"/>
      <c r="E13" s="6" t="s">
        <v>26</v>
      </c>
      <c r="F13" s="88"/>
      <c r="G13" s="314"/>
      <c r="H13" s="310"/>
      <c r="I13" s="317"/>
      <c r="J13" s="318"/>
      <c r="K13" s="5"/>
    </row>
    <row r="14" spans="1:13" ht="12.95" customHeight="1">
      <c r="A14" s="304" t="s">
        <v>27</v>
      </c>
      <c r="B14" s="304"/>
      <c r="C14" s="304"/>
      <c r="D14" s="304"/>
      <c r="E14" s="304"/>
      <c r="F14" s="304"/>
      <c r="G14" s="304"/>
      <c r="H14" s="304"/>
      <c r="I14" s="304"/>
      <c r="J14" s="304"/>
      <c r="K14" s="5"/>
    </row>
    <row r="15" spans="1:13" ht="39" customHeight="1">
      <c r="A15" s="301"/>
      <c r="B15" s="302"/>
      <c r="C15" s="302"/>
      <c r="D15" s="302"/>
      <c r="E15" s="302"/>
      <c r="F15" s="302"/>
      <c r="G15" s="302"/>
      <c r="H15" s="302"/>
      <c r="I15" s="302"/>
      <c r="J15" s="303"/>
    </row>
    <row r="16" spans="1:13" ht="12.95" customHeight="1">
      <c r="A16" s="304" t="s">
        <v>28</v>
      </c>
      <c r="B16" s="304"/>
      <c r="C16" s="304"/>
      <c r="D16" s="304"/>
      <c r="E16" s="304"/>
      <c r="F16" s="304"/>
      <c r="G16" s="304"/>
      <c r="H16" s="304"/>
      <c r="I16" s="304"/>
      <c r="J16" s="304"/>
    </row>
    <row r="17" spans="1:12" ht="12.95" customHeight="1">
      <c r="A17" s="3" t="s">
        <v>29</v>
      </c>
      <c r="B17" s="305" t="s">
        <v>30</v>
      </c>
      <c r="C17" s="306"/>
      <c r="D17" s="306"/>
      <c r="E17" s="306"/>
      <c r="F17" s="305" t="s">
        <v>31</v>
      </c>
      <c r="G17" s="306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9"/>
      <c r="C18" s="300"/>
      <c r="D18" s="300"/>
      <c r="E18" s="300"/>
      <c r="F18" s="299"/>
      <c r="G18" s="300"/>
      <c r="H18" s="40"/>
      <c r="I18" s="17"/>
      <c r="J18" s="85"/>
      <c r="L18" s="5"/>
    </row>
    <row r="19" spans="1:12" ht="12.95" customHeight="1">
      <c r="A19" s="35"/>
      <c r="B19" s="299"/>
      <c r="C19" s="300"/>
      <c r="D19" s="300"/>
      <c r="E19" s="300"/>
      <c r="F19" s="299"/>
      <c r="G19" s="300"/>
      <c r="H19" s="20"/>
      <c r="I19" s="20"/>
      <c r="J19" s="85"/>
      <c r="L19" s="5"/>
    </row>
    <row r="20" spans="1:12" ht="12.95" customHeight="1">
      <c r="A20" s="35"/>
      <c r="B20" s="299"/>
      <c r="C20" s="300"/>
      <c r="D20" s="300"/>
      <c r="E20" s="300"/>
      <c r="F20" s="299"/>
      <c r="G20" s="300"/>
      <c r="H20" s="31"/>
      <c r="I20" s="31"/>
      <c r="J20" s="85"/>
      <c r="L20" s="5"/>
    </row>
    <row r="21" spans="1:12" ht="12.95" customHeight="1">
      <c r="A21" s="35"/>
      <c r="B21" s="299"/>
      <c r="C21" s="300"/>
      <c r="D21" s="300"/>
      <c r="E21" s="300"/>
      <c r="F21" s="299"/>
      <c r="G21" s="300"/>
      <c r="H21" s="31"/>
      <c r="I21" s="9"/>
      <c r="J21" s="85"/>
      <c r="L21" s="5"/>
    </row>
    <row r="22" spans="1:12" ht="12.95" customHeight="1">
      <c r="A22" s="35"/>
      <c r="B22" s="299"/>
      <c r="C22" s="300"/>
      <c r="D22" s="300"/>
      <c r="E22" s="300"/>
      <c r="F22" s="299"/>
      <c r="G22" s="300"/>
      <c r="H22" s="19"/>
      <c r="I22" s="11"/>
      <c r="J22" s="85"/>
      <c r="L22" s="5"/>
    </row>
    <row r="23" spans="1:12" ht="12.95" customHeight="1">
      <c r="A23" s="35"/>
      <c r="B23" s="299"/>
      <c r="C23" s="300"/>
      <c r="D23" s="300"/>
      <c r="E23" s="300"/>
      <c r="F23" s="299"/>
      <c r="G23" s="300"/>
      <c r="H23" s="11"/>
      <c r="I23" s="9"/>
      <c r="J23" s="85"/>
      <c r="L23" s="5"/>
    </row>
    <row r="24" spans="1:12" ht="12.95" customHeight="1">
      <c r="A24" s="35"/>
      <c r="B24" s="299"/>
      <c r="C24" s="300"/>
      <c r="D24" s="300"/>
      <c r="E24" s="300"/>
      <c r="F24" s="299"/>
      <c r="G24" s="300"/>
      <c r="H24" s="15"/>
      <c r="I24" s="9"/>
      <c r="J24" s="85"/>
      <c r="L24" s="5"/>
    </row>
    <row r="25" spans="1:12" ht="12.95" customHeight="1">
      <c r="A25" s="35"/>
      <c r="B25" s="299"/>
      <c r="C25" s="300"/>
      <c r="D25" s="300"/>
      <c r="E25" s="300"/>
      <c r="F25" s="299"/>
      <c r="G25" s="300"/>
      <c r="H25" s="15"/>
      <c r="I25" s="9"/>
      <c r="J25" s="85"/>
      <c r="L25" s="5"/>
    </row>
    <row r="26" spans="1:12" ht="12.95" customHeight="1">
      <c r="A26" s="35"/>
      <c r="B26" s="299"/>
      <c r="C26" s="300"/>
      <c r="D26" s="300"/>
      <c r="E26" s="300"/>
      <c r="F26" s="299"/>
      <c r="G26" s="300"/>
      <c r="H26" s="15"/>
      <c r="I26" s="9"/>
      <c r="J26" s="85"/>
      <c r="L26" s="5"/>
    </row>
    <row r="27" spans="1:12" ht="12.95" customHeight="1">
      <c r="A27" s="35"/>
      <c r="B27" s="299"/>
      <c r="C27" s="300"/>
      <c r="D27" s="300"/>
      <c r="E27" s="300"/>
      <c r="F27" s="299"/>
      <c r="G27" s="300"/>
      <c r="H27" s="9"/>
      <c r="I27" s="9"/>
      <c r="J27" s="85"/>
    </row>
    <row r="28" spans="1:12" ht="12.95" customHeight="1">
      <c r="A28" s="35"/>
      <c r="B28" s="299"/>
      <c r="C28" s="300"/>
      <c r="D28" s="300"/>
      <c r="E28" s="300"/>
      <c r="F28" s="299"/>
      <c r="G28" s="300"/>
      <c r="H28" s="9"/>
      <c r="I28" s="9"/>
      <c r="J28" s="85"/>
    </row>
    <row r="29" spans="1:12" ht="12.95" customHeight="1">
      <c r="A29" s="35"/>
      <c r="B29" s="299"/>
      <c r="C29" s="300"/>
      <c r="D29" s="300"/>
      <c r="E29" s="300"/>
      <c r="F29" s="299"/>
      <c r="G29" s="300"/>
      <c r="H29" s="9"/>
      <c r="I29" s="9"/>
      <c r="J29" s="85"/>
    </row>
    <row r="30" spans="1:12" ht="12.95" customHeight="1">
      <c r="A30" s="35"/>
      <c r="B30" s="299"/>
      <c r="C30" s="300"/>
      <c r="D30" s="300"/>
      <c r="E30" s="300"/>
      <c r="F30" s="299"/>
      <c r="G30" s="300"/>
      <c r="H30" s="9"/>
      <c r="I30" s="9"/>
      <c r="J30" s="85"/>
    </row>
    <row r="31" spans="1:12" ht="12.95" customHeight="1">
      <c r="A31" s="35"/>
      <c r="B31" s="299"/>
      <c r="C31" s="300"/>
      <c r="D31" s="300"/>
      <c r="E31" s="300"/>
      <c r="F31" s="299"/>
      <c r="G31" s="300"/>
      <c r="H31" s="9"/>
      <c r="I31" s="9"/>
      <c r="J31" s="85"/>
    </row>
    <row r="32" spans="1:12" ht="12.95" customHeight="1">
      <c r="A32" s="35"/>
      <c r="B32" s="299"/>
      <c r="C32" s="300"/>
      <c r="D32" s="300"/>
      <c r="E32" s="300"/>
      <c r="F32" s="299"/>
      <c r="G32" s="300"/>
      <c r="H32" s="9"/>
      <c r="I32" s="9"/>
      <c r="J32" s="85"/>
    </row>
    <row r="33" spans="1:10" ht="12.95" customHeight="1">
      <c r="A33" s="35"/>
      <c r="B33" s="299"/>
      <c r="C33" s="300"/>
      <c r="D33" s="300"/>
      <c r="E33" s="300"/>
      <c r="F33" s="299"/>
      <c r="G33" s="300"/>
      <c r="H33" s="9"/>
      <c r="I33" s="9"/>
      <c r="J33" s="85"/>
    </row>
    <row r="34" spans="1:10" ht="12.95" customHeight="1">
      <c r="A34" s="35"/>
      <c r="B34" s="299"/>
      <c r="C34" s="300"/>
      <c r="D34" s="300"/>
      <c r="E34" s="300"/>
      <c r="F34" s="299"/>
      <c r="G34" s="300"/>
      <c r="H34" s="9"/>
      <c r="I34" s="9"/>
      <c r="J34" s="85"/>
    </row>
    <row r="35" spans="1:10" ht="12.95" customHeight="1">
      <c r="A35" s="35"/>
      <c r="B35" s="299"/>
      <c r="C35" s="300"/>
      <c r="D35" s="300"/>
      <c r="E35" s="300"/>
      <c r="F35" s="299"/>
      <c r="G35" s="300"/>
      <c r="H35" s="9"/>
      <c r="I35" s="9"/>
      <c r="J35" s="85"/>
    </row>
    <row r="36" spans="1:10" ht="12.95" customHeight="1">
      <c r="A36" s="35"/>
      <c r="B36" s="299"/>
      <c r="C36" s="300"/>
      <c r="D36" s="300"/>
      <c r="E36" s="300"/>
      <c r="F36" s="299"/>
      <c r="G36" s="300"/>
      <c r="H36" s="9"/>
      <c r="I36" s="9"/>
      <c r="J36" s="85"/>
    </row>
    <row r="37" spans="1:10" ht="12.95" customHeight="1">
      <c r="A37" s="35"/>
      <c r="B37" s="299"/>
      <c r="C37" s="300"/>
      <c r="D37" s="300"/>
      <c r="E37" s="300"/>
      <c r="F37" s="299"/>
      <c r="G37" s="300"/>
      <c r="H37" s="9"/>
      <c r="I37" s="9"/>
      <c r="J37" s="85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85" t="s">
        <v>37</v>
      </c>
      <c r="B39" s="285"/>
      <c r="C39" s="285"/>
      <c r="D39" s="285"/>
      <c r="E39" s="285"/>
      <c r="F39" s="286" t="s">
        <v>38</v>
      </c>
      <c r="G39" s="289"/>
      <c r="H39" s="290"/>
      <c r="I39" s="290"/>
      <c r="J39" s="291"/>
    </row>
    <row r="40" spans="1:10" ht="12.95" customHeight="1">
      <c r="A40" s="285" t="s">
        <v>39</v>
      </c>
      <c r="B40" s="285"/>
      <c r="C40" s="285"/>
      <c r="D40" s="285"/>
      <c r="E40" s="285"/>
      <c r="F40" s="287"/>
      <c r="G40" s="292"/>
      <c r="H40" s="293"/>
      <c r="I40" s="293"/>
      <c r="J40" s="294"/>
    </row>
    <row r="41" spans="1:10" ht="12.95" customHeight="1">
      <c r="A41" s="285" t="s">
        <v>40</v>
      </c>
      <c r="B41" s="285"/>
      <c r="C41" s="285"/>
      <c r="D41" s="285"/>
      <c r="E41" s="285"/>
      <c r="F41" s="287"/>
      <c r="G41" s="292"/>
      <c r="H41" s="293"/>
      <c r="I41" s="293"/>
      <c r="J41" s="294"/>
    </row>
    <row r="42" spans="1:10" ht="12.95" customHeight="1">
      <c r="A42" s="285" t="s">
        <v>41</v>
      </c>
      <c r="B42" s="285"/>
      <c r="C42" s="298" t="s">
        <v>42</v>
      </c>
      <c r="D42" s="298"/>
      <c r="E42" s="298"/>
      <c r="F42" s="288"/>
      <c r="G42" s="295"/>
      <c r="H42" s="296"/>
      <c r="I42" s="296"/>
      <c r="J42" s="297"/>
    </row>
    <row r="43" spans="1:10" ht="12.95" customHeight="1">
      <c r="A43" s="284" t="s">
        <v>50</v>
      </c>
      <c r="B43" s="284"/>
      <c r="C43" s="284" t="e">
        <f ca="1">Calcu!I3</f>
        <v>#N/A</v>
      </c>
      <c r="D43" s="284"/>
      <c r="E43" s="284"/>
    </row>
    <row r="46" spans="1:10" ht="12.95" customHeight="1">
      <c r="B46" s="1" t="s">
        <v>126</v>
      </c>
    </row>
    <row r="47" spans="1:10" ht="12.95" customHeight="1">
      <c r="B47" s="1" t="s">
        <v>127</v>
      </c>
    </row>
    <row r="48" spans="1:10" ht="12.95" customHeight="1">
      <c r="A48" s="1">
        <f>Calcu!K89</f>
        <v>0</v>
      </c>
      <c r="B48" s="1" t="s">
        <v>139</v>
      </c>
    </row>
    <row r="49" spans="1:2" ht="12.95" customHeight="1">
      <c r="A49" s="109"/>
    </row>
    <row r="50" spans="1:2" ht="12.95" customHeight="1">
      <c r="A50" s="1" t="str">
        <f>Calcu!J3</f>
        <v>PASS</v>
      </c>
      <c r="B50" s="1" t="s">
        <v>140</v>
      </c>
    </row>
    <row r="52" spans="1:2" ht="12.95" customHeight="1">
      <c r="B52" s="1" t="s">
        <v>580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94" bestFit="1" customWidth="1"/>
    <col min="2" max="2" width="6.6640625" style="94" bestFit="1" customWidth="1"/>
    <col min="3" max="3" width="19.77734375" style="94" bestFit="1" customWidth="1"/>
    <col min="4" max="13" width="1.77734375" style="94" customWidth="1"/>
    <col min="14" max="15" width="5.33203125" style="94" bestFit="1" customWidth="1"/>
    <col min="16" max="16" width="7.5546875" style="94" bestFit="1" customWidth="1"/>
    <col min="17" max="17" width="4" style="94" bestFit="1" customWidth="1"/>
    <col min="18" max="18" width="5.33203125" style="94" bestFit="1" customWidth="1"/>
    <col min="19" max="19" width="4" style="94" bestFit="1" customWidth="1"/>
    <col min="20" max="21" width="6.5546875" style="94" bestFit="1" customWidth="1"/>
    <col min="22" max="22" width="8.44140625" style="94" bestFit="1" customWidth="1"/>
    <col min="23" max="23" width="6.6640625" style="94" bestFit="1" customWidth="1"/>
    <col min="24" max="26" width="5.33203125" style="94" bestFit="1" customWidth="1"/>
    <col min="27" max="34" width="1.77734375" style="94" customWidth="1"/>
    <col min="35" max="35" width="7.5546875" style="94" bestFit="1" customWidth="1"/>
    <col min="36" max="36" width="7.21875" style="94" bestFit="1" customWidth="1"/>
    <col min="37" max="16384" width="8.88671875" style="94"/>
  </cols>
  <sheetData>
    <row r="1" spans="1:36">
      <c r="A1" s="116" t="s">
        <v>91</v>
      </c>
      <c r="B1" s="116" t="s">
        <v>63</v>
      </c>
      <c r="C1" s="116" t="s">
        <v>64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 t="s">
        <v>92</v>
      </c>
      <c r="O1" s="116" t="s">
        <v>93</v>
      </c>
      <c r="P1" s="116" t="s">
        <v>65</v>
      </c>
      <c r="Q1" s="116" t="s">
        <v>66</v>
      </c>
      <c r="R1" s="116" t="s">
        <v>67</v>
      </c>
      <c r="S1" s="116" t="s">
        <v>66</v>
      </c>
      <c r="T1" s="116" t="s">
        <v>68</v>
      </c>
      <c r="U1" s="116" t="s">
        <v>94</v>
      </c>
      <c r="V1" s="116" t="s">
        <v>69</v>
      </c>
      <c r="W1" s="116" t="s">
        <v>70</v>
      </c>
      <c r="X1" s="116" t="s">
        <v>95</v>
      </c>
      <c r="Y1" s="116" t="s">
        <v>148</v>
      </c>
      <c r="Z1" s="116" t="s">
        <v>129</v>
      </c>
      <c r="AA1" s="116"/>
      <c r="AB1" s="116"/>
      <c r="AC1" s="116"/>
      <c r="AD1" s="116"/>
      <c r="AE1" s="116"/>
      <c r="AF1" s="116"/>
      <c r="AG1" s="116"/>
      <c r="AH1" s="116"/>
      <c r="AI1" s="116" t="s">
        <v>96</v>
      </c>
      <c r="AJ1" s="116" t="s">
        <v>123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2" s="12" customFormat="1" ht="33" customHeight="1">
      <c r="A1" s="14" t="s">
        <v>86</v>
      </c>
    </row>
    <row r="2" spans="1:22" s="12" customFormat="1" ht="17.100000000000001" customHeight="1">
      <c r="A2" s="16" t="s">
        <v>43</v>
      </c>
      <c r="B2" s="16"/>
      <c r="C2" s="95" t="s">
        <v>60</v>
      </c>
      <c r="F2" s="95" t="s">
        <v>143</v>
      </c>
      <c r="J2" s="16" t="s">
        <v>44</v>
      </c>
      <c r="M2" s="16" t="s">
        <v>45</v>
      </c>
      <c r="R2" s="16" t="s">
        <v>149</v>
      </c>
    </row>
    <row r="3" spans="1:22" s="12" customFormat="1" ht="13.5">
      <c r="A3" s="13" t="s">
        <v>141</v>
      </c>
      <c r="B3" s="13" t="s">
        <v>58</v>
      </c>
      <c r="C3" s="13" t="s">
        <v>53</v>
      </c>
      <c r="D3" s="13" t="s">
        <v>54</v>
      </c>
      <c r="E3" s="13" t="s">
        <v>49</v>
      </c>
      <c r="F3" s="13" t="s">
        <v>144</v>
      </c>
      <c r="G3" s="13" t="s">
        <v>145</v>
      </c>
      <c r="H3" s="13" t="s">
        <v>146</v>
      </c>
      <c r="I3" s="13" t="s">
        <v>147</v>
      </c>
      <c r="J3" s="13" t="s">
        <v>46</v>
      </c>
      <c r="K3" s="41" t="s">
        <v>47</v>
      </c>
      <c r="L3" s="41" t="s">
        <v>48</v>
      </c>
      <c r="M3" s="41" t="s">
        <v>61</v>
      </c>
      <c r="N3" s="41" t="s">
        <v>62</v>
      </c>
      <c r="O3" s="111" t="s">
        <v>87</v>
      </c>
      <c r="P3" s="111" t="s">
        <v>88</v>
      </c>
      <c r="Q3" s="41" t="s">
        <v>89</v>
      </c>
      <c r="R3" s="41" t="s">
        <v>142</v>
      </c>
      <c r="S3" s="41" t="s">
        <v>135</v>
      </c>
      <c r="T3" s="41" t="s">
        <v>136</v>
      </c>
      <c r="U3" s="41" t="s">
        <v>137</v>
      </c>
      <c r="V3" s="41" t="s">
        <v>119</v>
      </c>
    </row>
    <row r="4" spans="1:22" s="12" customFormat="1" ht="17.100000000000001" customHeight="1">
      <c r="A4" s="33"/>
      <c r="B4" s="110"/>
      <c r="C4" s="22"/>
      <c r="D4" s="55"/>
      <c r="E4" s="42"/>
      <c r="F4" s="188"/>
      <c r="G4" s="188"/>
      <c r="H4" s="188"/>
      <c r="I4" s="188"/>
      <c r="J4" s="22"/>
      <c r="K4" s="22"/>
      <c r="L4" s="22"/>
      <c r="M4" s="22"/>
      <c r="N4" s="22"/>
      <c r="O4" s="112"/>
      <c r="P4" s="112"/>
      <c r="Q4" s="22"/>
      <c r="R4" s="22"/>
      <c r="S4" s="22"/>
      <c r="T4" s="22"/>
      <c r="U4" s="22"/>
      <c r="V4" s="22"/>
    </row>
    <row r="5" spans="1:22" s="12" customFormat="1" ht="17.100000000000001" customHeight="1">
      <c r="A5" s="33"/>
      <c r="B5" s="110"/>
      <c r="C5" s="22"/>
      <c r="D5" s="55"/>
      <c r="E5" s="42"/>
      <c r="F5" s="188"/>
      <c r="G5" s="188"/>
      <c r="H5" s="188"/>
      <c r="I5" s="188"/>
      <c r="J5" s="22"/>
      <c r="K5" s="23"/>
      <c r="L5" s="23"/>
      <c r="M5" s="23"/>
      <c r="N5" s="23"/>
      <c r="O5" s="113"/>
      <c r="P5" s="113"/>
      <c r="Q5" s="23"/>
      <c r="R5" s="23"/>
      <c r="S5" s="23"/>
      <c r="T5" s="23"/>
      <c r="U5" s="23"/>
      <c r="V5" s="23"/>
    </row>
    <row r="6" spans="1:22" s="12" customFormat="1" ht="17.100000000000001" customHeight="1">
      <c r="A6" s="33"/>
      <c r="B6" s="110"/>
      <c r="C6" s="22"/>
      <c r="D6" s="55"/>
      <c r="E6" s="42"/>
      <c r="F6" s="188"/>
      <c r="G6" s="188"/>
      <c r="H6" s="188"/>
      <c r="I6" s="188"/>
      <c r="J6" s="22"/>
      <c r="K6" s="23"/>
      <c r="L6" s="23"/>
      <c r="M6" s="23"/>
      <c r="N6" s="23"/>
      <c r="O6" s="113"/>
      <c r="P6" s="113"/>
      <c r="Q6" s="23"/>
      <c r="R6" s="23"/>
      <c r="S6" s="23"/>
      <c r="T6" s="23"/>
      <c r="U6" s="23"/>
      <c r="V6" s="23"/>
    </row>
    <row r="7" spans="1:22" s="12" customFormat="1" ht="17.100000000000001" customHeight="1">
      <c r="A7" s="33"/>
      <c r="B7" s="110"/>
      <c r="C7" s="22"/>
      <c r="D7" s="55"/>
      <c r="E7" s="42"/>
      <c r="F7" s="188"/>
      <c r="G7" s="188"/>
      <c r="H7" s="188"/>
      <c r="I7" s="188"/>
      <c r="J7" s="22"/>
      <c r="K7" s="23"/>
      <c r="L7" s="23"/>
      <c r="M7" s="23"/>
      <c r="N7" s="23"/>
      <c r="O7" s="113"/>
      <c r="P7" s="113"/>
      <c r="Q7" s="23"/>
      <c r="R7" s="23"/>
      <c r="S7" s="23"/>
      <c r="T7" s="23"/>
      <c r="U7" s="23"/>
      <c r="V7" s="23"/>
    </row>
    <row r="8" spans="1:22" s="12" customFormat="1" ht="17.100000000000001" customHeight="1">
      <c r="A8" s="33"/>
      <c r="B8" s="110"/>
      <c r="C8" s="22"/>
      <c r="D8" s="55"/>
      <c r="E8" s="42"/>
      <c r="F8" s="188"/>
      <c r="G8" s="188"/>
      <c r="H8" s="188"/>
      <c r="I8" s="188"/>
      <c r="J8" s="22"/>
      <c r="K8" s="23"/>
      <c r="L8" s="23"/>
      <c r="M8" s="23"/>
      <c r="N8" s="23"/>
      <c r="O8" s="113"/>
      <c r="P8" s="113"/>
      <c r="Q8" s="23"/>
      <c r="R8" s="23"/>
      <c r="S8" s="23"/>
      <c r="T8" s="23"/>
      <c r="U8" s="23"/>
      <c r="V8" s="23"/>
    </row>
    <row r="9" spans="1:22" s="12" customFormat="1" ht="17.100000000000001" customHeight="1">
      <c r="A9" s="33"/>
      <c r="B9" s="110"/>
      <c r="C9" s="22"/>
      <c r="D9" s="55"/>
      <c r="E9" s="42"/>
      <c r="F9" s="188"/>
      <c r="G9" s="188"/>
      <c r="H9" s="188"/>
      <c r="I9" s="188"/>
      <c r="J9" s="22"/>
      <c r="K9" s="23"/>
      <c r="L9" s="23"/>
      <c r="M9" s="23"/>
      <c r="N9" s="23"/>
      <c r="O9" s="113"/>
      <c r="P9" s="113"/>
      <c r="Q9" s="23"/>
      <c r="R9" s="23"/>
      <c r="S9" s="23"/>
      <c r="T9" s="23"/>
      <c r="U9" s="23"/>
      <c r="V9" s="23"/>
    </row>
    <row r="10" spans="1:22" s="12" customFormat="1" ht="17.100000000000001" customHeight="1">
      <c r="A10" s="33"/>
      <c r="B10" s="110"/>
      <c r="C10" s="22"/>
      <c r="D10" s="55"/>
      <c r="E10" s="42"/>
      <c r="F10" s="188"/>
      <c r="G10" s="188"/>
      <c r="H10" s="188"/>
      <c r="I10" s="188"/>
      <c r="J10" s="22"/>
      <c r="K10" s="23"/>
      <c r="L10" s="23"/>
      <c r="M10" s="23"/>
      <c r="N10" s="23"/>
      <c r="O10" s="113"/>
      <c r="P10" s="113"/>
      <c r="Q10" s="23"/>
      <c r="R10" s="23"/>
      <c r="S10" s="23"/>
      <c r="T10" s="23"/>
      <c r="U10" s="23"/>
      <c r="V10" s="23"/>
    </row>
    <row r="11" spans="1:22" s="12" customFormat="1" ht="17.100000000000001" customHeight="1">
      <c r="A11" s="33"/>
      <c r="B11" s="110"/>
      <c r="C11" s="22"/>
      <c r="D11" s="55"/>
      <c r="E11" s="42"/>
      <c r="F11" s="188"/>
      <c r="G11" s="188"/>
      <c r="H11" s="188"/>
      <c r="I11" s="188"/>
      <c r="J11" s="22"/>
      <c r="K11" s="23"/>
      <c r="L11" s="23"/>
      <c r="M11" s="23"/>
      <c r="N11" s="23"/>
      <c r="O11" s="113"/>
      <c r="P11" s="113"/>
      <c r="Q11" s="23"/>
      <c r="R11" s="23"/>
      <c r="S11" s="23"/>
      <c r="T11" s="23"/>
      <c r="U11" s="23"/>
      <c r="V11" s="23"/>
    </row>
    <row r="12" spans="1:22" s="12" customFormat="1" ht="17.100000000000001" customHeight="1">
      <c r="A12" s="33"/>
      <c r="B12" s="110"/>
      <c r="C12" s="22"/>
      <c r="D12" s="55"/>
      <c r="E12" s="42"/>
      <c r="F12" s="188"/>
      <c r="G12" s="188"/>
      <c r="H12" s="188"/>
      <c r="I12" s="188"/>
      <c r="J12" s="22"/>
      <c r="K12" s="23"/>
      <c r="L12" s="23"/>
      <c r="M12" s="23"/>
      <c r="N12" s="23"/>
      <c r="O12" s="113"/>
      <c r="P12" s="113"/>
      <c r="Q12" s="23"/>
      <c r="R12" s="23"/>
      <c r="S12" s="23"/>
      <c r="T12" s="23"/>
      <c r="U12" s="23"/>
      <c r="V12" s="23"/>
    </row>
    <row r="13" spans="1:22" s="12" customFormat="1" ht="17.100000000000001" customHeight="1">
      <c r="A13" s="33"/>
      <c r="B13" s="110"/>
      <c r="C13" s="22"/>
      <c r="D13" s="55"/>
      <c r="E13" s="42"/>
      <c r="F13" s="188"/>
      <c r="G13" s="188"/>
      <c r="H13" s="188"/>
      <c r="I13" s="188"/>
      <c r="J13" s="22"/>
      <c r="K13" s="23"/>
      <c r="L13" s="23"/>
      <c r="M13" s="23"/>
      <c r="N13" s="23"/>
      <c r="O13" s="113"/>
      <c r="P13" s="113"/>
      <c r="Q13" s="23"/>
      <c r="R13" s="23"/>
      <c r="S13" s="23"/>
      <c r="T13" s="23"/>
      <c r="U13" s="23"/>
      <c r="V13" s="23"/>
    </row>
    <row r="14" spans="1:22" s="12" customFormat="1" ht="17.100000000000001" customHeight="1">
      <c r="A14" s="33"/>
      <c r="B14" s="110"/>
      <c r="C14" s="22"/>
      <c r="D14" s="55"/>
      <c r="E14" s="42"/>
      <c r="F14" s="188"/>
      <c r="G14" s="188"/>
      <c r="H14" s="188"/>
      <c r="I14" s="188"/>
      <c r="J14" s="22"/>
      <c r="K14" s="23"/>
      <c r="L14" s="23"/>
      <c r="M14" s="23"/>
      <c r="N14" s="23"/>
      <c r="O14" s="113"/>
      <c r="P14" s="113"/>
      <c r="Q14" s="23"/>
      <c r="R14" s="23"/>
      <c r="S14" s="23"/>
      <c r="T14" s="23"/>
      <c r="U14" s="23"/>
      <c r="V14" s="23"/>
    </row>
    <row r="15" spans="1:22" s="12" customFormat="1" ht="17.100000000000001" customHeight="1">
      <c r="A15" s="33"/>
      <c r="B15" s="110"/>
      <c r="C15" s="22"/>
      <c r="D15" s="55"/>
      <c r="E15" s="42"/>
      <c r="F15" s="188"/>
      <c r="G15" s="188"/>
      <c r="H15" s="188"/>
      <c r="I15" s="188"/>
      <c r="J15" s="23"/>
      <c r="K15" s="23"/>
      <c r="L15" s="23"/>
      <c r="M15" s="23"/>
      <c r="N15" s="23"/>
      <c r="O15" s="113"/>
      <c r="P15" s="113"/>
      <c r="Q15" s="23"/>
      <c r="R15" s="23"/>
      <c r="S15" s="23"/>
      <c r="T15" s="23"/>
      <c r="U15" s="23"/>
      <c r="V15" s="23"/>
    </row>
    <row r="16" spans="1:22" s="12" customFormat="1" ht="17.100000000000001" customHeight="1">
      <c r="A16" s="33"/>
      <c r="B16" s="110"/>
      <c r="C16" s="22"/>
      <c r="D16" s="55"/>
      <c r="E16" s="42"/>
      <c r="F16" s="188"/>
      <c r="G16" s="188"/>
      <c r="H16" s="188"/>
      <c r="I16" s="188"/>
      <c r="J16" s="23"/>
      <c r="K16" s="23"/>
      <c r="L16" s="23"/>
      <c r="M16" s="23"/>
      <c r="N16" s="23"/>
      <c r="O16" s="113"/>
      <c r="P16" s="113"/>
      <c r="Q16" s="23"/>
      <c r="R16" s="23"/>
      <c r="S16" s="23"/>
      <c r="T16" s="23"/>
      <c r="U16" s="23"/>
      <c r="V16" s="23"/>
    </row>
    <row r="17" spans="1:28" s="12" customFormat="1" ht="17.100000000000001" customHeight="1">
      <c r="A17" s="33"/>
      <c r="B17" s="110"/>
      <c r="C17" s="22"/>
      <c r="D17" s="55"/>
      <c r="E17" s="42"/>
      <c r="F17" s="188"/>
      <c r="G17" s="188"/>
      <c r="H17" s="188"/>
      <c r="I17" s="188"/>
      <c r="J17" s="23"/>
      <c r="K17" s="23"/>
      <c r="L17" s="23"/>
      <c r="M17" s="23"/>
      <c r="N17" s="23"/>
      <c r="O17" s="113"/>
      <c r="P17" s="113"/>
      <c r="Q17" s="23"/>
      <c r="R17" s="23"/>
      <c r="S17" s="23"/>
      <c r="T17" s="23"/>
      <c r="U17" s="23"/>
      <c r="V17" s="23"/>
    </row>
    <row r="18" spans="1:28" s="12" customFormat="1" ht="17.100000000000001" customHeight="1">
      <c r="A18" s="33"/>
      <c r="B18" s="110"/>
      <c r="C18" s="22"/>
      <c r="D18" s="55"/>
      <c r="E18" s="42"/>
      <c r="F18" s="188"/>
      <c r="G18" s="188"/>
      <c r="H18" s="188"/>
      <c r="I18" s="188"/>
      <c r="J18" s="23"/>
      <c r="K18" s="23"/>
      <c r="L18" s="23"/>
      <c r="M18" s="23"/>
      <c r="N18" s="23"/>
      <c r="O18" s="113"/>
      <c r="P18" s="113"/>
      <c r="Q18" s="23"/>
      <c r="R18" s="23"/>
      <c r="S18" s="23"/>
      <c r="T18" s="23"/>
      <c r="U18" s="23"/>
      <c r="V18" s="23"/>
    </row>
    <row r="19" spans="1:28" s="12" customFormat="1" ht="17.100000000000001" customHeight="1">
      <c r="A19" s="110"/>
      <c r="B19" s="110"/>
      <c r="C19" s="112"/>
      <c r="D19" s="112"/>
      <c r="E19" s="112"/>
      <c r="F19" s="188"/>
      <c r="G19" s="188"/>
      <c r="H19" s="188"/>
      <c r="I19" s="188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</row>
    <row r="20" spans="1:28" s="12" customFormat="1" ht="17.100000000000001" customHeight="1">
      <c r="A20" s="110"/>
      <c r="B20" s="110"/>
      <c r="C20" s="112"/>
      <c r="D20" s="112"/>
      <c r="E20" s="112"/>
      <c r="F20" s="188"/>
      <c r="G20" s="188"/>
      <c r="H20" s="188"/>
      <c r="I20" s="188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</row>
    <row r="21" spans="1:28" s="12" customFormat="1" ht="17.100000000000001" customHeight="1">
      <c r="A21" s="110"/>
      <c r="B21" s="110"/>
      <c r="C21" s="112"/>
      <c r="D21" s="112"/>
      <c r="E21" s="112"/>
      <c r="F21" s="188"/>
      <c r="G21" s="188"/>
      <c r="H21" s="188"/>
      <c r="I21" s="188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</row>
    <row r="22" spans="1:28" s="12" customFormat="1" ht="17.100000000000001" customHeight="1">
      <c r="A22" s="110"/>
      <c r="B22" s="110"/>
      <c r="C22" s="112"/>
      <c r="D22" s="112"/>
      <c r="E22" s="112"/>
      <c r="F22" s="188"/>
      <c r="G22" s="188"/>
      <c r="H22" s="188"/>
      <c r="I22" s="188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</row>
    <row r="23" spans="1:28" s="12" customFormat="1" ht="17.100000000000001" customHeight="1">
      <c r="A23" s="110"/>
      <c r="B23" s="110"/>
      <c r="C23" s="112"/>
      <c r="D23" s="112"/>
      <c r="E23" s="112"/>
      <c r="F23" s="188"/>
      <c r="G23" s="188"/>
      <c r="H23" s="188"/>
      <c r="I23" s="188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</row>
    <row r="24" spans="1:28" s="12" customFormat="1" ht="17.100000000000001" customHeight="1"/>
    <row r="25" spans="1:28" s="12" customFormat="1" ht="17.100000000000001" customHeight="1">
      <c r="A25" s="16" t="s">
        <v>90</v>
      </c>
    </row>
    <row r="26" spans="1:28" s="18" customFormat="1" ht="18" customHeight="1">
      <c r="A26" s="114" t="s">
        <v>159</v>
      </c>
      <c r="B26" s="114" t="s">
        <v>160</v>
      </c>
      <c r="C26" s="114" t="s">
        <v>161</v>
      </c>
      <c r="D26" s="114" t="s">
        <v>162</v>
      </c>
      <c r="E26" s="114" t="s">
        <v>161</v>
      </c>
      <c r="F26" s="114" t="s">
        <v>163</v>
      </c>
      <c r="G26" s="114" t="s">
        <v>164</v>
      </c>
      <c r="H26" s="114" t="s">
        <v>165</v>
      </c>
      <c r="I26" s="114" t="s">
        <v>166</v>
      </c>
      <c r="J26" s="114" t="s">
        <v>550</v>
      </c>
      <c r="K26" s="114" t="s">
        <v>177</v>
      </c>
      <c r="L26" s="114" t="s">
        <v>167</v>
      </c>
      <c r="M26" s="114" t="s">
        <v>168</v>
      </c>
      <c r="N26" s="114" t="s">
        <v>169</v>
      </c>
      <c r="O26" s="114" t="s">
        <v>170</v>
      </c>
      <c r="P26" s="114" t="s">
        <v>171</v>
      </c>
      <c r="Q26" s="114" t="s">
        <v>172</v>
      </c>
      <c r="R26" s="114" t="s">
        <v>173</v>
      </c>
      <c r="S26" s="114" t="s">
        <v>174</v>
      </c>
      <c r="T26" s="114" t="s">
        <v>175</v>
      </c>
      <c r="U26" s="114" t="s">
        <v>176</v>
      </c>
      <c r="V26" s="12"/>
      <c r="W26" s="12"/>
      <c r="X26" s="12"/>
      <c r="Y26" s="12"/>
      <c r="Z26" s="12"/>
      <c r="AA26" s="12"/>
      <c r="AB26" s="12"/>
    </row>
    <row r="27" spans="1:28" ht="17.100000000000001" customHeight="1">
      <c r="A27" s="96"/>
      <c r="B27" s="96"/>
      <c r="C27" s="96"/>
      <c r="D27" s="96"/>
      <c r="E27" s="115"/>
      <c r="F27" s="96"/>
      <c r="G27" s="96"/>
      <c r="H27" s="96"/>
      <c r="I27" s="96"/>
      <c r="J27" s="115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12"/>
      <c r="W27" s="12"/>
      <c r="X27" s="12"/>
      <c r="Y27" s="12"/>
      <c r="Z27" s="12"/>
      <c r="AA27" s="12"/>
      <c r="AB27" s="12"/>
    </row>
    <row r="28" spans="1:28" ht="17.100000000000001" customHeight="1">
      <c r="A28" s="96"/>
      <c r="B28" s="96"/>
      <c r="C28" s="96"/>
      <c r="D28" s="96"/>
      <c r="E28" s="115"/>
      <c r="F28" s="96"/>
      <c r="G28" s="96"/>
      <c r="H28" s="96"/>
      <c r="I28" s="96"/>
      <c r="J28" s="11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12"/>
      <c r="W28" s="12"/>
      <c r="X28" s="12"/>
      <c r="Y28" s="12"/>
      <c r="Z28" s="12"/>
      <c r="AA28" s="12"/>
      <c r="AB28" s="12"/>
    </row>
    <row r="29" spans="1:28" ht="17.100000000000001" customHeight="1">
      <c r="A29" s="96"/>
      <c r="B29" s="96"/>
      <c r="C29" s="96"/>
      <c r="D29" s="96"/>
      <c r="E29" s="115"/>
      <c r="F29" s="96"/>
      <c r="G29" s="96"/>
      <c r="H29" s="96"/>
      <c r="I29" s="96"/>
      <c r="J29" s="11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2"/>
      <c r="W29" s="12"/>
      <c r="X29" s="12"/>
      <c r="Y29" s="12"/>
      <c r="Z29" s="12"/>
      <c r="AA29" s="12"/>
      <c r="AB29" s="12"/>
    </row>
    <row r="30" spans="1:28" ht="17.100000000000001" customHeight="1">
      <c r="A30" s="96"/>
      <c r="B30" s="96"/>
      <c r="C30" s="96"/>
      <c r="D30" s="96"/>
      <c r="E30" s="115"/>
      <c r="F30" s="96"/>
      <c r="G30" s="96"/>
      <c r="H30" s="96"/>
      <c r="I30" s="96"/>
      <c r="J30" s="11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12"/>
      <c r="W30" s="12"/>
      <c r="X30" s="12"/>
      <c r="Y30" s="12"/>
      <c r="Z30" s="12"/>
      <c r="AA30" s="12"/>
      <c r="AB30" s="12"/>
    </row>
    <row r="31" spans="1:28" ht="17.100000000000001" customHeight="1">
      <c r="A31" s="96"/>
      <c r="B31" s="96"/>
      <c r="C31" s="96"/>
      <c r="D31" s="96"/>
      <c r="E31" s="115"/>
      <c r="F31" s="96"/>
      <c r="G31" s="96"/>
      <c r="H31" s="96"/>
      <c r="I31" s="96"/>
      <c r="J31" s="11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12"/>
      <c r="W31" s="12"/>
      <c r="X31" s="12"/>
      <c r="Y31" s="12"/>
      <c r="Z31" s="12"/>
      <c r="AA31" s="12"/>
      <c r="AB31" s="12"/>
    </row>
    <row r="32" spans="1:28" ht="17.100000000000001" customHeight="1">
      <c r="A32" s="96"/>
      <c r="B32" s="96"/>
      <c r="C32" s="96"/>
      <c r="D32" s="96"/>
      <c r="E32" s="115"/>
      <c r="F32" s="96"/>
      <c r="G32" s="96"/>
      <c r="H32" s="96"/>
      <c r="I32" s="96"/>
      <c r="J32" s="11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12"/>
      <c r="W32" s="12"/>
      <c r="X32" s="12"/>
      <c r="Y32" s="12"/>
      <c r="Z32" s="12"/>
      <c r="AA32" s="12"/>
      <c r="AB32" s="12"/>
    </row>
    <row r="33" spans="1:38" ht="17.100000000000001" customHeight="1">
      <c r="A33" s="96"/>
      <c r="B33" s="96"/>
      <c r="C33" s="96"/>
      <c r="D33" s="96"/>
      <c r="E33" s="115"/>
      <c r="F33" s="96"/>
      <c r="G33" s="96"/>
      <c r="H33" s="96"/>
      <c r="I33" s="96"/>
      <c r="J33" s="11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12"/>
      <c r="W33" s="12"/>
      <c r="X33" s="12"/>
      <c r="Y33" s="12"/>
      <c r="Z33" s="12"/>
      <c r="AA33" s="12"/>
      <c r="AB33" s="12"/>
    </row>
    <row r="34" spans="1:38" ht="17.100000000000001" customHeight="1">
      <c r="A34" s="96"/>
      <c r="B34" s="96"/>
      <c r="C34" s="96"/>
      <c r="D34" s="96"/>
      <c r="E34" s="115"/>
      <c r="F34" s="96"/>
      <c r="G34" s="96"/>
      <c r="H34" s="96"/>
      <c r="I34" s="96"/>
      <c r="J34" s="11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12"/>
      <c r="W34" s="12"/>
      <c r="X34" s="12"/>
      <c r="Y34" s="12"/>
      <c r="Z34" s="12"/>
      <c r="AA34" s="12"/>
      <c r="AB34" s="12"/>
    </row>
    <row r="35" spans="1:38" ht="17.100000000000001" customHeight="1">
      <c r="A35" s="96"/>
      <c r="B35" s="96"/>
      <c r="C35" s="96"/>
      <c r="D35" s="96"/>
      <c r="E35" s="115"/>
      <c r="F35" s="96"/>
      <c r="G35" s="96"/>
      <c r="H35" s="96"/>
      <c r="I35" s="96"/>
      <c r="J35" s="11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12"/>
      <c r="W35" s="12"/>
      <c r="X35" s="12"/>
      <c r="Y35" s="12"/>
      <c r="Z35" s="12"/>
      <c r="AA35" s="12"/>
      <c r="AB35" s="12"/>
    </row>
    <row r="36" spans="1:38" ht="17.100000000000001" customHeight="1">
      <c r="A36" s="96"/>
      <c r="B36" s="96"/>
      <c r="C36" s="96"/>
      <c r="D36" s="96"/>
      <c r="E36" s="115"/>
      <c r="F36" s="96"/>
      <c r="G36" s="96"/>
      <c r="H36" s="96"/>
      <c r="I36" s="96"/>
      <c r="J36" s="11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12"/>
      <c r="W36" s="12"/>
      <c r="X36" s="12"/>
      <c r="Y36" s="12"/>
      <c r="Z36" s="12"/>
      <c r="AA36" s="12"/>
      <c r="AB36" s="12"/>
    </row>
    <row r="37" spans="1:38" ht="17.100000000000001" customHeight="1">
      <c r="A37" s="96"/>
      <c r="B37" s="96"/>
      <c r="C37" s="96"/>
      <c r="D37" s="96"/>
      <c r="E37" s="115"/>
      <c r="F37" s="96"/>
      <c r="G37" s="96"/>
      <c r="H37" s="96"/>
      <c r="I37" s="96"/>
      <c r="J37" s="11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12"/>
      <c r="W37" s="12"/>
      <c r="X37" s="12"/>
      <c r="Y37" s="12"/>
      <c r="Z37" s="12"/>
      <c r="AA37" s="12"/>
      <c r="AB37" s="12"/>
    </row>
    <row r="38" spans="1:38" ht="17.100000000000001" customHeight="1">
      <c r="A38" s="96"/>
      <c r="B38" s="96"/>
      <c r="C38" s="96"/>
      <c r="D38" s="96"/>
      <c r="E38" s="115"/>
      <c r="F38" s="96"/>
      <c r="G38" s="96"/>
      <c r="H38" s="96"/>
      <c r="I38" s="96"/>
      <c r="J38" s="11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12"/>
      <c r="W38" s="12"/>
      <c r="X38" s="12"/>
      <c r="Y38" s="12"/>
      <c r="Z38" s="12"/>
      <c r="AA38" s="12"/>
      <c r="AB38" s="12"/>
    </row>
    <row r="39" spans="1:38" ht="17.100000000000001" customHeight="1">
      <c r="A39" s="96"/>
      <c r="B39" s="96"/>
      <c r="C39" s="96"/>
      <c r="D39" s="96"/>
      <c r="E39" s="115"/>
      <c r="F39" s="96"/>
      <c r="G39" s="96"/>
      <c r="H39" s="96"/>
      <c r="I39" s="96"/>
      <c r="J39" s="11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12"/>
      <c r="W39" s="12"/>
      <c r="X39" s="12"/>
      <c r="Y39" s="12"/>
      <c r="Z39" s="12"/>
      <c r="AA39" s="12"/>
      <c r="AB39" s="12"/>
    </row>
    <row r="40" spans="1:38" ht="17.100000000000001" customHeight="1">
      <c r="A40" s="96"/>
      <c r="B40" s="96"/>
      <c r="C40" s="96"/>
      <c r="D40" s="96"/>
      <c r="E40" s="115"/>
      <c r="F40" s="96"/>
      <c r="G40" s="96"/>
      <c r="H40" s="96"/>
      <c r="I40" s="96"/>
      <c r="J40" s="115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12"/>
      <c r="W40" s="12"/>
      <c r="X40" s="12"/>
      <c r="Y40" s="12"/>
      <c r="Z40" s="12"/>
      <c r="AA40" s="12"/>
      <c r="AB40" s="12"/>
    </row>
    <row r="41" spans="1:38" ht="17.100000000000001" customHeight="1">
      <c r="A41" s="96"/>
      <c r="B41" s="96"/>
      <c r="C41" s="96"/>
      <c r="D41" s="96"/>
      <c r="E41" s="115"/>
      <c r="F41" s="96"/>
      <c r="G41" s="96"/>
      <c r="H41" s="96"/>
      <c r="I41" s="96"/>
      <c r="J41" s="11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12"/>
      <c r="W41" s="12"/>
      <c r="X41" s="12"/>
      <c r="Y41" s="12"/>
      <c r="Z41" s="12"/>
      <c r="AA41" s="12"/>
      <c r="AB41" s="12"/>
    </row>
    <row r="42" spans="1:38" ht="17.100000000000001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2"/>
      <c r="W42" s="12"/>
      <c r="X42" s="12"/>
      <c r="Y42" s="12"/>
      <c r="Z42" s="12"/>
      <c r="AA42" s="12"/>
      <c r="AB42" s="12"/>
    </row>
    <row r="43" spans="1:38" ht="17.100000000000001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2"/>
      <c r="W43" s="12"/>
      <c r="X43" s="12"/>
      <c r="Y43" s="12"/>
      <c r="Z43" s="12"/>
      <c r="AA43" s="12"/>
      <c r="AB43" s="12"/>
    </row>
    <row r="44" spans="1:38" ht="17.100000000000001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2"/>
      <c r="W44" s="12"/>
      <c r="X44" s="12"/>
      <c r="Y44" s="12"/>
      <c r="Z44" s="12"/>
      <c r="AA44" s="12"/>
      <c r="AB44" s="12"/>
    </row>
    <row r="45" spans="1:38" ht="17.100000000000001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2"/>
      <c r="W45" s="12"/>
      <c r="X45" s="12"/>
      <c r="Y45" s="12"/>
      <c r="Z45" s="12"/>
      <c r="AA45" s="12"/>
      <c r="AB45" s="12"/>
    </row>
    <row r="46" spans="1:38" ht="17.100000000000001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2"/>
      <c r="W46" s="12"/>
      <c r="X46" s="12"/>
      <c r="Y46" s="12"/>
      <c r="Z46" s="12"/>
      <c r="AA46" s="12"/>
      <c r="AB46" s="12"/>
    </row>
    <row r="47" spans="1:38" ht="17.100000000000001" customHeight="1">
      <c r="AG47" s="12"/>
      <c r="AH47" s="12"/>
      <c r="AI47" s="12"/>
      <c r="AJ47" s="12"/>
      <c r="AK47" s="12"/>
      <c r="AL47" s="12"/>
    </row>
    <row r="48" spans="1:38" ht="17.100000000000001" customHeight="1">
      <c r="A48" s="16" t="s">
        <v>178</v>
      </c>
    </row>
    <row r="49" spans="1:36" ht="17.100000000000001" customHeight="1">
      <c r="A49" s="114" t="s">
        <v>179</v>
      </c>
      <c r="B49" s="114" t="s">
        <v>180</v>
      </c>
      <c r="C49" s="114" t="s">
        <v>181</v>
      </c>
      <c r="D49" s="114" t="s">
        <v>182</v>
      </c>
      <c r="E49" s="114" t="s">
        <v>183</v>
      </c>
      <c r="F49" s="114"/>
      <c r="G49" s="114"/>
      <c r="H49" s="114"/>
      <c r="I49" s="114"/>
      <c r="J49" s="114"/>
      <c r="K49" s="114"/>
      <c r="L49" s="114"/>
      <c r="M49" s="114"/>
      <c r="N49" s="114" t="s">
        <v>184</v>
      </c>
      <c r="O49" s="114" t="s">
        <v>185</v>
      </c>
      <c r="P49" s="114" t="s">
        <v>186</v>
      </c>
      <c r="Q49" s="114" t="s">
        <v>187</v>
      </c>
      <c r="R49" s="114" t="s">
        <v>188</v>
      </c>
      <c r="S49" s="114" t="s">
        <v>187</v>
      </c>
      <c r="T49" s="114" t="s">
        <v>189</v>
      </c>
      <c r="U49" s="114"/>
      <c r="V49" s="114" t="s">
        <v>190</v>
      </c>
      <c r="W49" s="114" t="s">
        <v>191</v>
      </c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 t="s">
        <v>192</v>
      </c>
      <c r="AJ49" s="114" t="s">
        <v>123</v>
      </c>
    </row>
    <row r="50" spans="1:36" ht="17.100000000000001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7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5.77734375" style="37" customWidth="1"/>
    <col min="5" max="6" width="15.77734375" style="37" customWidth="1"/>
    <col min="7" max="11" width="4.77734375" style="37" customWidth="1"/>
    <col min="12" max="16384" width="10.77734375" style="37"/>
  </cols>
  <sheetData>
    <row r="1" spans="1:11" s="47" customFormat="1" ht="33" customHeight="1">
      <c r="A1" s="331" t="s">
        <v>34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</row>
    <row r="2" spans="1:11" s="47" customFormat="1" ht="33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s="47" customFormat="1" ht="12.75" customHeight="1">
      <c r="A3" s="48" t="s">
        <v>78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90"/>
      <c r="D4" s="194"/>
      <c r="E4" s="90"/>
      <c r="F4" s="90"/>
      <c r="G4" s="90"/>
      <c r="H4" s="98"/>
      <c r="I4" s="91"/>
      <c r="J4" s="193"/>
      <c r="K4" s="98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</row>
    <row r="7" spans="1:11" ht="15" customHeight="1">
      <c r="E7" s="54" t="str">
        <f>"○ 제작회사 : "&amp;기본정보!C$6</f>
        <v xml:space="preserve">○ 제작회사 : </v>
      </c>
    </row>
    <row r="8" spans="1:11" ht="15" customHeight="1">
      <c r="E8" s="54" t="str">
        <f>"○ 형식 : "&amp;기본정보!C$7</f>
        <v xml:space="preserve">○ 형식 : </v>
      </c>
    </row>
    <row r="9" spans="1:11" ht="15" customHeight="1">
      <c r="E9" s="54" t="str">
        <f>"○ 기기번호 : "&amp;기본정보!C$8</f>
        <v xml:space="preserve">○ 기기번호 : </v>
      </c>
    </row>
    <row r="11" spans="1:11" ht="15" customHeight="1">
      <c r="E11" s="38" t="s">
        <v>151</v>
      </c>
    </row>
    <row r="12" spans="1:11" ht="15" customHeight="1">
      <c r="A12" s="44"/>
      <c r="B12" s="43"/>
      <c r="E12" s="205" t="s">
        <v>152</v>
      </c>
      <c r="F12" s="276" t="s">
        <v>84</v>
      </c>
    </row>
    <row r="13" spans="1:11" ht="15" customHeight="1">
      <c r="A13" s="44"/>
      <c r="B13" s="43"/>
      <c r="E13" s="206" t="s">
        <v>490</v>
      </c>
      <c r="F13" s="275" t="s">
        <v>491</v>
      </c>
    </row>
    <row r="14" spans="1:11" ht="15" customHeight="1">
      <c r="A14" s="44" t="str">
        <f>IF(Calcu!B9=TRUE,"","삭제")</f>
        <v>삭제</v>
      </c>
      <c r="B14" s="43"/>
      <c r="E14" s="204" t="e">
        <f ca="1">Calcu!L34</f>
        <v>#N/A</v>
      </c>
      <c r="F14" s="131" t="e">
        <f ca="1">Calcu!M34</f>
        <v>#N/A</v>
      </c>
    </row>
    <row r="15" spans="1:11" ht="15" customHeight="1">
      <c r="A15" s="44" t="str">
        <f>IF(Calcu!B10=TRUE,"","삭제")</f>
        <v>삭제</v>
      </c>
      <c r="B15" s="43"/>
      <c r="E15" s="204" t="e">
        <f ca="1">Calcu!L35</f>
        <v>#N/A</v>
      </c>
      <c r="F15" s="131" t="e">
        <f ca="1">Calcu!M35</f>
        <v>#N/A</v>
      </c>
    </row>
    <row r="16" spans="1:11" ht="15" customHeight="1">
      <c r="A16" s="44" t="str">
        <f>IF(Calcu!B11=TRUE,"","삭제")</f>
        <v>삭제</v>
      </c>
      <c r="B16" s="43"/>
      <c r="E16" s="204" t="e">
        <f ca="1">Calcu!L36</f>
        <v>#N/A</v>
      </c>
      <c r="F16" s="131" t="e">
        <f ca="1">Calcu!M36</f>
        <v>#N/A</v>
      </c>
    </row>
    <row r="17" spans="1:6" ht="15" customHeight="1">
      <c r="A17" s="44" t="str">
        <f>IF(Calcu!B12=TRUE,"","삭제")</f>
        <v>삭제</v>
      </c>
      <c r="B17" s="43"/>
      <c r="E17" s="204" t="e">
        <f ca="1">Calcu!L37</f>
        <v>#N/A</v>
      </c>
      <c r="F17" s="131" t="e">
        <f ca="1">Calcu!M37</f>
        <v>#N/A</v>
      </c>
    </row>
    <row r="18" spans="1:6" ht="15" customHeight="1">
      <c r="A18" s="44" t="str">
        <f>IF(Calcu!B13=TRUE,"","삭제")</f>
        <v>삭제</v>
      </c>
      <c r="B18" s="43"/>
      <c r="E18" s="204" t="e">
        <f ca="1">Calcu!L38</f>
        <v>#N/A</v>
      </c>
      <c r="F18" s="131" t="e">
        <f ca="1">Calcu!M38</f>
        <v>#N/A</v>
      </c>
    </row>
    <row r="19" spans="1:6" ht="15" customHeight="1">
      <c r="A19" s="44" t="str">
        <f>IF(Calcu!B14=TRUE,"","삭제")</f>
        <v>삭제</v>
      </c>
      <c r="B19" s="43"/>
      <c r="E19" s="204" t="e">
        <f ca="1">Calcu!L39</f>
        <v>#N/A</v>
      </c>
      <c r="F19" s="131" t="e">
        <f ca="1">Calcu!M39</f>
        <v>#N/A</v>
      </c>
    </row>
    <row r="20" spans="1:6" ht="15" customHeight="1">
      <c r="A20" s="44" t="str">
        <f>IF(Calcu!B15=TRUE,"","삭제")</f>
        <v>삭제</v>
      </c>
      <c r="B20" s="43"/>
      <c r="E20" s="204" t="e">
        <f ca="1">Calcu!L40</f>
        <v>#N/A</v>
      </c>
      <c r="F20" s="131" t="e">
        <f ca="1">Calcu!M40</f>
        <v>#N/A</v>
      </c>
    </row>
    <row r="21" spans="1:6" ht="15" customHeight="1">
      <c r="A21" s="44" t="str">
        <f>IF(Calcu!B16=TRUE,"","삭제")</f>
        <v>삭제</v>
      </c>
      <c r="B21" s="43"/>
      <c r="E21" s="204" t="e">
        <f ca="1">Calcu!L41</f>
        <v>#N/A</v>
      </c>
      <c r="F21" s="131" t="e">
        <f ca="1">Calcu!M41</f>
        <v>#N/A</v>
      </c>
    </row>
    <row r="22" spans="1:6" ht="15" customHeight="1">
      <c r="A22" s="44" t="str">
        <f>IF(Calcu!B17=TRUE,"","삭제")</f>
        <v>삭제</v>
      </c>
      <c r="B22" s="43"/>
      <c r="E22" s="204" t="e">
        <f ca="1">Calcu!L42</f>
        <v>#N/A</v>
      </c>
      <c r="F22" s="131" t="e">
        <f ca="1">Calcu!M42</f>
        <v>#N/A</v>
      </c>
    </row>
    <row r="23" spans="1:6" ht="15" customHeight="1">
      <c r="A23" s="44" t="str">
        <f>IF(Calcu!B18=TRUE,"","삭제")</f>
        <v>삭제</v>
      </c>
      <c r="B23" s="43"/>
      <c r="E23" s="204" t="e">
        <f ca="1">Calcu!L43</f>
        <v>#N/A</v>
      </c>
      <c r="F23" s="131" t="e">
        <f ca="1">Calcu!M43</f>
        <v>#N/A</v>
      </c>
    </row>
    <row r="24" spans="1:6" ht="15" customHeight="1">
      <c r="A24" s="44" t="str">
        <f>IF(Calcu!B19=TRUE,"","삭제")</f>
        <v>삭제</v>
      </c>
      <c r="B24" s="43"/>
      <c r="E24" s="204" t="e">
        <f ca="1">Calcu!L44</f>
        <v>#N/A</v>
      </c>
      <c r="F24" s="131" t="e">
        <f ca="1">Calcu!M44</f>
        <v>#N/A</v>
      </c>
    </row>
    <row r="25" spans="1:6" ht="15" customHeight="1">
      <c r="A25" s="44" t="str">
        <f>IF(Calcu!B20=TRUE,"","삭제")</f>
        <v>삭제</v>
      </c>
      <c r="B25" s="43"/>
      <c r="E25" s="204" t="e">
        <f ca="1">Calcu!L45</f>
        <v>#N/A</v>
      </c>
      <c r="F25" s="131" t="e">
        <f ca="1">Calcu!M45</f>
        <v>#N/A</v>
      </c>
    </row>
    <row r="26" spans="1:6" ht="15" customHeight="1">
      <c r="A26" s="44" t="str">
        <f>IF(Calcu!B21=TRUE,"","삭제")</f>
        <v>삭제</v>
      </c>
      <c r="B26" s="43"/>
      <c r="E26" s="204" t="e">
        <f ca="1">Calcu!L46</f>
        <v>#N/A</v>
      </c>
      <c r="F26" s="131" t="e">
        <f ca="1">Calcu!M46</f>
        <v>#N/A</v>
      </c>
    </row>
    <row r="27" spans="1:6" ht="15" customHeight="1">
      <c r="A27" s="44" t="str">
        <f>IF(Calcu!B22=TRUE,"","삭제")</f>
        <v>삭제</v>
      </c>
      <c r="B27" s="43"/>
      <c r="E27" s="204" t="e">
        <f ca="1">Calcu!L47</f>
        <v>#N/A</v>
      </c>
      <c r="F27" s="131" t="e">
        <f ca="1">Calcu!M47</f>
        <v>#N/A</v>
      </c>
    </row>
    <row r="28" spans="1:6" ht="15" customHeight="1">
      <c r="A28" s="44" t="str">
        <f>IF(Calcu!B23=TRUE,"","삭제")</f>
        <v>삭제</v>
      </c>
      <c r="B28" s="43"/>
      <c r="E28" s="204" t="e">
        <f ca="1">Calcu!L48</f>
        <v>#N/A</v>
      </c>
      <c r="F28" s="131" t="e">
        <f ca="1">Calcu!M48</f>
        <v>#N/A</v>
      </c>
    </row>
    <row r="29" spans="1:6" ht="15" customHeight="1">
      <c r="A29" s="44" t="str">
        <f>IF(Calcu!B24=TRUE,"","삭제")</f>
        <v>삭제</v>
      </c>
      <c r="B29" s="43"/>
      <c r="E29" s="204" t="e">
        <f ca="1">Calcu!L49</f>
        <v>#N/A</v>
      </c>
      <c r="F29" s="131" t="e">
        <f ca="1">Calcu!M49</f>
        <v>#N/A</v>
      </c>
    </row>
    <row r="30" spans="1:6" ht="15" customHeight="1">
      <c r="A30" s="44" t="str">
        <f>IF(Calcu!B25=TRUE,"","삭제")</f>
        <v>삭제</v>
      </c>
      <c r="B30" s="43"/>
      <c r="E30" s="204" t="e">
        <f ca="1">Calcu!L50</f>
        <v>#N/A</v>
      </c>
      <c r="F30" s="131" t="e">
        <f ca="1">Calcu!M50</f>
        <v>#N/A</v>
      </c>
    </row>
    <row r="31" spans="1:6" ht="15" customHeight="1">
      <c r="A31" s="44" t="str">
        <f>IF(Calcu!B26=TRUE,"","삭제")</f>
        <v>삭제</v>
      </c>
      <c r="B31" s="43"/>
      <c r="E31" s="204" t="e">
        <f ca="1">Calcu!L51</f>
        <v>#N/A</v>
      </c>
      <c r="F31" s="131" t="e">
        <f ca="1">Calcu!M51</f>
        <v>#N/A</v>
      </c>
    </row>
    <row r="32" spans="1:6" ht="15" customHeight="1">
      <c r="A32" s="44" t="str">
        <f>IF(Calcu!B27=TRUE,"","삭제")</f>
        <v>삭제</v>
      </c>
      <c r="B32" s="43"/>
      <c r="E32" s="204" t="e">
        <f ca="1">Calcu!L52</f>
        <v>#N/A</v>
      </c>
      <c r="F32" s="131" t="e">
        <f ca="1">Calcu!M52</f>
        <v>#N/A</v>
      </c>
    </row>
    <row r="33" spans="1:8" ht="15" customHeight="1">
      <c r="A33" s="44" t="str">
        <f>IF(Calcu!B28=TRUE,"","삭제")</f>
        <v>삭제</v>
      </c>
      <c r="B33" s="43"/>
      <c r="E33" s="204" t="e">
        <f ca="1">Calcu!L53</f>
        <v>#N/A</v>
      </c>
      <c r="F33" s="131" t="e">
        <f ca="1">Calcu!M53</f>
        <v>#N/A</v>
      </c>
    </row>
    <row r="34" spans="1:8" ht="15" customHeight="1">
      <c r="A34" s="44"/>
      <c r="E34" s="100"/>
      <c r="F34" s="100"/>
    </row>
    <row r="35" spans="1:8" ht="15" customHeight="1">
      <c r="A35" s="44"/>
      <c r="E35" s="38" t="e">
        <f ca="1">"● 측정불확도 : "&amp;Calcu!U71</f>
        <v>#N/A</v>
      </c>
      <c r="H35" s="38"/>
    </row>
    <row r="36" spans="1:8" ht="15" customHeight="1">
      <c r="A36" s="44"/>
      <c r="E36" s="53" t="e">
        <f>IF(Calcu!E81="사다리꼴","(신뢰수준 95 %,","(신뢰수준 약 95 %,")</f>
        <v>#N/A</v>
      </c>
      <c r="F36" s="268" t="e">
        <f ca="1">Calcu!E82&amp;IF(Calcu!E81="사다리꼴",", 사다리꼴 확률분포)",")")</f>
        <v>#N/A</v>
      </c>
    </row>
    <row r="37" spans="1:8" ht="15" customHeight="1">
      <c r="E37" s="73"/>
      <c r="F37" s="73"/>
      <c r="G37" s="74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8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6" width="23.77734375" style="37" customWidth="1"/>
    <col min="7" max="11" width="2.77734375" style="37" customWidth="1"/>
    <col min="12" max="16384" width="10.77734375" style="37"/>
  </cols>
  <sheetData>
    <row r="1" spans="1:11" s="79" customFormat="1" ht="33" customHeight="1">
      <c r="A1" s="332" t="s">
        <v>56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</row>
    <row r="2" spans="1:11" s="79" customFormat="1" ht="33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</row>
    <row r="3" spans="1:11" s="47" customFormat="1" ht="12.75" customHeight="1">
      <c r="A3" s="48" t="s">
        <v>55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78" t="str">
        <f>" 교   정   번   호(Calibration No) : "&amp;기본정보!H3</f>
        <v xml:space="preserve"> 교   정   번   호(Calibration No) : </v>
      </c>
      <c r="B4" s="78"/>
      <c r="C4" s="77"/>
      <c r="D4" s="194"/>
      <c r="E4" s="77"/>
      <c r="F4" s="90"/>
      <c r="G4" s="77"/>
      <c r="H4" s="194"/>
      <c r="I4" s="77"/>
      <c r="J4" s="76"/>
      <c r="K4" s="75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</row>
    <row r="7" spans="1:11" ht="15" customHeight="1">
      <c r="E7" s="54" t="str">
        <f>"○ Manufacturer  : "&amp;기본정보!C$6</f>
        <v xml:space="preserve">○ Manufacturer  : </v>
      </c>
    </row>
    <row r="8" spans="1:11" ht="15" customHeight="1">
      <c r="E8" s="54" t="str">
        <f>"○ Model Name : "&amp;기본정보!C$7</f>
        <v xml:space="preserve">○ Model Name : </v>
      </c>
    </row>
    <row r="9" spans="1:11" ht="15" customHeight="1">
      <c r="E9" s="54" t="str">
        <f>"○ Serial Number : "&amp;기본정보!C$8</f>
        <v xml:space="preserve">○ Serial Number : </v>
      </c>
    </row>
    <row r="11" spans="1:11" ht="15" customHeight="1">
      <c r="E11" s="38" t="s">
        <v>155</v>
      </c>
    </row>
    <row r="12" spans="1:11" ht="15" customHeight="1">
      <c r="A12" s="44"/>
      <c r="B12" s="43"/>
      <c r="E12" s="208" t="s">
        <v>154</v>
      </c>
      <c r="F12" s="276" t="s">
        <v>153</v>
      </c>
      <c r="G12" s="51"/>
    </row>
    <row r="13" spans="1:11" ht="15" customHeight="1">
      <c r="A13" s="44"/>
      <c r="B13" s="43"/>
      <c r="E13" s="209" t="s">
        <v>492</v>
      </c>
      <c r="F13" s="275" t="s">
        <v>492</v>
      </c>
      <c r="G13" s="51"/>
    </row>
    <row r="14" spans="1:11" ht="15" customHeight="1">
      <c r="A14" s="44" t="str">
        <f>IF(Calcu!B9=TRUE,"","삭제")</f>
        <v>삭제</v>
      </c>
      <c r="B14" s="43"/>
      <c r="E14" s="207" t="e">
        <f ca="1">Calcu!L34</f>
        <v>#N/A</v>
      </c>
      <c r="F14" s="131" t="e">
        <f ca="1">Calcu!M34</f>
        <v>#N/A</v>
      </c>
      <c r="G14" s="51"/>
    </row>
    <row r="15" spans="1:11" ht="15" customHeight="1">
      <c r="A15" s="44" t="str">
        <f>IF(Calcu!B10=TRUE,"","삭제")</f>
        <v>삭제</v>
      </c>
      <c r="B15" s="43"/>
      <c r="E15" s="207" t="e">
        <f ca="1">Calcu!L35</f>
        <v>#N/A</v>
      </c>
      <c r="F15" s="131" t="e">
        <f ca="1">Calcu!M35</f>
        <v>#N/A</v>
      </c>
      <c r="G15" s="51"/>
    </row>
    <row r="16" spans="1:11" ht="15" customHeight="1">
      <c r="A16" s="44" t="str">
        <f>IF(Calcu!B11=TRUE,"","삭제")</f>
        <v>삭제</v>
      </c>
      <c r="B16" s="43"/>
      <c r="E16" s="207" t="e">
        <f ca="1">Calcu!L36</f>
        <v>#N/A</v>
      </c>
      <c r="F16" s="131" t="e">
        <f ca="1">Calcu!M36</f>
        <v>#N/A</v>
      </c>
      <c r="G16" s="51"/>
    </row>
    <row r="17" spans="1:7" ht="15" customHeight="1">
      <c r="A17" s="44" t="str">
        <f>IF(Calcu!B12=TRUE,"","삭제")</f>
        <v>삭제</v>
      </c>
      <c r="B17" s="43"/>
      <c r="E17" s="207" t="e">
        <f ca="1">Calcu!L37</f>
        <v>#N/A</v>
      </c>
      <c r="F17" s="131" t="e">
        <f ca="1">Calcu!M37</f>
        <v>#N/A</v>
      </c>
      <c r="G17" s="51"/>
    </row>
    <row r="18" spans="1:7" ht="15" customHeight="1">
      <c r="A18" s="44" t="str">
        <f>IF(Calcu!B13=TRUE,"","삭제")</f>
        <v>삭제</v>
      </c>
      <c r="B18" s="43"/>
      <c r="E18" s="207" t="e">
        <f ca="1">Calcu!L38</f>
        <v>#N/A</v>
      </c>
      <c r="F18" s="131" t="e">
        <f ca="1">Calcu!M38</f>
        <v>#N/A</v>
      </c>
      <c r="G18" s="51"/>
    </row>
    <row r="19" spans="1:7" ht="15" customHeight="1">
      <c r="A19" s="44" t="str">
        <f>IF(Calcu!B14=TRUE,"","삭제")</f>
        <v>삭제</v>
      </c>
      <c r="B19" s="43"/>
      <c r="E19" s="207" t="e">
        <f ca="1">Calcu!L39</f>
        <v>#N/A</v>
      </c>
      <c r="F19" s="131" t="e">
        <f ca="1">Calcu!M39</f>
        <v>#N/A</v>
      </c>
      <c r="G19" s="51"/>
    </row>
    <row r="20" spans="1:7" ht="15" customHeight="1">
      <c r="A20" s="44" t="str">
        <f>IF(Calcu!B15=TRUE,"","삭제")</f>
        <v>삭제</v>
      </c>
      <c r="B20" s="43"/>
      <c r="E20" s="207" t="e">
        <f ca="1">Calcu!L40</f>
        <v>#N/A</v>
      </c>
      <c r="F20" s="131" t="e">
        <f ca="1">Calcu!M40</f>
        <v>#N/A</v>
      </c>
      <c r="G20" s="51"/>
    </row>
    <row r="21" spans="1:7" ht="15" customHeight="1">
      <c r="A21" s="44" t="str">
        <f>IF(Calcu!B16=TRUE,"","삭제")</f>
        <v>삭제</v>
      </c>
      <c r="B21" s="43"/>
      <c r="E21" s="207" t="e">
        <f ca="1">Calcu!L41</f>
        <v>#N/A</v>
      </c>
      <c r="F21" s="131" t="e">
        <f ca="1">Calcu!M41</f>
        <v>#N/A</v>
      </c>
      <c r="G21" s="51"/>
    </row>
    <row r="22" spans="1:7" ht="15" customHeight="1">
      <c r="A22" s="44" t="str">
        <f>IF(Calcu!B17=TRUE,"","삭제")</f>
        <v>삭제</v>
      </c>
      <c r="B22" s="43"/>
      <c r="E22" s="207" t="e">
        <f ca="1">Calcu!L42</f>
        <v>#N/A</v>
      </c>
      <c r="F22" s="131" t="e">
        <f ca="1">Calcu!M42</f>
        <v>#N/A</v>
      </c>
      <c r="G22" s="51"/>
    </row>
    <row r="23" spans="1:7" ht="15" customHeight="1">
      <c r="A23" s="44" t="str">
        <f>IF(Calcu!B18=TRUE,"","삭제")</f>
        <v>삭제</v>
      </c>
      <c r="B23" s="43"/>
      <c r="E23" s="207" t="e">
        <f ca="1">Calcu!L43</f>
        <v>#N/A</v>
      </c>
      <c r="F23" s="131" t="e">
        <f ca="1">Calcu!M43</f>
        <v>#N/A</v>
      </c>
      <c r="G23" s="51"/>
    </row>
    <row r="24" spans="1:7" ht="15" customHeight="1">
      <c r="A24" s="44" t="str">
        <f>IF(Calcu!B19=TRUE,"","삭제")</f>
        <v>삭제</v>
      </c>
      <c r="B24" s="43"/>
      <c r="E24" s="207" t="e">
        <f ca="1">Calcu!L44</f>
        <v>#N/A</v>
      </c>
      <c r="F24" s="131" t="e">
        <f ca="1">Calcu!M44</f>
        <v>#N/A</v>
      </c>
      <c r="G24" s="51"/>
    </row>
    <row r="25" spans="1:7" ht="15" customHeight="1">
      <c r="A25" s="44" t="str">
        <f>IF(Calcu!B20=TRUE,"","삭제")</f>
        <v>삭제</v>
      </c>
      <c r="B25" s="43"/>
      <c r="E25" s="207" t="e">
        <f ca="1">Calcu!L45</f>
        <v>#N/A</v>
      </c>
      <c r="F25" s="131" t="e">
        <f ca="1">Calcu!M45</f>
        <v>#N/A</v>
      </c>
      <c r="G25" s="51"/>
    </row>
    <row r="26" spans="1:7" ht="15" customHeight="1">
      <c r="A26" s="44" t="str">
        <f>IF(Calcu!B21=TRUE,"","삭제")</f>
        <v>삭제</v>
      </c>
      <c r="B26" s="43"/>
      <c r="E26" s="207" t="e">
        <f ca="1">Calcu!L46</f>
        <v>#N/A</v>
      </c>
      <c r="F26" s="131" t="e">
        <f ca="1">Calcu!M46</f>
        <v>#N/A</v>
      </c>
      <c r="G26" s="51"/>
    </row>
    <row r="27" spans="1:7" ht="15" customHeight="1">
      <c r="A27" s="44" t="str">
        <f>IF(Calcu!B22=TRUE,"","삭제")</f>
        <v>삭제</v>
      </c>
      <c r="B27" s="43"/>
      <c r="E27" s="207" t="e">
        <f ca="1">Calcu!L47</f>
        <v>#N/A</v>
      </c>
      <c r="F27" s="131" t="e">
        <f ca="1">Calcu!M47</f>
        <v>#N/A</v>
      </c>
      <c r="G27" s="51"/>
    </row>
    <row r="28" spans="1:7" ht="15" customHeight="1">
      <c r="A28" s="44" t="str">
        <f>IF(Calcu!B23=TRUE,"","삭제")</f>
        <v>삭제</v>
      </c>
      <c r="B28" s="43"/>
      <c r="E28" s="207" t="e">
        <f ca="1">Calcu!L48</f>
        <v>#N/A</v>
      </c>
      <c r="F28" s="131" t="e">
        <f ca="1">Calcu!M48</f>
        <v>#N/A</v>
      </c>
      <c r="G28" s="51"/>
    </row>
    <row r="29" spans="1:7" ht="15" customHeight="1">
      <c r="A29" s="44" t="str">
        <f>IF(Calcu!B24=TRUE,"","삭제")</f>
        <v>삭제</v>
      </c>
      <c r="B29" s="43"/>
      <c r="E29" s="207" t="e">
        <f ca="1">Calcu!L49</f>
        <v>#N/A</v>
      </c>
      <c r="F29" s="131" t="e">
        <f ca="1">Calcu!M49</f>
        <v>#N/A</v>
      </c>
      <c r="G29" s="51"/>
    </row>
    <row r="30" spans="1:7" ht="15" customHeight="1">
      <c r="A30" s="44" t="str">
        <f>IF(Calcu!B25=TRUE,"","삭제")</f>
        <v>삭제</v>
      </c>
      <c r="B30" s="43"/>
      <c r="E30" s="207" t="e">
        <f ca="1">Calcu!L50</f>
        <v>#N/A</v>
      </c>
      <c r="F30" s="131" t="e">
        <f ca="1">Calcu!M50</f>
        <v>#N/A</v>
      </c>
      <c r="G30" s="51"/>
    </row>
    <row r="31" spans="1:7" ht="15" customHeight="1">
      <c r="A31" s="44" t="str">
        <f>IF(Calcu!B26=TRUE,"","삭제")</f>
        <v>삭제</v>
      </c>
      <c r="B31" s="43"/>
      <c r="E31" s="207" t="e">
        <f ca="1">Calcu!L51</f>
        <v>#N/A</v>
      </c>
      <c r="F31" s="131" t="e">
        <f ca="1">Calcu!M51</f>
        <v>#N/A</v>
      </c>
      <c r="G31" s="51"/>
    </row>
    <row r="32" spans="1:7" ht="15" customHeight="1">
      <c r="A32" s="44" t="str">
        <f>IF(Calcu!B27=TRUE,"","삭제")</f>
        <v>삭제</v>
      </c>
      <c r="B32" s="43"/>
      <c r="E32" s="207" t="e">
        <f ca="1">Calcu!L52</f>
        <v>#N/A</v>
      </c>
      <c r="F32" s="131" t="e">
        <f ca="1">Calcu!M52</f>
        <v>#N/A</v>
      </c>
      <c r="G32" s="51"/>
    </row>
    <row r="33" spans="1:10" ht="15" customHeight="1">
      <c r="A33" s="44" t="str">
        <f>IF(Calcu!B28=TRUE,"","삭제")</f>
        <v>삭제</v>
      </c>
      <c r="B33" s="43"/>
      <c r="E33" s="207" t="e">
        <f ca="1">Calcu!L53</f>
        <v>#N/A</v>
      </c>
      <c r="F33" s="131" t="e">
        <f ca="1">Calcu!M53</f>
        <v>#N/A</v>
      </c>
      <c r="G33" s="51"/>
    </row>
    <row r="34" spans="1:10" ht="15" customHeight="1">
      <c r="A34" s="44"/>
      <c r="E34" s="100"/>
      <c r="F34" s="147"/>
      <c r="G34" s="51"/>
      <c r="H34" s="51"/>
      <c r="I34" s="51"/>
    </row>
    <row r="35" spans="1:10" ht="15" customHeight="1">
      <c r="A35" s="44"/>
      <c r="E35" s="38" t="e">
        <f ca="1">"● Measurement uncertainty : "&amp;Calcu!U71</f>
        <v>#N/A</v>
      </c>
    </row>
    <row r="36" spans="1:10" ht="15" customHeight="1">
      <c r="A36" s="44"/>
      <c r="E36" s="53" t="e">
        <f>IF(Calcu!E81="사다리꼴","(Confidence level 95 %,","(Confidence level about 95 %,")</f>
        <v>#N/A</v>
      </c>
      <c r="F36" s="268" t="e">
        <f ca="1">Calcu!E82&amp;")"</f>
        <v>#N/A</v>
      </c>
      <c r="H36" s="50"/>
      <c r="I36" s="53"/>
      <c r="J36" s="50"/>
    </row>
    <row r="37" spans="1:10" ht="15" customHeight="1">
      <c r="A37" s="44"/>
      <c r="E37" s="50" t="e">
        <f>IF(Calcu!E81="사다리꼴","※ Trapezoid probability distribution.","")</f>
        <v>#N/A</v>
      </c>
      <c r="F37" s="53"/>
      <c r="I37" s="53"/>
      <c r="J37" s="50"/>
    </row>
    <row r="38" spans="1:10" ht="15" customHeight="1">
      <c r="E38" s="73"/>
      <c r="F38" s="73"/>
      <c r="G38" s="74"/>
    </row>
  </sheetData>
  <mergeCells count="1"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1" t="s">
        <v>568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s="47" customFormat="1" ht="33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s="47" customFormat="1" ht="12.75" customHeight="1">
      <c r="A3" s="48" t="s">
        <v>569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263" t="str">
        <f>" 교   정   번   호(Calibration No) : "&amp;기본정보!H3</f>
        <v xml:space="preserve"> 교   정   번   호(Calibration No) : </v>
      </c>
      <c r="B4" s="263"/>
      <c r="C4" s="263"/>
      <c r="D4" s="263"/>
      <c r="E4" s="263"/>
      <c r="F4" s="194"/>
      <c r="G4" s="194"/>
      <c r="H4" s="194"/>
      <c r="I4" s="194"/>
      <c r="J4" s="194"/>
      <c r="K4" s="264"/>
      <c r="L4" s="193"/>
      <c r="M4" s="265"/>
      <c r="N4" s="265"/>
      <c r="O4" s="265"/>
      <c r="P4" s="265"/>
      <c r="Q4" s="265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570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266" customFormat="1" ht="15" customHeight="1">
      <c r="B13" s="338"/>
      <c r="C13" s="340"/>
      <c r="D13" s="340"/>
      <c r="E13" s="340"/>
      <c r="F13" s="342" t="s">
        <v>576</v>
      </c>
      <c r="G13" s="344" t="s">
        <v>571</v>
      </c>
      <c r="H13" s="346" t="s">
        <v>83</v>
      </c>
      <c r="I13" s="348"/>
      <c r="J13" s="349" t="s">
        <v>572</v>
      </c>
      <c r="K13" s="349"/>
      <c r="L13" s="349"/>
      <c r="M13" s="333" t="s">
        <v>573</v>
      </c>
      <c r="N13" s="333"/>
      <c r="O13" s="333"/>
      <c r="P13" s="334"/>
      <c r="Q13" s="336" t="s">
        <v>574</v>
      </c>
    </row>
    <row r="14" spans="1:17" s="267" customFormat="1" ht="22.5">
      <c r="B14" s="339"/>
      <c r="C14" s="341"/>
      <c r="D14" s="341"/>
      <c r="E14" s="341"/>
      <c r="F14" s="343"/>
      <c r="G14" s="345"/>
      <c r="H14" s="347"/>
      <c r="I14" s="341"/>
      <c r="J14" s="270" t="s">
        <v>577</v>
      </c>
      <c r="K14" s="271" t="s">
        <v>578</v>
      </c>
      <c r="L14" s="271" t="s">
        <v>579</v>
      </c>
      <c r="M14" s="270" t="s">
        <v>577</v>
      </c>
      <c r="N14" s="271" t="s">
        <v>578</v>
      </c>
      <c r="O14" s="271" t="s">
        <v>579</v>
      </c>
      <c r="P14" s="335"/>
      <c r="Q14" s="337"/>
    </row>
    <row r="15" spans="1:17" ht="15" customHeight="1">
      <c r="A15" s="44" t="str">
        <f>IF(Calcu!B9=TRUE,"","삭제")</f>
        <v>삭제</v>
      </c>
      <c r="B15" s="43"/>
      <c r="C15" s="43"/>
      <c r="D15" s="43"/>
      <c r="E15" s="43"/>
      <c r="F15" s="51" t="e">
        <f ca="1">Calcu!L34</f>
        <v>#N/A</v>
      </c>
      <c r="G15" s="51" t="s">
        <v>543</v>
      </c>
      <c r="H15" s="51" t="e">
        <f ca="1">Calcu!O34</f>
        <v>#VALUE!</v>
      </c>
      <c r="J15" s="37" t="e">
        <f ca="1">Calcu!M34</f>
        <v>#N/A</v>
      </c>
      <c r="K15" s="37" t="e">
        <f ca="1">Calcu!N34</f>
        <v>#N/A</v>
      </c>
      <c r="L15" s="37" t="str">
        <f>LEFT(Calcu!P34)</f>
        <v/>
      </c>
      <c r="M15" s="37" t="s">
        <v>354</v>
      </c>
      <c r="N15" s="37" t="s">
        <v>575</v>
      </c>
      <c r="O15" s="37" t="s">
        <v>354</v>
      </c>
      <c r="Q15" s="37" t="e">
        <f ca="1">Calcu!Q34</f>
        <v>#N/A</v>
      </c>
    </row>
    <row r="16" spans="1:17" ht="15" customHeight="1">
      <c r="A16" s="44" t="str">
        <f>IF(Calcu!B10=TRUE,"","삭제")</f>
        <v>삭제</v>
      </c>
      <c r="B16" s="43"/>
      <c r="C16" s="43"/>
      <c r="D16" s="43"/>
      <c r="E16" s="43"/>
      <c r="F16" s="51" t="e">
        <f ca="1">Calcu!L35</f>
        <v>#N/A</v>
      </c>
      <c r="G16" s="51" t="s">
        <v>543</v>
      </c>
      <c r="H16" s="51" t="e">
        <f ca="1">Calcu!O35</f>
        <v>#VALUE!</v>
      </c>
      <c r="J16" s="37" t="e">
        <f ca="1">Calcu!M35</f>
        <v>#N/A</v>
      </c>
      <c r="K16" s="37" t="e">
        <f ca="1">Calcu!N35</f>
        <v>#N/A</v>
      </c>
      <c r="L16" s="37" t="str">
        <f>LEFT(Calcu!P35)</f>
        <v/>
      </c>
      <c r="M16" s="37" t="s">
        <v>354</v>
      </c>
      <c r="N16" s="37" t="s">
        <v>575</v>
      </c>
      <c r="O16" s="37" t="s">
        <v>354</v>
      </c>
      <c r="Q16" s="37" t="e">
        <f ca="1">Calcu!Q35</f>
        <v>#N/A</v>
      </c>
    </row>
    <row r="17" spans="1:17" ht="15" customHeight="1">
      <c r="A17" s="44" t="str">
        <f>IF(Calcu!B11=TRUE,"","삭제")</f>
        <v>삭제</v>
      </c>
      <c r="B17" s="43"/>
      <c r="C17" s="43"/>
      <c r="D17" s="43"/>
      <c r="E17" s="43"/>
      <c r="F17" s="51" t="e">
        <f ca="1">Calcu!L36</f>
        <v>#N/A</v>
      </c>
      <c r="G17" s="51" t="s">
        <v>543</v>
      </c>
      <c r="H17" s="51" t="e">
        <f ca="1">Calcu!O36</f>
        <v>#VALUE!</v>
      </c>
      <c r="J17" s="37" t="e">
        <f ca="1">Calcu!M36</f>
        <v>#N/A</v>
      </c>
      <c r="K17" s="37" t="e">
        <f ca="1">Calcu!N36</f>
        <v>#N/A</v>
      </c>
      <c r="L17" s="37" t="str">
        <f>LEFT(Calcu!P36)</f>
        <v/>
      </c>
      <c r="M17" s="37" t="s">
        <v>354</v>
      </c>
      <c r="N17" s="37" t="s">
        <v>575</v>
      </c>
      <c r="O17" s="37" t="s">
        <v>354</v>
      </c>
      <c r="Q17" s="37" t="e">
        <f ca="1">Calcu!Q36</f>
        <v>#N/A</v>
      </c>
    </row>
    <row r="18" spans="1:17" ht="15" customHeight="1">
      <c r="A18" s="44" t="str">
        <f>IF(Calcu!B12=TRUE,"","삭제")</f>
        <v>삭제</v>
      </c>
      <c r="B18" s="43"/>
      <c r="C18" s="43"/>
      <c r="D18" s="43"/>
      <c r="E18" s="43"/>
      <c r="F18" s="51" t="e">
        <f ca="1">Calcu!L37</f>
        <v>#N/A</v>
      </c>
      <c r="G18" s="51" t="s">
        <v>543</v>
      </c>
      <c r="H18" s="51" t="e">
        <f ca="1">Calcu!O37</f>
        <v>#VALUE!</v>
      </c>
      <c r="J18" s="37" t="e">
        <f ca="1">Calcu!M37</f>
        <v>#N/A</v>
      </c>
      <c r="K18" s="37" t="e">
        <f ca="1">Calcu!N37</f>
        <v>#N/A</v>
      </c>
      <c r="L18" s="37" t="str">
        <f>LEFT(Calcu!P37)</f>
        <v/>
      </c>
      <c r="M18" s="37" t="s">
        <v>354</v>
      </c>
      <c r="N18" s="37" t="s">
        <v>575</v>
      </c>
      <c r="O18" s="37" t="s">
        <v>354</v>
      </c>
      <c r="Q18" s="37" t="e">
        <f ca="1">Calcu!Q37</f>
        <v>#N/A</v>
      </c>
    </row>
    <row r="19" spans="1:17" ht="15" customHeight="1">
      <c r="A19" s="44" t="str">
        <f>IF(Calcu!B13=TRUE,"","삭제")</f>
        <v>삭제</v>
      </c>
      <c r="B19" s="43"/>
      <c r="C19" s="43"/>
      <c r="D19" s="43"/>
      <c r="E19" s="43"/>
      <c r="F19" s="51" t="e">
        <f ca="1">Calcu!L38</f>
        <v>#N/A</v>
      </c>
      <c r="G19" s="51" t="s">
        <v>543</v>
      </c>
      <c r="H19" s="51" t="e">
        <f ca="1">Calcu!O38</f>
        <v>#VALUE!</v>
      </c>
      <c r="J19" s="37" t="e">
        <f ca="1">Calcu!M38</f>
        <v>#N/A</v>
      </c>
      <c r="K19" s="37" t="e">
        <f ca="1">Calcu!N38</f>
        <v>#N/A</v>
      </c>
      <c r="L19" s="37" t="str">
        <f>LEFT(Calcu!P38)</f>
        <v/>
      </c>
      <c r="M19" s="37" t="s">
        <v>354</v>
      </c>
      <c r="N19" s="37" t="s">
        <v>575</v>
      </c>
      <c r="O19" s="37" t="s">
        <v>354</v>
      </c>
      <c r="Q19" s="37" t="e">
        <f ca="1">Calcu!Q38</f>
        <v>#N/A</v>
      </c>
    </row>
    <row r="20" spans="1:17" ht="15" customHeight="1">
      <c r="A20" s="44" t="str">
        <f>IF(Calcu!B14=TRUE,"","삭제")</f>
        <v>삭제</v>
      </c>
      <c r="B20" s="43"/>
      <c r="C20" s="43"/>
      <c r="D20" s="43"/>
      <c r="E20" s="43"/>
      <c r="F20" s="51" t="e">
        <f ca="1">Calcu!L39</f>
        <v>#N/A</v>
      </c>
      <c r="G20" s="51" t="s">
        <v>543</v>
      </c>
      <c r="H20" s="51" t="e">
        <f ca="1">Calcu!O39</f>
        <v>#VALUE!</v>
      </c>
      <c r="J20" s="37" t="e">
        <f ca="1">Calcu!M39</f>
        <v>#N/A</v>
      </c>
      <c r="K20" s="37" t="e">
        <f ca="1">Calcu!N39</f>
        <v>#N/A</v>
      </c>
      <c r="L20" s="37" t="str">
        <f>LEFT(Calcu!P39)</f>
        <v/>
      </c>
      <c r="M20" s="37" t="s">
        <v>354</v>
      </c>
      <c r="N20" s="37" t="s">
        <v>575</v>
      </c>
      <c r="O20" s="37" t="s">
        <v>354</v>
      </c>
      <c r="Q20" s="37" t="e">
        <f ca="1">Calcu!Q39</f>
        <v>#N/A</v>
      </c>
    </row>
    <row r="21" spans="1:17" ht="15" customHeight="1">
      <c r="A21" s="44" t="str">
        <f>IF(Calcu!B15=TRUE,"","삭제")</f>
        <v>삭제</v>
      </c>
      <c r="B21" s="43"/>
      <c r="C21" s="43"/>
      <c r="D21" s="43"/>
      <c r="E21" s="43"/>
      <c r="F21" s="51" t="e">
        <f ca="1">Calcu!L40</f>
        <v>#N/A</v>
      </c>
      <c r="G21" s="51" t="s">
        <v>543</v>
      </c>
      <c r="H21" s="51" t="e">
        <f ca="1">Calcu!O40</f>
        <v>#VALUE!</v>
      </c>
      <c r="J21" s="37" t="e">
        <f ca="1">Calcu!M40</f>
        <v>#N/A</v>
      </c>
      <c r="K21" s="37" t="e">
        <f ca="1">Calcu!N40</f>
        <v>#N/A</v>
      </c>
      <c r="L21" s="37" t="str">
        <f>LEFT(Calcu!P40)</f>
        <v/>
      </c>
      <c r="M21" s="37" t="s">
        <v>354</v>
      </c>
      <c r="N21" s="37" t="s">
        <v>575</v>
      </c>
      <c r="O21" s="37" t="s">
        <v>354</v>
      </c>
      <c r="Q21" s="37" t="e">
        <f ca="1">Calcu!Q40</f>
        <v>#N/A</v>
      </c>
    </row>
    <row r="22" spans="1:17" ht="15" customHeight="1">
      <c r="A22" s="44" t="str">
        <f>IF(Calcu!B16=TRUE,"","삭제")</f>
        <v>삭제</v>
      </c>
      <c r="B22" s="43"/>
      <c r="C22" s="43"/>
      <c r="D22" s="43"/>
      <c r="E22" s="43"/>
      <c r="F22" s="51" t="e">
        <f ca="1">Calcu!L41</f>
        <v>#N/A</v>
      </c>
      <c r="G22" s="51" t="s">
        <v>543</v>
      </c>
      <c r="H22" s="51" t="e">
        <f ca="1">Calcu!O41</f>
        <v>#VALUE!</v>
      </c>
      <c r="J22" s="37" t="e">
        <f ca="1">Calcu!M41</f>
        <v>#N/A</v>
      </c>
      <c r="K22" s="37" t="e">
        <f ca="1">Calcu!N41</f>
        <v>#N/A</v>
      </c>
      <c r="L22" s="37" t="str">
        <f>LEFT(Calcu!P41)</f>
        <v/>
      </c>
      <c r="M22" s="37" t="s">
        <v>354</v>
      </c>
      <c r="N22" s="37" t="s">
        <v>575</v>
      </c>
      <c r="O22" s="37" t="s">
        <v>354</v>
      </c>
      <c r="Q22" s="37" t="e">
        <f ca="1">Calcu!Q41</f>
        <v>#N/A</v>
      </c>
    </row>
    <row r="23" spans="1:17" ht="15" customHeight="1">
      <c r="A23" s="44" t="str">
        <f>IF(Calcu!B17=TRUE,"","삭제")</f>
        <v>삭제</v>
      </c>
      <c r="B23" s="43"/>
      <c r="C23" s="43"/>
      <c r="D23" s="43"/>
      <c r="E23" s="43"/>
      <c r="F23" s="51" t="e">
        <f ca="1">Calcu!L42</f>
        <v>#N/A</v>
      </c>
      <c r="G23" s="51" t="s">
        <v>543</v>
      </c>
      <c r="H23" s="51" t="e">
        <f ca="1">Calcu!O42</f>
        <v>#VALUE!</v>
      </c>
      <c r="J23" s="37" t="e">
        <f ca="1">Calcu!M42</f>
        <v>#N/A</v>
      </c>
      <c r="K23" s="37" t="e">
        <f ca="1">Calcu!N42</f>
        <v>#N/A</v>
      </c>
      <c r="L23" s="37" t="str">
        <f>LEFT(Calcu!P42)</f>
        <v/>
      </c>
      <c r="M23" s="37" t="s">
        <v>354</v>
      </c>
      <c r="N23" s="37" t="s">
        <v>575</v>
      </c>
      <c r="O23" s="37" t="s">
        <v>354</v>
      </c>
      <c r="Q23" s="37" t="e">
        <f ca="1">Calcu!Q42</f>
        <v>#N/A</v>
      </c>
    </row>
    <row r="24" spans="1:17" ht="15" customHeight="1">
      <c r="A24" s="44" t="str">
        <f>IF(Calcu!B18=TRUE,"","삭제")</f>
        <v>삭제</v>
      </c>
      <c r="B24" s="43"/>
      <c r="C24" s="43"/>
      <c r="D24" s="43"/>
      <c r="E24" s="43"/>
      <c r="F24" s="51" t="e">
        <f ca="1">Calcu!L43</f>
        <v>#N/A</v>
      </c>
      <c r="G24" s="51" t="s">
        <v>543</v>
      </c>
      <c r="H24" s="51" t="e">
        <f ca="1">Calcu!O43</f>
        <v>#VALUE!</v>
      </c>
      <c r="J24" s="37" t="e">
        <f ca="1">Calcu!M43</f>
        <v>#N/A</v>
      </c>
      <c r="K24" s="37" t="e">
        <f ca="1">Calcu!N43</f>
        <v>#N/A</v>
      </c>
      <c r="L24" s="37" t="str">
        <f>LEFT(Calcu!P43)</f>
        <v/>
      </c>
      <c r="M24" s="37" t="s">
        <v>354</v>
      </c>
      <c r="N24" s="37" t="s">
        <v>575</v>
      </c>
      <c r="O24" s="37" t="s">
        <v>354</v>
      </c>
      <c r="Q24" s="37" t="e">
        <f ca="1">Calcu!Q43</f>
        <v>#N/A</v>
      </c>
    </row>
    <row r="25" spans="1:17" ht="15" customHeight="1">
      <c r="A25" s="44" t="str">
        <f>IF(Calcu!B19=TRUE,"","삭제")</f>
        <v>삭제</v>
      </c>
      <c r="B25" s="43"/>
      <c r="C25" s="43"/>
      <c r="D25" s="43"/>
      <c r="E25" s="43"/>
      <c r="F25" s="51" t="e">
        <f ca="1">Calcu!L44</f>
        <v>#N/A</v>
      </c>
      <c r="G25" s="51" t="s">
        <v>543</v>
      </c>
      <c r="H25" s="51" t="e">
        <f ca="1">Calcu!O44</f>
        <v>#VALUE!</v>
      </c>
      <c r="J25" s="37" t="e">
        <f ca="1">Calcu!M44</f>
        <v>#N/A</v>
      </c>
      <c r="K25" s="37" t="e">
        <f ca="1">Calcu!N44</f>
        <v>#N/A</v>
      </c>
      <c r="L25" s="37" t="str">
        <f>LEFT(Calcu!P44)</f>
        <v/>
      </c>
      <c r="M25" s="37" t="s">
        <v>354</v>
      </c>
      <c r="N25" s="37" t="s">
        <v>575</v>
      </c>
      <c r="O25" s="37" t="s">
        <v>354</v>
      </c>
      <c r="Q25" s="37" t="e">
        <f ca="1">Calcu!Q44</f>
        <v>#N/A</v>
      </c>
    </row>
    <row r="26" spans="1:17" ht="15" customHeight="1">
      <c r="A26" s="44" t="str">
        <f>IF(Calcu!B20=TRUE,"","삭제")</f>
        <v>삭제</v>
      </c>
      <c r="B26" s="43"/>
      <c r="C26" s="43"/>
      <c r="D26" s="43"/>
      <c r="E26" s="43"/>
      <c r="F26" s="51" t="e">
        <f ca="1">Calcu!L45</f>
        <v>#N/A</v>
      </c>
      <c r="G26" s="51" t="s">
        <v>543</v>
      </c>
      <c r="H26" s="51" t="e">
        <f ca="1">Calcu!O45</f>
        <v>#VALUE!</v>
      </c>
      <c r="J26" s="37" t="e">
        <f ca="1">Calcu!M45</f>
        <v>#N/A</v>
      </c>
      <c r="K26" s="37" t="e">
        <f ca="1">Calcu!N45</f>
        <v>#N/A</v>
      </c>
      <c r="L26" s="37" t="str">
        <f>LEFT(Calcu!P45)</f>
        <v/>
      </c>
      <c r="M26" s="37" t="s">
        <v>354</v>
      </c>
      <c r="N26" s="37" t="s">
        <v>575</v>
      </c>
      <c r="O26" s="37" t="s">
        <v>354</v>
      </c>
      <c r="Q26" s="37" t="e">
        <f ca="1">Calcu!Q45</f>
        <v>#N/A</v>
      </c>
    </row>
    <row r="27" spans="1:17" ht="15" customHeight="1">
      <c r="A27" s="44" t="str">
        <f>IF(Calcu!B21=TRUE,"","삭제")</f>
        <v>삭제</v>
      </c>
      <c r="B27" s="43"/>
      <c r="C27" s="43"/>
      <c r="D27" s="43"/>
      <c r="E27" s="43"/>
      <c r="F27" s="51" t="e">
        <f ca="1">Calcu!L46</f>
        <v>#N/A</v>
      </c>
      <c r="G27" s="51" t="s">
        <v>543</v>
      </c>
      <c r="H27" s="51" t="e">
        <f ca="1">Calcu!O46</f>
        <v>#VALUE!</v>
      </c>
      <c r="J27" s="37" t="e">
        <f ca="1">Calcu!M46</f>
        <v>#N/A</v>
      </c>
      <c r="K27" s="37" t="e">
        <f ca="1">Calcu!N46</f>
        <v>#N/A</v>
      </c>
      <c r="L27" s="37" t="str">
        <f>LEFT(Calcu!P46)</f>
        <v/>
      </c>
      <c r="M27" s="37" t="s">
        <v>354</v>
      </c>
      <c r="N27" s="37" t="s">
        <v>575</v>
      </c>
      <c r="O27" s="37" t="s">
        <v>354</v>
      </c>
      <c r="Q27" s="37" t="e">
        <f ca="1">Calcu!Q46</f>
        <v>#N/A</v>
      </c>
    </row>
    <row r="28" spans="1:17" ht="15" customHeight="1">
      <c r="A28" s="44" t="str">
        <f>IF(Calcu!B22=TRUE,"","삭제")</f>
        <v>삭제</v>
      </c>
      <c r="B28" s="43"/>
      <c r="C28" s="43"/>
      <c r="D28" s="43"/>
      <c r="E28" s="43"/>
      <c r="F28" s="51" t="e">
        <f ca="1">Calcu!L47</f>
        <v>#N/A</v>
      </c>
      <c r="G28" s="51" t="s">
        <v>543</v>
      </c>
      <c r="H28" s="51" t="e">
        <f ca="1">Calcu!O47</f>
        <v>#VALUE!</v>
      </c>
      <c r="J28" s="37" t="e">
        <f ca="1">Calcu!M47</f>
        <v>#N/A</v>
      </c>
      <c r="K28" s="37" t="e">
        <f ca="1">Calcu!N47</f>
        <v>#N/A</v>
      </c>
      <c r="L28" s="37" t="str">
        <f>LEFT(Calcu!P47)</f>
        <v/>
      </c>
      <c r="M28" s="37" t="s">
        <v>354</v>
      </c>
      <c r="N28" s="37" t="s">
        <v>575</v>
      </c>
      <c r="O28" s="37" t="s">
        <v>354</v>
      </c>
      <c r="Q28" s="37" t="e">
        <f ca="1">Calcu!Q47</f>
        <v>#N/A</v>
      </c>
    </row>
    <row r="29" spans="1:17" ht="15" customHeight="1">
      <c r="A29" s="44" t="str">
        <f>IF(Calcu!B23=TRUE,"","삭제")</f>
        <v>삭제</v>
      </c>
      <c r="B29" s="43"/>
      <c r="C29" s="43"/>
      <c r="D29" s="43"/>
      <c r="E29" s="43"/>
      <c r="F29" s="51" t="e">
        <f ca="1">Calcu!L48</f>
        <v>#N/A</v>
      </c>
      <c r="G29" s="51" t="s">
        <v>543</v>
      </c>
      <c r="H29" s="51" t="e">
        <f ca="1">Calcu!O48</f>
        <v>#VALUE!</v>
      </c>
      <c r="J29" s="37" t="e">
        <f ca="1">Calcu!M48</f>
        <v>#N/A</v>
      </c>
      <c r="K29" s="37" t="e">
        <f ca="1">Calcu!N48</f>
        <v>#N/A</v>
      </c>
      <c r="L29" s="37" t="str">
        <f>LEFT(Calcu!P48)</f>
        <v/>
      </c>
      <c r="M29" s="37" t="s">
        <v>354</v>
      </c>
      <c r="N29" s="37" t="s">
        <v>575</v>
      </c>
      <c r="O29" s="37" t="s">
        <v>354</v>
      </c>
      <c r="Q29" s="37" t="e">
        <f ca="1">Calcu!Q48</f>
        <v>#N/A</v>
      </c>
    </row>
    <row r="30" spans="1:17" ht="15" customHeight="1">
      <c r="A30" s="44" t="str">
        <f>IF(Calcu!B24=TRUE,"","삭제")</f>
        <v>삭제</v>
      </c>
      <c r="B30" s="43"/>
      <c r="C30" s="43"/>
      <c r="D30" s="43"/>
      <c r="E30" s="43"/>
      <c r="F30" s="51" t="e">
        <f ca="1">Calcu!L49</f>
        <v>#N/A</v>
      </c>
      <c r="G30" s="51" t="s">
        <v>543</v>
      </c>
      <c r="H30" s="51" t="e">
        <f ca="1">Calcu!O49</f>
        <v>#VALUE!</v>
      </c>
      <c r="J30" s="37" t="e">
        <f ca="1">Calcu!M49</f>
        <v>#N/A</v>
      </c>
      <c r="K30" s="37" t="e">
        <f ca="1">Calcu!N49</f>
        <v>#N/A</v>
      </c>
      <c r="L30" s="37" t="str">
        <f>LEFT(Calcu!P49)</f>
        <v/>
      </c>
      <c r="M30" s="37" t="s">
        <v>354</v>
      </c>
      <c r="N30" s="37" t="s">
        <v>575</v>
      </c>
      <c r="O30" s="37" t="s">
        <v>354</v>
      </c>
      <c r="Q30" s="37" t="e">
        <f ca="1">Calcu!Q49</f>
        <v>#N/A</v>
      </c>
    </row>
    <row r="31" spans="1:17" ht="15" customHeight="1">
      <c r="A31" s="44" t="str">
        <f>IF(Calcu!B25=TRUE,"","삭제")</f>
        <v>삭제</v>
      </c>
      <c r="B31" s="43"/>
      <c r="C31" s="43"/>
      <c r="D31" s="43"/>
      <c r="E31" s="43"/>
      <c r="F31" s="51" t="e">
        <f ca="1">Calcu!L50</f>
        <v>#N/A</v>
      </c>
      <c r="G31" s="51" t="s">
        <v>543</v>
      </c>
      <c r="H31" s="51" t="e">
        <f ca="1">Calcu!O50</f>
        <v>#VALUE!</v>
      </c>
      <c r="J31" s="37" t="e">
        <f ca="1">Calcu!M50</f>
        <v>#N/A</v>
      </c>
      <c r="K31" s="37" t="e">
        <f ca="1">Calcu!N50</f>
        <v>#N/A</v>
      </c>
      <c r="L31" s="37" t="str">
        <f>LEFT(Calcu!P50)</f>
        <v/>
      </c>
      <c r="M31" s="37" t="s">
        <v>354</v>
      </c>
      <c r="N31" s="37" t="s">
        <v>575</v>
      </c>
      <c r="O31" s="37" t="s">
        <v>354</v>
      </c>
      <c r="Q31" s="37" t="e">
        <f ca="1">Calcu!Q50</f>
        <v>#N/A</v>
      </c>
    </row>
    <row r="32" spans="1:17" ht="15" customHeight="1">
      <c r="A32" s="44" t="str">
        <f>IF(Calcu!B26=TRUE,"","삭제")</f>
        <v>삭제</v>
      </c>
      <c r="B32" s="43"/>
      <c r="C32" s="43"/>
      <c r="D32" s="43"/>
      <c r="E32" s="43"/>
      <c r="F32" s="51" t="e">
        <f ca="1">Calcu!L51</f>
        <v>#N/A</v>
      </c>
      <c r="G32" s="51" t="s">
        <v>543</v>
      </c>
      <c r="H32" s="51" t="e">
        <f ca="1">Calcu!O51</f>
        <v>#VALUE!</v>
      </c>
      <c r="J32" s="37" t="e">
        <f ca="1">Calcu!M51</f>
        <v>#N/A</v>
      </c>
      <c r="K32" s="37" t="e">
        <f ca="1">Calcu!N51</f>
        <v>#N/A</v>
      </c>
      <c r="L32" s="37" t="str">
        <f>LEFT(Calcu!P51)</f>
        <v/>
      </c>
      <c r="M32" s="37" t="s">
        <v>354</v>
      </c>
      <c r="N32" s="37" t="s">
        <v>575</v>
      </c>
      <c r="O32" s="37" t="s">
        <v>354</v>
      </c>
      <c r="Q32" s="37" t="e">
        <f ca="1">Calcu!Q51</f>
        <v>#N/A</v>
      </c>
    </row>
    <row r="33" spans="1:17" ht="15" customHeight="1">
      <c r="A33" s="44" t="str">
        <f>IF(Calcu!B27=TRUE,"","삭제")</f>
        <v>삭제</v>
      </c>
      <c r="B33" s="43"/>
      <c r="C33" s="43"/>
      <c r="D33" s="43"/>
      <c r="E33" s="43"/>
      <c r="F33" s="51" t="e">
        <f ca="1">Calcu!L52</f>
        <v>#N/A</v>
      </c>
      <c r="G33" s="51" t="s">
        <v>543</v>
      </c>
      <c r="H33" s="51" t="e">
        <f ca="1">Calcu!O52</f>
        <v>#VALUE!</v>
      </c>
      <c r="J33" s="37" t="e">
        <f ca="1">Calcu!M52</f>
        <v>#N/A</v>
      </c>
      <c r="K33" s="37" t="e">
        <f ca="1">Calcu!N52</f>
        <v>#N/A</v>
      </c>
      <c r="L33" s="37" t="str">
        <f>LEFT(Calcu!P52)</f>
        <v/>
      </c>
      <c r="M33" s="37" t="s">
        <v>354</v>
      </c>
      <c r="N33" s="37" t="s">
        <v>575</v>
      </c>
      <c r="O33" s="37" t="s">
        <v>354</v>
      </c>
      <c r="Q33" s="37" t="e">
        <f ca="1">Calcu!Q52</f>
        <v>#N/A</v>
      </c>
    </row>
    <row r="34" spans="1:17" ht="15" customHeight="1">
      <c r="A34" s="44" t="str">
        <f>IF(Calcu!B28=TRUE,"","삭제")</f>
        <v>삭제</v>
      </c>
      <c r="B34" s="43"/>
      <c r="C34" s="43"/>
      <c r="D34" s="43"/>
      <c r="E34" s="43"/>
      <c r="F34" s="51" t="e">
        <f ca="1">Calcu!L53</f>
        <v>#N/A</v>
      </c>
      <c r="G34" s="51" t="s">
        <v>543</v>
      </c>
      <c r="H34" s="51" t="e">
        <f ca="1">Calcu!O53</f>
        <v>#VALUE!</v>
      </c>
      <c r="J34" s="37" t="e">
        <f ca="1">Calcu!M53</f>
        <v>#N/A</v>
      </c>
      <c r="K34" s="37" t="e">
        <f ca="1">Calcu!N53</f>
        <v>#N/A</v>
      </c>
      <c r="L34" s="37" t="str">
        <f>LEFT(Calcu!P53)</f>
        <v/>
      </c>
      <c r="M34" s="37" t="s">
        <v>354</v>
      </c>
      <c r="N34" s="37" t="s">
        <v>575</v>
      </c>
      <c r="O34" s="37" t="s">
        <v>354</v>
      </c>
      <c r="Q34" s="37" t="e">
        <f ca="1">Calcu!Q53</f>
        <v>#N/A</v>
      </c>
    </row>
    <row r="35" spans="1:17" ht="15" customHeight="1">
      <c r="A35" s="44"/>
      <c r="F35" s="51"/>
      <c r="G35" s="51"/>
      <c r="H35" s="51"/>
    </row>
    <row r="36" spans="1:17" ht="15" customHeight="1">
      <c r="A36" s="44"/>
      <c r="G36" s="53" t="e">
        <f>IF(Calcu!E81="사다리꼴","※ 신뢰수준 95 %,","※ 신뢰수준 약 95 %,")</f>
        <v>#N/A</v>
      </c>
      <c r="H36" s="268" t="e">
        <f ca="1">Calcu!E82&amp;IF(Calcu!E81="사다리꼴",", 사다리꼴 확률분포","")</f>
        <v>#N/A</v>
      </c>
      <c r="K36" s="50"/>
      <c r="Q36" s="53"/>
    </row>
    <row r="37" spans="1:17" ht="15" customHeight="1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10.77734375" style="37" customWidth="1"/>
    <col min="9" max="11" width="4.77734375" style="37" customWidth="1"/>
    <col min="12" max="12" width="4.77734375" style="92" customWidth="1"/>
    <col min="13" max="13" width="6.77734375" style="104" customWidth="1"/>
    <col min="14" max="16384" width="10.77734375" style="92"/>
  </cols>
  <sheetData>
    <row r="1" spans="1:13" s="79" customFormat="1" ht="33" customHeight="1">
      <c r="A1" s="352" t="s">
        <v>71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81"/>
    </row>
    <row r="2" spans="1:13" s="79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81"/>
    </row>
    <row r="3" spans="1:13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  <c r="M3" s="103"/>
    </row>
    <row r="4" spans="1:13" s="81" customFormat="1" ht="13.5" customHeight="1">
      <c r="A4" s="89"/>
      <c r="B4" s="89"/>
      <c r="C4" s="90"/>
      <c r="D4" s="194"/>
      <c r="E4" s="90"/>
      <c r="F4" s="98"/>
      <c r="G4" s="90"/>
      <c r="H4" s="90"/>
      <c r="I4" s="91"/>
      <c r="J4" s="98"/>
      <c r="K4" s="98"/>
      <c r="L4" s="89"/>
      <c r="M4" s="36"/>
    </row>
    <row r="5" spans="1:13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4" customFormat="1" ht="15" customHeight="1">
      <c r="A6" s="43"/>
      <c r="C6" s="43"/>
      <c r="D6" s="43"/>
      <c r="E6" s="38" t="s">
        <v>156</v>
      </c>
      <c r="F6" s="37"/>
      <c r="G6" s="52"/>
      <c r="H6" s="52"/>
      <c r="I6" s="51"/>
      <c r="J6" s="37"/>
      <c r="K6" s="37"/>
      <c r="L6" s="93"/>
    </row>
    <row r="7" spans="1:13" s="84" customFormat="1" ht="15" customHeight="1">
      <c r="A7" s="43"/>
      <c r="C7" s="43"/>
      <c r="D7" s="43"/>
      <c r="E7" s="177" t="s">
        <v>141</v>
      </c>
      <c r="F7" s="177" t="s">
        <v>84</v>
      </c>
      <c r="G7" s="174" t="s">
        <v>83</v>
      </c>
      <c r="H7" s="350" t="s">
        <v>85</v>
      </c>
    </row>
    <row r="8" spans="1:13" s="84" customFormat="1" ht="15" customHeight="1">
      <c r="A8" s="43"/>
      <c r="C8" s="43"/>
      <c r="D8" s="43"/>
      <c r="E8" s="178" t="s">
        <v>490</v>
      </c>
      <c r="F8" s="178" t="s">
        <v>490</v>
      </c>
      <c r="G8" s="178" t="s">
        <v>490</v>
      </c>
      <c r="H8" s="351"/>
    </row>
    <row r="9" spans="1:13" s="84" customFormat="1" ht="15" customHeight="1">
      <c r="A9" s="43" t="str">
        <f>IF(Calcu!B9=TRUE,"","삭제")</f>
        <v>삭제</v>
      </c>
      <c r="C9" s="43"/>
      <c r="D9" s="43"/>
      <c r="E9" s="131" t="e">
        <f ca="1">Calcu!L34</f>
        <v>#N/A</v>
      </c>
      <c r="F9" s="131" t="e">
        <f ca="1">Calcu!M34</f>
        <v>#N/A</v>
      </c>
      <c r="G9" s="131" t="e">
        <f ca="1">Calcu!O34</f>
        <v>#VALUE!</v>
      </c>
      <c r="H9" s="131" t="str">
        <f>Calcu!P34</f>
        <v/>
      </c>
    </row>
    <row r="10" spans="1:13" s="84" customFormat="1" ht="15" customHeight="1">
      <c r="A10" s="43" t="str">
        <f>IF(Calcu!B10=TRUE,"","삭제")</f>
        <v>삭제</v>
      </c>
      <c r="C10" s="43"/>
      <c r="D10" s="43"/>
      <c r="E10" s="131" t="e">
        <f ca="1">Calcu!L35</f>
        <v>#N/A</v>
      </c>
      <c r="F10" s="131" t="e">
        <f ca="1">Calcu!M35</f>
        <v>#N/A</v>
      </c>
      <c r="G10" s="131" t="e">
        <f ca="1">Calcu!O35</f>
        <v>#VALUE!</v>
      </c>
      <c r="H10" s="131" t="str">
        <f>Calcu!P35</f>
        <v/>
      </c>
    </row>
    <row r="11" spans="1:13" s="84" customFormat="1" ht="15" customHeight="1">
      <c r="A11" s="43" t="str">
        <f>IF(Calcu!B11=TRUE,"","삭제")</f>
        <v>삭제</v>
      </c>
      <c r="C11" s="43"/>
      <c r="D11" s="43"/>
      <c r="E11" s="131" t="e">
        <f ca="1">Calcu!L36</f>
        <v>#N/A</v>
      </c>
      <c r="F11" s="131" t="e">
        <f ca="1">Calcu!M36</f>
        <v>#N/A</v>
      </c>
      <c r="G11" s="131" t="e">
        <f ca="1">Calcu!O36</f>
        <v>#VALUE!</v>
      </c>
      <c r="H11" s="131" t="str">
        <f>Calcu!P36</f>
        <v/>
      </c>
    </row>
    <row r="12" spans="1:13" s="84" customFormat="1" ht="15" customHeight="1">
      <c r="A12" s="43" t="str">
        <f>IF(Calcu!B12=TRUE,"","삭제")</f>
        <v>삭제</v>
      </c>
      <c r="C12" s="43"/>
      <c r="D12" s="43"/>
      <c r="E12" s="131" t="e">
        <f ca="1">Calcu!L37</f>
        <v>#N/A</v>
      </c>
      <c r="F12" s="131" t="e">
        <f ca="1">Calcu!M37</f>
        <v>#N/A</v>
      </c>
      <c r="G12" s="131" t="e">
        <f ca="1">Calcu!O37</f>
        <v>#VALUE!</v>
      </c>
      <c r="H12" s="131" t="str">
        <f>Calcu!P37</f>
        <v/>
      </c>
    </row>
    <row r="13" spans="1:13" s="84" customFormat="1" ht="15" customHeight="1">
      <c r="A13" s="43" t="str">
        <f>IF(Calcu!B13=TRUE,"","삭제")</f>
        <v>삭제</v>
      </c>
      <c r="C13" s="43"/>
      <c r="D13" s="43"/>
      <c r="E13" s="131" t="e">
        <f ca="1">Calcu!L38</f>
        <v>#N/A</v>
      </c>
      <c r="F13" s="131" t="e">
        <f ca="1">Calcu!M38</f>
        <v>#N/A</v>
      </c>
      <c r="G13" s="131" t="e">
        <f ca="1">Calcu!O38</f>
        <v>#VALUE!</v>
      </c>
      <c r="H13" s="131" t="str">
        <f>Calcu!P38</f>
        <v/>
      </c>
    </row>
    <row r="14" spans="1:13" s="84" customFormat="1" ht="15" customHeight="1">
      <c r="A14" s="43" t="str">
        <f>IF(Calcu!B14=TRUE,"","삭제")</f>
        <v>삭제</v>
      </c>
      <c r="C14" s="43"/>
      <c r="D14" s="43"/>
      <c r="E14" s="131" t="e">
        <f ca="1">Calcu!L39</f>
        <v>#N/A</v>
      </c>
      <c r="F14" s="131" t="e">
        <f ca="1">Calcu!M39</f>
        <v>#N/A</v>
      </c>
      <c r="G14" s="131" t="e">
        <f ca="1">Calcu!O39</f>
        <v>#VALUE!</v>
      </c>
      <c r="H14" s="131" t="str">
        <f>Calcu!P39</f>
        <v/>
      </c>
    </row>
    <row r="15" spans="1:13" s="84" customFormat="1" ht="15" customHeight="1">
      <c r="A15" s="43" t="str">
        <f>IF(Calcu!B15=TRUE,"","삭제")</f>
        <v>삭제</v>
      </c>
      <c r="C15" s="43"/>
      <c r="D15" s="43"/>
      <c r="E15" s="131" t="e">
        <f ca="1">Calcu!L40</f>
        <v>#N/A</v>
      </c>
      <c r="F15" s="131" t="e">
        <f ca="1">Calcu!M40</f>
        <v>#N/A</v>
      </c>
      <c r="G15" s="131" t="e">
        <f ca="1">Calcu!O40</f>
        <v>#VALUE!</v>
      </c>
      <c r="H15" s="131" t="str">
        <f>Calcu!P40</f>
        <v/>
      </c>
    </row>
    <row r="16" spans="1:13" s="84" customFormat="1" ht="15" customHeight="1">
      <c r="A16" s="43" t="str">
        <f>IF(Calcu!B16=TRUE,"","삭제")</f>
        <v>삭제</v>
      </c>
      <c r="C16" s="43"/>
      <c r="D16" s="43"/>
      <c r="E16" s="131" t="e">
        <f ca="1">Calcu!L41</f>
        <v>#N/A</v>
      </c>
      <c r="F16" s="131" t="e">
        <f ca="1">Calcu!M41</f>
        <v>#N/A</v>
      </c>
      <c r="G16" s="131" t="e">
        <f ca="1">Calcu!O41</f>
        <v>#VALUE!</v>
      </c>
      <c r="H16" s="131" t="str">
        <f>Calcu!P41</f>
        <v/>
      </c>
    </row>
    <row r="17" spans="1:9" s="84" customFormat="1" ht="15" customHeight="1">
      <c r="A17" s="43" t="str">
        <f>IF(Calcu!B17=TRUE,"","삭제")</f>
        <v>삭제</v>
      </c>
      <c r="C17" s="43"/>
      <c r="D17" s="43"/>
      <c r="E17" s="131" t="e">
        <f ca="1">Calcu!L42</f>
        <v>#N/A</v>
      </c>
      <c r="F17" s="131" t="e">
        <f ca="1">Calcu!M42</f>
        <v>#N/A</v>
      </c>
      <c r="G17" s="131" t="e">
        <f ca="1">Calcu!O42</f>
        <v>#VALUE!</v>
      </c>
      <c r="H17" s="131" t="str">
        <f>Calcu!P42</f>
        <v/>
      </c>
    </row>
    <row r="18" spans="1:9" s="84" customFormat="1" ht="15" customHeight="1">
      <c r="A18" s="43" t="str">
        <f>IF(Calcu!B18=TRUE,"","삭제")</f>
        <v>삭제</v>
      </c>
      <c r="C18" s="43"/>
      <c r="D18" s="43"/>
      <c r="E18" s="131" t="e">
        <f ca="1">Calcu!L43</f>
        <v>#N/A</v>
      </c>
      <c r="F18" s="131" t="e">
        <f ca="1">Calcu!M43</f>
        <v>#N/A</v>
      </c>
      <c r="G18" s="131" t="e">
        <f ca="1">Calcu!O43</f>
        <v>#VALUE!</v>
      </c>
      <c r="H18" s="131" t="str">
        <f>Calcu!P43</f>
        <v/>
      </c>
    </row>
    <row r="19" spans="1:9" s="84" customFormat="1" ht="15" customHeight="1">
      <c r="A19" s="43" t="str">
        <f>IF(Calcu!B19=TRUE,"","삭제")</f>
        <v>삭제</v>
      </c>
      <c r="C19" s="43"/>
      <c r="D19" s="43"/>
      <c r="E19" s="131" t="e">
        <f ca="1">Calcu!L44</f>
        <v>#N/A</v>
      </c>
      <c r="F19" s="131" t="e">
        <f ca="1">Calcu!M44</f>
        <v>#N/A</v>
      </c>
      <c r="G19" s="131" t="e">
        <f ca="1">Calcu!O44</f>
        <v>#VALUE!</v>
      </c>
      <c r="H19" s="131" t="str">
        <f>Calcu!P44</f>
        <v/>
      </c>
    </row>
    <row r="20" spans="1:9" s="84" customFormat="1" ht="15" customHeight="1">
      <c r="A20" s="43" t="str">
        <f>IF(Calcu!B20=TRUE,"","삭제")</f>
        <v>삭제</v>
      </c>
      <c r="C20" s="43"/>
      <c r="D20" s="43"/>
      <c r="E20" s="131" t="e">
        <f ca="1">Calcu!L45</f>
        <v>#N/A</v>
      </c>
      <c r="F20" s="131" t="e">
        <f ca="1">Calcu!M45</f>
        <v>#N/A</v>
      </c>
      <c r="G20" s="131" t="e">
        <f ca="1">Calcu!O45</f>
        <v>#VALUE!</v>
      </c>
      <c r="H20" s="131" t="str">
        <f>Calcu!P45</f>
        <v/>
      </c>
    </row>
    <row r="21" spans="1:9" s="84" customFormat="1" ht="15" customHeight="1">
      <c r="A21" s="43" t="str">
        <f>IF(Calcu!B21=TRUE,"","삭제")</f>
        <v>삭제</v>
      </c>
      <c r="C21" s="43"/>
      <c r="D21" s="43"/>
      <c r="E21" s="131" t="e">
        <f ca="1">Calcu!L46</f>
        <v>#N/A</v>
      </c>
      <c r="F21" s="131" t="e">
        <f ca="1">Calcu!M46</f>
        <v>#N/A</v>
      </c>
      <c r="G21" s="131" t="e">
        <f ca="1">Calcu!O46</f>
        <v>#VALUE!</v>
      </c>
      <c r="H21" s="131" t="str">
        <f>Calcu!P46</f>
        <v/>
      </c>
    </row>
    <row r="22" spans="1:9" s="84" customFormat="1" ht="15" customHeight="1">
      <c r="A22" s="43" t="str">
        <f>IF(Calcu!B22=TRUE,"","삭제")</f>
        <v>삭제</v>
      </c>
      <c r="C22" s="43"/>
      <c r="D22" s="43"/>
      <c r="E22" s="131" t="e">
        <f ca="1">Calcu!L47</f>
        <v>#N/A</v>
      </c>
      <c r="F22" s="131" t="e">
        <f ca="1">Calcu!M47</f>
        <v>#N/A</v>
      </c>
      <c r="G22" s="131" t="e">
        <f ca="1">Calcu!O47</f>
        <v>#VALUE!</v>
      </c>
      <c r="H22" s="131" t="str">
        <f>Calcu!P47</f>
        <v/>
      </c>
    </row>
    <row r="23" spans="1:9" s="84" customFormat="1" ht="15" customHeight="1">
      <c r="A23" s="43" t="str">
        <f>IF(Calcu!B23=TRUE,"","삭제")</f>
        <v>삭제</v>
      </c>
      <c r="C23" s="43"/>
      <c r="D23" s="43"/>
      <c r="E23" s="131" t="e">
        <f ca="1">Calcu!L48</f>
        <v>#N/A</v>
      </c>
      <c r="F23" s="131" t="e">
        <f ca="1">Calcu!M48</f>
        <v>#N/A</v>
      </c>
      <c r="G23" s="131" t="e">
        <f ca="1">Calcu!O48</f>
        <v>#VALUE!</v>
      </c>
      <c r="H23" s="131" t="str">
        <f>Calcu!P48</f>
        <v/>
      </c>
    </row>
    <row r="24" spans="1:9" s="84" customFormat="1" ht="15" customHeight="1">
      <c r="A24" s="43" t="str">
        <f>IF(Calcu!B24=TRUE,"","삭제")</f>
        <v>삭제</v>
      </c>
      <c r="C24" s="43"/>
      <c r="D24" s="43"/>
      <c r="E24" s="131" t="e">
        <f ca="1">Calcu!L49</f>
        <v>#N/A</v>
      </c>
      <c r="F24" s="131" t="e">
        <f ca="1">Calcu!M49</f>
        <v>#N/A</v>
      </c>
      <c r="G24" s="131" t="e">
        <f ca="1">Calcu!O49</f>
        <v>#VALUE!</v>
      </c>
      <c r="H24" s="131" t="str">
        <f>Calcu!P49</f>
        <v/>
      </c>
    </row>
    <row r="25" spans="1:9" s="84" customFormat="1" ht="15" customHeight="1">
      <c r="A25" s="43" t="str">
        <f>IF(Calcu!B25=TRUE,"","삭제")</f>
        <v>삭제</v>
      </c>
      <c r="C25" s="43"/>
      <c r="D25" s="43"/>
      <c r="E25" s="131" t="e">
        <f ca="1">Calcu!L50</f>
        <v>#N/A</v>
      </c>
      <c r="F25" s="131" t="e">
        <f ca="1">Calcu!M50</f>
        <v>#N/A</v>
      </c>
      <c r="G25" s="131" t="e">
        <f ca="1">Calcu!O50</f>
        <v>#VALUE!</v>
      </c>
      <c r="H25" s="131" t="str">
        <f>Calcu!P50</f>
        <v/>
      </c>
    </row>
    <row r="26" spans="1:9" s="84" customFormat="1" ht="15" customHeight="1">
      <c r="A26" s="43" t="str">
        <f>IF(Calcu!B26=TRUE,"","삭제")</f>
        <v>삭제</v>
      </c>
      <c r="C26" s="43"/>
      <c r="D26" s="43"/>
      <c r="E26" s="131" t="e">
        <f ca="1">Calcu!L51</f>
        <v>#N/A</v>
      </c>
      <c r="F26" s="131" t="e">
        <f ca="1">Calcu!M51</f>
        <v>#N/A</v>
      </c>
      <c r="G26" s="131" t="e">
        <f ca="1">Calcu!O51</f>
        <v>#VALUE!</v>
      </c>
      <c r="H26" s="131" t="str">
        <f>Calcu!P51</f>
        <v/>
      </c>
    </row>
    <row r="27" spans="1:9" s="84" customFormat="1" ht="15" customHeight="1">
      <c r="A27" s="43" t="str">
        <f>IF(Calcu!B27=TRUE,"","삭제")</f>
        <v>삭제</v>
      </c>
      <c r="C27" s="43"/>
      <c r="D27" s="43"/>
      <c r="E27" s="131" t="e">
        <f ca="1">Calcu!L52</f>
        <v>#N/A</v>
      </c>
      <c r="F27" s="131" t="e">
        <f ca="1">Calcu!M52</f>
        <v>#N/A</v>
      </c>
      <c r="G27" s="131" t="e">
        <f ca="1">Calcu!O52</f>
        <v>#VALUE!</v>
      </c>
      <c r="H27" s="131" t="str">
        <f>Calcu!P52</f>
        <v/>
      </c>
    </row>
    <row r="28" spans="1:9" s="84" customFormat="1" ht="15" customHeight="1">
      <c r="A28" s="43" t="str">
        <f>IF(Calcu!B28=TRUE,"","삭제")</f>
        <v>삭제</v>
      </c>
      <c r="C28" s="43"/>
      <c r="D28" s="43"/>
      <c r="E28" s="131" t="e">
        <f ca="1">Calcu!L53</f>
        <v>#N/A</v>
      </c>
      <c r="F28" s="131" t="e">
        <f ca="1">Calcu!M53</f>
        <v>#N/A</v>
      </c>
      <c r="G28" s="131" t="e">
        <f ca="1">Calcu!O53</f>
        <v>#VALUE!</v>
      </c>
      <c r="H28" s="131" t="str">
        <f>Calcu!P53</f>
        <v/>
      </c>
    </row>
    <row r="29" spans="1:9" ht="15" customHeight="1">
      <c r="C29" s="73"/>
      <c r="D29" s="73"/>
      <c r="E29" s="179"/>
      <c r="F29" s="179"/>
      <c r="G29" s="179"/>
      <c r="H29" s="179"/>
      <c r="I29" s="73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2" customWidth="1"/>
    <col min="13" max="16384" width="10.77734375" style="84"/>
  </cols>
  <sheetData>
    <row r="1" spans="1:12" s="79" customFormat="1" ht="33" customHeight="1">
      <c r="A1" s="352" t="s">
        <v>57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s="79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</row>
    <row r="3" spans="1:12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</row>
    <row r="4" spans="1:12" s="81" customFormat="1" ht="13.5" customHeight="1">
      <c r="A4" s="89"/>
      <c r="B4" s="89"/>
      <c r="C4" s="90"/>
      <c r="D4" s="90"/>
      <c r="E4" s="98"/>
      <c r="F4" s="90"/>
      <c r="G4" s="90"/>
      <c r="H4" s="99"/>
      <c r="I4" s="91"/>
      <c r="J4" s="98"/>
      <c r="K4" s="98"/>
      <c r="L4" s="89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2"/>
    </row>
    <row r="6" spans="1:12" s="37" customFormat="1" ht="15" customHeight="1">
      <c r="C6" s="54" t="str">
        <f>"○ 품명 : "&amp;기본정보!C$5</f>
        <v xml:space="preserve">○ 품명 : </v>
      </c>
      <c r="L6" s="92"/>
    </row>
    <row r="7" spans="1:12" s="37" customFormat="1" ht="15" customHeight="1">
      <c r="C7" s="54" t="str">
        <f>"○ 제작회사 : "&amp;기본정보!C$6</f>
        <v xml:space="preserve">○ 제작회사 : </v>
      </c>
      <c r="L7" s="92"/>
    </row>
    <row r="8" spans="1:12" s="37" customFormat="1" ht="15" customHeight="1">
      <c r="C8" s="54" t="str">
        <f>"○ 형식 : "&amp;기본정보!C$7</f>
        <v xml:space="preserve">○ 형식 : </v>
      </c>
      <c r="L8" s="92"/>
    </row>
    <row r="9" spans="1:12" s="37" customFormat="1" ht="15" customHeight="1">
      <c r="C9" s="54" t="str">
        <f>"○ 기기번호 : "&amp;기본정보!C$8</f>
        <v xml:space="preserve">○ 기기번호 : </v>
      </c>
      <c r="L9" s="92"/>
    </row>
    <row r="10" spans="1:12" s="37" customFormat="1" ht="15" customHeight="1">
      <c r="L10" s="92"/>
    </row>
    <row r="11" spans="1:12" ht="15" customHeight="1">
      <c r="B11" s="73"/>
      <c r="C11" s="105"/>
      <c r="D11" s="105"/>
      <c r="E11" s="105"/>
      <c r="F11" s="105"/>
      <c r="G11" s="105"/>
      <c r="H11" s="106"/>
      <c r="I11" s="106"/>
      <c r="J11" s="105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9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8" width="8.77734375" style="26" customWidth="1"/>
    <col min="9" max="9" width="1.77734375" style="26" customWidth="1"/>
    <col min="10" max="10" width="8.77734375" style="26" customWidth="1"/>
    <col min="11" max="14" width="8.77734375" style="45" customWidth="1"/>
    <col min="15" max="17" width="8.88671875" style="45" customWidth="1"/>
    <col min="18" max="20" width="8.88671875" style="45"/>
    <col min="21" max="16365" width="8.88671875" style="28"/>
    <col min="16366" max="16366" width="8.88671875" style="28" customWidth="1"/>
    <col min="16367" max="16384" width="8.88671875" style="28"/>
  </cols>
  <sheetData>
    <row r="1" spans="1:31" s="67" customFormat="1" ht="25.5">
      <c r="A1" s="63" t="s">
        <v>59</v>
      </c>
      <c r="B1" s="30"/>
      <c r="C1" s="30"/>
      <c r="D1" s="30"/>
      <c r="E1" s="64"/>
      <c r="F1" s="26"/>
      <c r="G1" s="26"/>
      <c r="H1" s="26"/>
      <c r="I1" s="26"/>
      <c r="J1" s="26"/>
      <c r="K1" s="26"/>
      <c r="L1" s="65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31" s="27" customFormat="1" ht="15" customHeight="1">
      <c r="A3" s="46"/>
      <c r="B3" s="182" t="s">
        <v>2</v>
      </c>
      <c r="C3" s="183">
        <f>기본정보!C3</f>
        <v>0</v>
      </c>
      <c r="D3" s="182" t="s">
        <v>79</v>
      </c>
      <c r="E3" s="355">
        <f>기본정보!H3</f>
        <v>0</v>
      </c>
      <c r="F3" s="356"/>
      <c r="G3" s="182" t="s">
        <v>82</v>
      </c>
      <c r="H3" s="184">
        <f>기본정보!H8</f>
        <v>0</v>
      </c>
      <c r="I3" s="280"/>
      <c r="J3" s="24"/>
    </row>
    <row r="4" spans="1:31" s="27" customFormat="1" ht="15" customHeight="1">
      <c r="A4" s="46"/>
      <c r="B4" s="182" t="s">
        <v>32</v>
      </c>
      <c r="C4" s="185">
        <f>기본정보!C8</f>
        <v>0</v>
      </c>
      <c r="D4" s="182" t="s">
        <v>80</v>
      </c>
      <c r="E4" s="353">
        <f>기본정보!H4</f>
        <v>0</v>
      </c>
      <c r="F4" s="354"/>
      <c r="G4" s="182" t="s">
        <v>14</v>
      </c>
      <c r="H4" s="184">
        <f>기본정보!H9</f>
        <v>0</v>
      </c>
      <c r="I4" s="280"/>
      <c r="J4" s="24"/>
    </row>
    <row r="5" spans="1:31" s="27" customFormat="1" ht="15" customHeight="1">
      <c r="A5" s="46"/>
      <c r="D5" s="24"/>
      <c r="E5" s="24"/>
      <c r="F5" s="24"/>
      <c r="G5" s="24"/>
      <c r="H5" s="24"/>
      <c r="I5" s="24"/>
      <c r="J5" s="24"/>
    </row>
    <row r="6" spans="1:31" s="27" customFormat="1" ht="15" customHeight="1">
      <c r="A6" s="46"/>
      <c r="B6" s="101" t="s">
        <v>81</v>
      </c>
      <c r="C6" s="24"/>
      <c r="D6" s="24"/>
      <c r="E6" s="24"/>
      <c r="F6" s="24"/>
      <c r="G6" s="24"/>
      <c r="H6" s="24"/>
      <c r="I6" s="24"/>
      <c r="J6" s="24"/>
    </row>
    <row r="7" spans="1:31" ht="15" customHeight="1">
      <c r="A7" s="28"/>
      <c r="B7" s="102" t="s">
        <v>150</v>
      </c>
      <c r="D7" s="25"/>
      <c r="E7" s="24"/>
      <c r="F7" s="24"/>
      <c r="G7" s="24"/>
      <c r="H7" s="24"/>
      <c r="I7" s="24"/>
      <c r="J7" s="102" t="s">
        <v>130</v>
      </c>
      <c r="K7" s="27"/>
      <c r="L7" s="27"/>
      <c r="M7" s="27"/>
      <c r="T7" s="28"/>
    </row>
    <row r="8" spans="1:31" ht="15" customHeight="1">
      <c r="B8" s="191" t="s">
        <v>128</v>
      </c>
      <c r="C8" s="357" t="s">
        <v>304</v>
      </c>
      <c r="D8" s="358"/>
      <c r="E8" s="358"/>
      <c r="F8" s="358"/>
      <c r="G8" s="359"/>
      <c r="H8" s="27"/>
      <c r="I8" s="27"/>
      <c r="J8" s="357" t="s">
        <v>304</v>
      </c>
      <c r="K8" s="358"/>
      <c r="L8" s="358"/>
      <c r="M8" s="358"/>
      <c r="N8" s="359"/>
      <c r="P8" s="28"/>
      <c r="Q8" s="28"/>
      <c r="R8" s="28"/>
      <c r="S8" s="28"/>
      <c r="T8" s="28"/>
    </row>
    <row r="9" spans="1:31" ht="15" customHeight="1">
      <c r="B9" s="182" t="str">
        <f>Calcu!D9</f>
        <v/>
      </c>
      <c r="C9" s="182" t="s">
        <v>77</v>
      </c>
      <c r="D9" s="182" t="s">
        <v>72</v>
      </c>
      <c r="E9" s="182" t="s">
        <v>73</v>
      </c>
      <c r="F9" s="182" t="s">
        <v>105</v>
      </c>
      <c r="G9" s="182" t="s">
        <v>106</v>
      </c>
      <c r="H9" s="27"/>
      <c r="I9" s="27"/>
      <c r="J9" s="182" t="s">
        <v>77</v>
      </c>
      <c r="K9" s="182" t="s">
        <v>72</v>
      </c>
      <c r="L9" s="182" t="s">
        <v>73</v>
      </c>
      <c r="M9" s="182" t="s">
        <v>105</v>
      </c>
      <c r="N9" s="182" t="s">
        <v>106</v>
      </c>
      <c r="P9" s="28"/>
      <c r="Q9" s="28"/>
      <c r="R9" s="28"/>
      <c r="S9" s="28"/>
      <c r="T9" s="28"/>
    </row>
    <row r="10" spans="1:31" ht="15" customHeight="1">
      <c r="B10" s="183" t="str">
        <f>Calcu!C9</f>
        <v/>
      </c>
      <c r="C10" s="183" t="e">
        <f ca="1">TEXT(Calcu!E9,Calcu!$O$71)</f>
        <v>#N/A</v>
      </c>
      <c r="D10" s="183" t="e">
        <f ca="1">TEXT(Calcu!F9,Calcu!$O$71)</f>
        <v>#N/A</v>
      </c>
      <c r="E10" s="183" t="e">
        <f ca="1">TEXT(Calcu!G9,Calcu!$O$71)</f>
        <v>#N/A</v>
      </c>
      <c r="F10" s="183" t="e">
        <f ca="1">TEXT(Calcu!H9,Calcu!$O$71)</f>
        <v>#N/A</v>
      </c>
      <c r="G10" s="183" t="e">
        <f ca="1">TEXT(Calcu!I9,Calcu!$O$71)</f>
        <v>#N/A</v>
      </c>
      <c r="H10" s="27"/>
      <c r="I10" s="27"/>
      <c r="J10" s="192" t="e">
        <f ca="1">TEXT(Calcu!C34,Calcu!$O$71)</f>
        <v>#N/A</v>
      </c>
      <c r="K10" s="192" t="e">
        <f ca="1">TEXT(Calcu!D34,Calcu!$O$71)</f>
        <v>#N/A</v>
      </c>
      <c r="L10" s="192" t="e">
        <f ca="1">TEXT(Calcu!E34,Calcu!$O$71)</f>
        <v>#N/A</v>
      </c>
      <c r="M10" s="192" t="e">
        <f ca="1">TEXT(Calcu!F34,Calcu!$O$71)</f>
        <v>#N/A</v>
      </c>
      <c r="N10" s="192" t="e">
        <f ca="1">TEXT(Calcu!G34,Calcu!$O$71)</f>
        <v>#N/A</v>
      </c>
      <c r="P10" s="28"/>
      <c r="Q10" s="28"/>
      <c r="R10" s="28"/>
      <c r="S10" s="28"/>
      <c r="T10" s="28"/>
    </row>
    <row r="11" spans="1:31" ht="13.5" customHeight="1">
      <c r="B11" s="183" t="str">
        <f>Calcu!C10</f>
        <v/>
      </c>
      <c r="C11" s="183" t="e">
        <f ca="1">TEXT(Calcu!E10,Calcu!$O$71)</f>
        <v>#N/A</v>
      </c>
      <c r="D11" s="183" t="e">
        <f ca="1">TEXT(Calcu!F10,Calcu!$O$71)</f>
        <v>#N/A</v>
      </c>
      <c r="E11" s="183" t="e">
        <f ca="1">TEXT(Calcu!G10,Calcu!$O$71)</f>
        <v>#N/A</v>
      </c>
      <c r="F11" s="183" t="e">
        <f ca="1">TEXT(Calcu!H10,Calcu!$O$71)</f>
        <v>#N/A</v>
      </c>
      <c r="G11" s="183" t="e">
        <f ca="1">TEXT(Calcu!I10,Calcu!$O$71)</f>
        <v>#N/A</v>
      </c>
      <c r="H11" s="27"/>
      <c r="I11" s="27"/>
      <c r="J11" s="192" t="e">
        <f ca="1">TEXT(Calcu!C35,Calcu!$O$71)</f>
        <v>#N/A</v>
      </c>
      <c r="K11" s="192" t="e">
        <f ca="1">TEXT(Calcu!D35,Calcu!$O$71)</f>
        <v>#N/A</v>
      </c>
      <c r="L11" s="192" t="e">
        <f ca="1">TEXT(Calcu!E35,Calcu!$O$71)</f>
        <v>#N/A</v>
      </c>
      <c r="M11" s="192" t="e">
        <f ca="1">TEXT(Calcu!F35,Calcu!$O$71)</f>
        <v>#N/A</v>
      </c>
      <c r="N11" s="192" t="e">
        <f ca="1">TEXT(Calcu!G35,Calcu!$O$71)</f>
        <v>#N/A</v>
      </c>
      <c r="P11" s="28"/>
      <c r="Q11" s="28"/>
      <c r="R11" s="28"/>
      <c r="S11" s="28"/>
      <c r="T11" s="28"/>
    </row>
    <row r="12" spans="1:31" ht="13.5" customHeight="1">
      <c r="B12" s="183" t="str">
        <f>Calcu!C11</f>
        <v/>
      </c>
      <c r="C12" s="183" t="e">
        <f ca="1">TEXT(Calcu!E11,Calcu!$O$71)</f>
        <v>#N/A</v>
      </c>
      <c r="D12" s="183" t="e">
        <f ca="1">TEXT(Calcu!F11,Calcu!$O$71)</f>
        <v>#N/A</v>
      </c>
      <c r="E12" s="183" t="e">
        <f ca="1">TEXT(Calcu!G11,Calcu!$O$71)</f>
        <v>#N/A</v>
      </c>
      <c r="F12" s="183" t="e">
        <f ca="1">TEXT(Calcu!H11,Calcu!$O$71)</f>
        <v>#N/A</v>
      </c>
      <c r="G12" s="183" t="e">
        <f ca="1">TEXT(Calcu!I11,Calcu!$O$71)</f>
        <v>#N/A</v>
      </c>
      <c r="H12" s="27"/>
      <c r="I12" s="27"/>
      <c r="J12" s="192" t="e">
        <f ca="1">TEXT(Calcu!C36,Calcu!$O$71)</f>
        <v>#N/A</v>
      </c>
      <c r="K12" s="192" t="e">
        <f ca="1">TEXT(Calcu!D36,Calcu!$O$71)</f>
        <v>#N/A</v>
      </c>
      <c r="L12" s="192" t="e">
        <f ca="1">TEXT(Calcu!E36,Calcu!$O$71)</f>
        <v>#N/A</v>
      </c>
      <c r="M12" s="192" t="e">
        <f ca="1">TEXT(Calcu!F36,Calcu!$O$71)</f>
        <v>#N/A</v>
      </c>
      <c r="N12" s="192" t="e">
        <f ca="1">TEXT(Calcu!G36,Calcu!$O$71)</f>
        <v>#N/A</v>
      </c>
      <c r="P12" s="28"/>
      <c r="Q12" s="28"/>
      <c r="R12" s="28"/>
      <c r="S12" s="28"/>
      <c r="T12" s="28"/>
    </row>
    <row r="13" spans="1:31" ht="13.5" customHeight="1">
      <c r="B13" s="183" t="str">
        <f>Calcu!C12</f>
        <v/>
      </c>
      <c r="C13" s="183" t="e">
        <f ca="1">TEXT(Calcu!E12,Calcu!$O$71)</f>
        <v>#N/A</v>
      </c>
      <c r="D13" s="183" t="e">
        <f ca="1">TEXT(Calcu!F12,Calcu!$O$71)</f>
        <v>#N/A</v>
      </c>
      <c r="E13" s="183" t="e">
        <f ca="1">TEXT(Calcu!G12,Calcu!$O$71)</f>
        <v>#N/A</v>
      </c>
      <c r="F13" s="183" t="e">
        <f ca="1">TEXT(Calcu!H12,Calcu!$O$71)</f>
        <v>#N/A</v>
      </c>
      <c r="G13" s="183" t="e">
        <f ca="1">TEXT(Calcu!I12,Calcu!$O$71)</f>
        <v>#N/A</v>
      </c>
      <c r="H13" s="27"/>
      <c r="I13" s="27"/>
      <c r="J13" s="192" t="e">
        <f ca="1">TEXT(Calcu!C37,Calcu!$O$71)</f>
        <v>#N/A</v>
      </c>
      <c r="K13" s="192" t="e">
        <f ca="1">TEXT(Calcu!D37,Calcu!$O$71)</f>
        <v>#N/A</v>
      </c>
      <c r="L13" s="192" t="e">
        <f ca="1">TEXT(Calcu!E37,Calcu!$O$71)</f>
        <v>#N/A</v>
      </c>
      <c r="M13" s="192" t="e">
        <f ca="1">TEXT(Calcu!F37,Calcu!$O$71)</f>
        <v>#N/A</v>
      </c>
      <c r="N13" s="192" t="e">
        <f ca="1">TEXT(Calcu!G37,Calcu!$O$71)</f>
        <v>#N/A</v>
      </c>
      <c r="P13" s="28"/>
      <c r="Q13" s="28"/>
      <c r="R13" s="28"/>
      <c r="S13" s="28"/>
      <c r="T13" s="28"/>
    </row>
    <row r="14" spans="1:31" ht="13.5" customHeight="1">
      <c r="B14" s="183" t="str">
        <f>Calcu!C13</f>
        <v/>
      </c>
      <c r="C14" s="183" t="e">
        <f ca="1">TEXT(Calcu!E13,Calcu!$O$71)</f>
        <v>#N/A</v>
      </c>
      <c r="D14" s="183" t="e">
        <f ca="1">TEXT(Calcu!F13,Calcu!$O$71)</f>
        <v>#N/A</v>
      </c>
      <c r="E14" s="183" t="e">
        <f ca="1">TEXT(Calcu!G13,Calcu!$O$71)</f>
        <v>#N/A</v>
      </c>
      <c r="F14" s="183" t="e">
        <f ca="1">TEXT(Calcu!H13,Calcu!$O$71)</f>
        <v>#N/A</v>
      </c>
      <c r="G14" s="183" t="e">
        <f ca="1">TEXT(Calcu!I13,Calcu!$O$71)</f>
        <v>#N/A</v>
      </c>
      <c r="H14" s="27"/>
      <c r="I14" s="27"/>
      <c r="J14" s="192" t="e">
        <f ca="1">TEXT(Calcu!C38,Calcu!$O$71)</f>
        <v>#N/A</v>
      </c>
      <c r="K14" s="192" t="e">
        <f ca="1">TEXT(Calcu!D38,Calcu!$O$71)</f>
        <v>#N/A</v>
      </c>
      <c r="L14" s="192" t="e">
        <f ca="1">TEXT(Calcu!E38,Calcu!$O$71)</f>
        <v>#N/A</v>
      </c>
      <c r="M14" s="192" t="e">
        <f ca="1">TEXT(Calcu!F38,Calcu!$O$71)</f>
        <v>#N/A</v>
      </c>
      <c r="N14" s="192" t="e">
        <f ca="1">TEXT(Calcu!G38,Calcu!$O$71)</f>
        <v>#N/A</v>
      </c>
      <c r="P14" s="28"/>
      <c r="Q14" s="28"/>
      <c r="R14" s="28"/>
      <c r="S14" s="28"/>
      <c r="T14" s="28"/>
    </row>
    <row r="15" spans="1:31" ht="13.5" customHeight="1">
      <c r="B15" s="183" t="str">
        <f>Calcu!C14</f>
        <v/>
      </c>
      <c r="C15" s="183" t="e">
        <f ca="1">TEXT(Calcu!E14,Calcu!$O$71)</f>
        <v>#N/A</v>
      </c>
      <c r="D15" s="183" t="e">
        <f ca="1">TEXT(Calcu!F14,Calcu!$O$71)</f>
        <v>#N/A</v>
      </c>
      <c r="E15" s="183" t="e">
        <f ca="1">TEXT(Calcu!G14,Calcu!$O$71)</f>
        <v>#N/A</v>
      </c>
      <c r="F15" s="183" t="e">
        <f ca="1">TEXT(Calcu!H14,Calcu!$O$71)</f>
        <v>#N/A</v>
      </c>
      <c r="G15" s="183" t="e">
        <f ca="1">TEXT(Calcu!I14,Calcu!$O$71)</f>
        <v>#N/A</v>
      </c>
      <c r="H15" s="27"/>
      <c r="I15" s="27"/>
      <c r="J15" s="192" t="e">
        <f ca="1">TEXT(Calcu!C39,Calcu!$O$71)</f>
        <v>#N/A</v>
      </c>
      <c r="K15" s="192" t="e">
        <f ca="1">TEXT(Calcu!D39,Calcu!$O$71)</f>
        <v>#N/A</v>
      </c>
      <c r="L15" s="192" t="e">
        <f ca="1">TEXT(Calcu!E39,Calcu!$O$71)</f>
        <v>#N/A</v>
      </c>
      <c r="M15" s="192" t="e">
        <f ca="1">TEXT(Calcu!F39,Calcu!$O$71)</f>
        <v>#N/A</v>
      </c>
      <c r="N15" s="192" t="e">
        <f ca="1">TEXT(Calcu!G39,Calcu!$O$71)</f>
        <v>#N/A</v>
      </c>
      <c r="P15" s="28"/>
      <c r="Q15" s="28"/>
      <c r="R15" s="28"/>
      <c r="S15" s="28"/>
      <c r="T15" s="28"/>
    </row>
    <row r="16" spans="1:31" ht="13.5" customHeight="1">
      <c r="B16" s="183" t="str">
        <f>Calcu!C15</f>
        <v/>
      </c>
      <c r="C16" s="183" t="e">
        <f ca="1">TEXT(Calcu!E15,Calcu!$O$71)</f>
        <v>#N/A</v>
      </c>
      <c r="D16" s="183" t="e">
        <f ca="1">TEXT(Calcu!F15,Calcu!$O$71)</f>
        <v>#N/A</v>
      </c>
      <c r="E16" s="183" t="e">
        <f ca="1">TEXT(Calcu!G15,Calcu!$O$71)</f>
        <v>#N/A</v>
      </c>
      <c r="F16" s="183" t="e">
        <f ca="1">TEXT(Calcu!H15,Calcu!$O$71)</f>
        <v>#N/A</v>
      </c>
      <c r="G16" s="183" t="e">
        <f ca="1">TEXT(Calcu!I15,Calcu!$O$71)</f>
        <v>#N/A</v>
      </c>
      <c r="H16" s="45"/>
      <c r="I16" s="45"/>
      <c r="J16" s="192" t="e">
        <f ca="1">TEXT(Calcu!C40,Calcu!$O$71)</f>
        <v>#N/A</v>
      </c>
      <c r="K16" s="192" t="e">
        <f ca="1">TEXT(Calcu!D40,Calcu!$O$71)</f>
        <v>#N/A</v>
      </c>
      <c r="L16" s="192" t="e">
        <f ca="1">TEXT(Calcu!E40,Calcu!$O$71)</f>
        <v>#N/A</v>
      </c>
      <c r="M16" s="192" t="e">
        <f ca="1">TEXT(Calcu!F40,Calcu!$O$71)</f>
        <v>#N/A</v>
      </c>
      <c r="N16" s="192" t="e">
        <f ca="1">TEXT(Calcu!G40,Calcu!$O$71)</f>
        <v>#N/A</v>
      </c>
      <c r="P16" s="28"/>
      <c r="Q16" s="28"/>
      <c r="R16" s="28"/>
      <c r="S16" s="28"/>
      <c r="T16" s="28"/>
    </row>
    <row r="17" spans="2:20" ht="13.5" customHeight="1">
      <c r="B17" s="183" t="str">
        <f>Calcu!C16</f>
        <v/>
      </c>
      <c r="C17" s="183" t="e">
        <f ca="1">TEXT(Calcu!E16,Calcu!$O$71)</f>
        <v>#N/A</v>
      </c>
      <c r="D17" s="183" t="e">
        <f ca="1">TEXT(Calcu!F16,Calcu!$O$71)</f>
        <v>#N/A</v>
      </c>
      <c r="E17" s="183" t="e">
        <f ca="1">TEXT(Calcu!G16,Calcu!$O$71)</f>
        <v>#N/A</v>
      </c>
      <c r="F17" s="183" t="e">
        <f ca="1">TEXT(Calcu!H16,Calcu!$O$71)</f>
        <v>#N/A</v>
      </c>
      <c r="G17" s="183" t="e">
        <f ca="1">TEXT(Calcu!I16,Calcu!$O$71)</f>
        <v>#N/A</v>
      </c>
      <c r="H17" s="45"/>
      <c r="I17" s="45"/>
      <c r="J17" s="192" t="e">
        <f ca="1">TEXT(Calcu!C41,Calcu!$O$71)</f>
        <v>#N/A</v>
      </c>
      <c r="K17" s="192" t="e">
        <f ca="1">TEXT(Calcu!D41,Calcu!$O$71)</f>
        <v>#N/A</v>
      </c>
      <c r="L17" s="192" t="e">
        <f ca="1">TEXT(Calcu!E41,Calcu!$O$71)</f>
        <v>#N/A</v>
      </c>
      <c r="M17" s="192" t="e">
        <f ca="1">TEXT(Calcu!F41,Calcu!$O$71)</f>
        <v>#N/A</v>
      </c>
      <c r="N17" s="192" t="e">
        <f ca="1">TEXT(Calcu!G41,Calcu!$O$71)</f>
        <v>#N/A</v>
      </c>
      <c r="P17" s="28"/>
      <c r="Q17" s="28"/>
      <c r="R17" s="28"/>
      <c r="S17" s="28"/>
      <c r="T17" s="28"/>
    </row>
    <row r="18" spans="2:20" ht="13.5" customHeight="1">
      <c r="B18" s="183" t="str">
        <f>Calcu!C17</f>
        <v/>
      </c>
      <c r="C18" s="183" t="e">
        <f ca="1">TEXT(Calcu!E17,Calcu!$O$71)</f>
        <v>#N/A</v>
      </c>
      <c r="D18" s="183" t="e">
        <f ca="1">TEXT(Calcu!F17,Calcu!$O$71)</f>
        <v>#N/A</v>
      </c>
      <c r="E18" s="183" t="e">
        <f ca="1">TEXT(Calcu!G17,Calcu!$O$71)</f>
        <v>#N/A</v>
      </c>
      <c r="F18" s="183" t="e">
        <f ca="1">TEXT(Calcu!H17,Calcu!$O$71)</f>
        <v>#N/A</v>
      </c>
      <c r="G18" s="183" t="e">
        <f ca="1">TEXT(Calcu!I17,Calcu!$O$71)</f>
        <v>#N/A</v>
      </c>
      <c r="H18" s="45"/>
      <c r="I18" s="45"/>
      <c r="J18" s="192" t="e">
        <f ca="1">TEXT(Calcu!C42,Calcu!$O$71)</f>
        <v>#N/A</v>
      </c>
      <c r="K18" s="192" t="e">
        <f ca="1">TEXT(Calcu!D42,Calcu!$O$71)</f>
        <v>#N/A</v>
      </c>
      <c r="L18" s="192" t="e">
        <f ca="1">TEXT(Calcu!E42,Calcu!$O$71)</f>
        <v>#N/A</v>
      </c>
      <c r="M18" s="192" t="e">
        <f ca="1">TEXT(Calcu!F42,Calcu!$O$71)</f>
        <v>#N/A</v>
      </c>
      <c r="N18" s="192" t="e">
        <f ca="1">TEXT(Calcu!G42,Calcu!$O$71)</f>
        <v>#N/A</v>
      </c>
      <c r="P18" s="28"/>
      <c r="Q18" s="28"/>
      <c r="R18" s="28"/>
      <c r="S18" s="28"/>
      <c r="T18" s="28"/>
    </row>
    <row r="19" spans="2:20" ht="13.5" customHeight="1">
      <c r="B19" s="183" t="str">
        <f>Calcu!C18</f>
        <v/>
      </c>
      <c r="C19" s="183" t="e">
        <f ca="1">TEXT(Calcu!E18,Calcu!$O$71)</f>
        <v>#N/A</v>
      </c>
      <c r="D19" s="183" t="e">
        <f ca="1">TEXT(Calcu!F18,Calcu!$O$71)</f>
        <v>#N/A</v>
      </c>
      <c r="E19" s="183" t="e">
        <f ca="1">TEXT(Calcu!G18,Calcu!$O$71)</f>
        <v>#N/A</v>
      </c>
      <c r="F19" s="183" t="e">
        <f ca="1">TEXT(Calcu!H18,Calcu!$O$71)</f>
        <v>#N/A</v>
      </c>
      <c r="G19" s="183" t="e">
        <f ca="1">TEXT(Calcu!I18,Calcu!$O$71)</f>
        <v>#N/A</v>
      </c>
      <c r="H19" s="45"/>
      <c r="I19" s="45"/>
      <c r="J19" s="192" t="e">
        <f ca="1">TEXT(Calcu!C43,Calcu!$O$71)</f>
        <v>#N/A</v>
      </c>
      <c r="K19" s="192" t="e">
        <f ca="1">TEXT(Calcu!D43,Calcu!$O$71)</f>
        <v>#N/A</v>
      </c>
      <c r="L19" s="192" t="e">
        <f ca="1">TEXT(Calcu!E43,Calcu!$O$71)</f>
        <v>#N/A</v>
      </c>
      <c r="M19" s="192" t="e">
        <f ca="1">TEXT(Calcu!F43,Calcu!$O$71)</f>
        <v>#N/A</v>
      </c>
      <c r="N19" s="192" t="e">
        <f ca="1">TEXT(Calcu!G43,Calcu!$O$71)</f>
        <v>#N/A</v>
      </c>
      <c r="P19" s="28"/>
      <c r="Q19" s="28"/>
      <c r="R19" s="28"/>
      <c r="S19" s="28"/>
      <c r="T19" s="28"/>
    </row>
    <row r="20" spans="2:20" ht="13.5" customHeight="1">
      <c r="B20" s="183" t="str">
        <f>Calcu!C19</f>
        <v/>
      </c>
      <c r="C20" s="183" t="e">
        <f ca="1">TEXT(Calcu!E19,Calcu!$O$71)</f>
        <v>#N/A</v>
      </c>
      <c r="D20" s="183" t="e">
        <f ca="1">TEXT(Calcu!F19,Calcu!$O$71)</f>
        <v>#N/A</v>
      </c>
      <c r="E20" s="183" t="e">
        <f ca="1">TEXT(Calcu!G19,Calcu!$O$71)</f>
        <v>#N/A</v>
      </c>
      <c r="F20" s="183" t="e">
        <f ca="1">TEXT(Calcu!H19,Calcu!$O$71)</f>
        <v>#N/A</v>
      </c>
      <c r="G20" s="183" t="e">
        <f ca="1">TEXT(Calcu!I19,Calcu!$O$71)</f>
        <v>#N/A</v>
      </c>
      <c r="H20" s="45"/>
      <c r="I20" s="45"/>
      <c r="J20" s="192" t="e">
        <f ca="1">TEXT(Calcu!C44,Calcu!$O$71)</f>
        <v>#N/A</v>
      </c>
      <c r="K20" s="192" t="e">
        <f ca="1">TEXT(Calcu!D44,Calcu!$O$71)</f>
        <v>#N/A</v>
      </c>
      <c r="L20" s="192" t="e">
        <f ca="1">TEXT(Calcu!E44,Calcu!$O$71)</f>
        <v>#N/A</v>
      </c>
      <c r="M20" s="192" t="e">
        <f ca="1">TEXT(Calcu!F44,Calcu!$O$71)</f>
        <v>#N/A</v>
      </c>
      <c r="N20" s="192" t="e">
        <f ca="1">TEXT(Calcu!G44,Calcu!$O$71)</f>
        <v>#N/A</v>
      </c>
      <c r="P20" s="28"/>
      <c r="Q20" s="28"/>
      <c r="R20" s="28"/>
      <c r="S20" s="28"/>
      <c r="T20" s="28"/>
    </row>
    <row r="21" spans="2:20" ht="13.5" customHeight="1">
      <c r="B21" s="183" t="str">
        <f>Calcu!C20</f>
        <v/>
      </c>
      <c r="C21" s="183" t="e">
        <f ca="1">TEXT(Calcu!E20,Calcu!$O$71)</f>
        <v>#N/A</v>
      </c>
      <c r="D21" s="183" t="e">
        <f ca="1">TEXT(Calcu!F20,Calcu!$O$71)</f>
        <v>#N/A</v>
      </c>
      <c r="E21" s="183" t="e">
        <f ca="1">TEXT(Calcu!G20,Calcu!$O$71)</f>
        <v>#N/A</v>
      </c>
      <c r="F21" s="183" t="e">
        <f ca="1">TEXT(Calcu!H20,Calcu!$O$71)</f>
        <v>#N/A</v>
      </c>
      <c r="G21" s="183" t="e">
        <f ca="1">TEXT(Calcu!I20,Calcu!$O$71)</f>
        <v>#N/A</v>
      </c>
      <c r="H21" s="45"/>
      <c r="I21" s="45"/>
      <c r="J21" s="192" t="e">
        <f ca="1">TEXT(Calcu!C45,Calcu!$O$71)</f>
        <v>#N/A</v>
      </c>
      <c r="K21" s="192" t="e">
        <f ca="1">TEXT(Calcu!D45,Calcu!$O$71)</f>
        <v>#N/A</v>
      </c>
      <c r="L21" s="192" t="e">
        <f ca="1">TEXT(Calcu!E45,Calcu!$O$71)</f>
        <v>#N/A</v>
      </c>
      <c r="M21" s="192" t="e">
        <f ca="1">TEXT(Calcu!F45,Calcu!$O$71)</f>
        <v>#N/A</v>
      </c>
      <c r="N21" s="192" t="e">
        <f ca="1">TEXT(Calcu!G45,Calcu!$O$71)</f>
        <v>#N/A</v>
      </c>
      <c r="P21" s="28"/>
      <c r="Q21" s="28"/>
      <c r="R21" s="28"/>
      <c r="S21" s="28"/>
      <c r="T21" s="28"/>
    </row>
    <row r="22" spans="2:20" ht="13.5" customHeight="1">
      <c r="B22" s="183" t="str">
        <f>Calcu!C21</f>
        <v/>
      </c>
      <c r="C22" s="183" t="e">
        <f ca="1">TEXT(Calcu!E21,Calcu!$O$71)</f>
        <v>#N/A</v>
      </c>
      <c r="D22" s="183" t="e">
        <f ca="1">TEXT(Calcu!F21,Calcu!$O$71)</f>
        <v>#N/A</v>
      </c>
      <c r="E22" s="183" t="e">
        <f ca="1">TEXT(Calcu!G21,Calcu!$O$71)</f>
        <v>#N/A</v>
      </c>
      <c r="F22" s="183" t="e">
        <f ca="1">TEXT(Calcu!H21,Calcu!$O$71)</f>
        <v>#N/A</v>
      </c>
      <c r="G22" s="183" t="e">
        <f ca="1">TEXT(Calcu!I21,Calcu!$O$71)</f>
        <v>#N/A</v>
      </c>
      <c r="H22" s="45"/>
      <c r="I22" s="45"/>
      <c r="J22" s="192" t="e">
        <f ca="1">TEXT(Calcu!C46,Calcu!$O$71)</f>
        <v>#N/A</v>
      </c>
      <c r="K22" s="192" t="e">
        <f ca="1">TEXT(Calcu!D46,Calcu!$O$71)</f>
        <v>#N/A</v>
      </c>
      <c r="L22" s="192" t="e">
        <f ca="1">TEXT(Calcu!E46,Calcu!$O$71)</f>
        <v>#N/A</v>
      </c>
      <c r="M22" s="192" t="e">
        <f ca="1">TEXT(Calcu!F46,Calcu!$O$71)</f>
        <v>#N/A</v>
      </c>
      <c r="N22" s="192" t="e">
        <f ca="1">TEXT(Calcu!G46,Calcu!$O$71)</f>
        <v>#N/A</v>
      </c>
      <c r="P22" s="28"/>
      <c r="Q22" s="28"/>
      <c r="R22" s="28"/>
      <c r="S22" s="28"/>
      <c r="T22" s="28"/>
    </row>
    <row r="23" spans="2:20" ht="13.5" customHeight="1">
      <c r="B23" s="183" t="str">
        <f>Calcu!C22</f>
        <v/>
      </c>
      <c r="C23" s="183" t="e">
        <f ca="1">TEXT(Calcu!E22,Calcu!$O$71)</f>
        <v>#N/A</v>
      </c>
      <c r="D23" s="183" t="e">
        <f ca="1">TEXT(Calcu!F22,Calcu!$O$71)</f>
        <v>#N/A</v>
      </c>
      <c r="E23" s="183" t="e">
        <f ca="1">TEXT(Calcu!G22,Calcu!$O$71)</f>
        <v>#N/A</v>
      </c>
      <c r="F23" s="183" t="e">
        <f ca="1">TEXT(Calcu!H22,Calcu!$O$71)</f>
        <v>#N/A</v>
      </c>
      <c r="G23" s="183" t="e">
        <f ca="1">TEXT(Calcu!I22,Calcu!$O$71)</f>
        <v>#N/A</v>
      </c>
      <c r="H23" s="45"/>
      <c r="I23" s="45"/>
      <c r="J23" s="192" t="e">
        <f ca="1">TEXT(Calcu!C47,Calcu!$O$71)</f>
        <v>#N/A</v>
      </c>
      <c r="K23" s="192" t="e">
        <f ca="1">TEXT(Calcu!D47,Calcu!$O$71)</f>
        <v>#N/A</v>
      </c>
      <c r="L23" s="192" t="e">
        <f ca="1">TEXT(Calcu!E47,Calcu!$O$71)</f>
        <v>#N/A</v>
      </c>
      <c r="M23" s="192" t="e">
        <f ca="1">TEXT(Calcu!F47,Calcu!$O$71)</f>
        <v>#N/A</v>
      </c>
      <c r="N23" s="192" t="e">
        <f ca="1">TEXT(Calcu!G47,Calcu!$O$71)</f>
        <v>#N/A</v>
      </c>
      <c r="P23" s="28"/>
      <c r="Q23" s="28"/>
      <c r="R23" s="28"/>
      <c r="S23" s="28"/>
      <c r="T23" s="28"/>
    </row>
    <row r="24" spans="2:20" ht="13.5" customHeight="1">
      <c r="B24" s="183" t="str">
        <f>Calcu!C23</f>
        <v/>
      </c>
      <c r="C24" s="183" t="e">
        <f ca="1">TEXT(Calcu!E23,Calcu!$O$71)</f>
        <v>#N/A</v>
      </c>
      <c r="D24" s="183" t="e">
        <f ca="1">TEXT(Calcu!F23,Calcu!$O$71)</f>
        <v>#N/A</v>
      </c>
      <c r="E24" s="183" t="e">
        <f ca="1">TEXT(Calcu!G23,Calcu!$O$71)</f>
        <v>#N/A</v>
      </c>
      <c r="F24" s="183" t="e">
        <f ca="1">TEXT(Calcu!H23,Calcu!$O$71)</f>
        <v>#N/A</v>
      </c>
      <c r="G24" s="183" t="e">
        <f ca="1">TEXT(Calcu!I23,Calcu!$O$71)</f>
        <v>#N/A</v>
      </c>
      <c r="H24" s="45"/>
      <c r="I24" s="45"/>
      <c r="J24" s="192" t="e">
        <f ca="1">TEXT(Calcu!C48,Calcu!$O$71)</f>
        <v>#N/A</v>
      </c>
      <c r="K24" s="192" t="e">
        <f ca="1">TEXT(Calcu!D48,Calcu!$O$71)</f>
        <v>#N/A</v>
      </c>
      <c r="L24" s="192" t="e">
        <f ca="1">TEXT(Calcu!E48,Calcu!$O$71)</f>
        <v>#N/A</v>
      </c>
      <c r="M24" s="192" t="e">
        <f ca="1">TEXT(Calcu!F48,Calcu!$O$71)</f>
        <v>#N/A</v>
      </c>
      <c r="N24" s="192" t="e">
        <f ca="1">TEXT(Calcu!G48,Calcu!$O$71)</f>
        <v>#N/A</v>
      </c>
      <c r="P24" s="28"/>
      <c r="Q24" s="28"/>
      <c r="R24" s="28"/>
      <c r="S24" s="28"/>
      <c r="T24" s="28"/>
    </row>
    <row r="25" spans="2:20" ht="13.5" customHeight="1">
      <c r="B25" s="183" t="str">
        <f>Calcu!C24</f>
        <v/>
      </c>
      <c r="C25" s="183" t="e">
        <f ca="1">TEXT(Calcu!E24,Calcu!$O$71)</f>
        <v>#N/A</v>
      </c>
      <c r="D25" s="183" t="e">
        <f ca="1">TEXT(Calcu!F24,Calcu!$O$71)</f>
        <v>#N/A</v>
      </c>
      <c r="E25" s="183" t="e">
        <f ca="1">TEXT(Calcu!G24,Calcu!$O$71)</f>
        <v>#N/A</v>
      </c>
      <c r="F25" s="183" t="e">
        <f ca="1">TEXT(Calcu!H24,Calcu!$O$71)</f>
        <v>#N/A</v>
      </c>
      <c r="G25" s="183" t="e">
        <f ca="1">TEXT(Calcu!I24,Calcu!$O$71)</f>
        <v>#N/A</v>
      </c>
      <c r="H25" s="45"/>
      <c r="I25" s="45"/>
      <c r="J25" s="192" t="e">
        <f ca="1">TEXT(Calcu!C49,Calcu!$O$71)</f>
        <v>#N/A</v>
      </c>
      <c r="K25" s="192" t="e">
        <f ca="1">TEXT(Calcu!D49,Calcu!$O$71)</f>
        <v>#N/A</v>
      </c>
      <c r="L25" s="192" t="e">
        <f ca="1">TEXT(Calcu!E49,Calcu!$O$71)</f>
        <v>#N/A</v>
      </c>
      <c r="M25" s="192" t="e">
        <f ca="1">TEXT(Calcu!F49,Calcu!$O$71)</f>
        <v>#N/A</v>
      </c>
      <c r="N25" s="192" t="e">
        <f ca="1">TEXT(Calcu!G49,Calcu!$O$71)</f>
        <v>#N/A</v>
      </c>
      <c r="P25" s="28"/>
      <c r="Q25" s="28"/>
      <c r="R25" s="28"/>
      <c r="S25" s="28"/>
      <c r="T25" s="28"/>
    </row>
    <row r="26" spans="2:20" ht="13.5" customHeight="1">
      <c r="B26" s="183" t="str">
        <f>Calcu!C25</f>
        <v/>
      </c>
      <c r="C26" s="183" t="e">
        <f ca="1">TEXT(Calcu!E25,Calcu!$O$71)</f>
        <v>#N/A</v>
      </c>
      <c r="D26" s="183" t="e">
        <f ca="1">TEXT(Calcu!F25,Calcu!$O$71)</f>
        <v>#N/A</v>
      </c>
      <c r="E26" s="183" t="e">
        <f ca="1">TEXT(Calcu!G25,Calcu!$O$71)</f>
        <v>#N/A</v>
      </c>
      <c r="F26" s="183" t="e">
        <f ca="1">TEXT(Calcu!H25,Calcu!$O$71)</f>
        <v>#N/A</v>
      </c>
      <c r="G26" s="183" t="e">
        <f ca="1">TEXT(Calcu!I25,Calcu!$O$71)</f>
        <v>#N/A</v>
      </c>
      <c r="H26" s="45"/>
      <c r="I26" s="45"/>
      <c r="J26" s="192" t="e">
        <f ca="1">TEXT(Calcu!C50,Calcu!$O$71)</f>
        <v>#N/A</v>
      </c>
      <c r="K26" s="192" t="e">
        <f ca="1">TEXT(Calcu!D50,Calcu!$O$71)</f>
        <v>#N/A</v>
      </c>
      <c r="L26" s="192" t="e">
        <f ca="1">TEXT(Calcu!E50,Calcu!$O$71)</f>
        <v>#N/A</v>
      </c>
      <c r="M26" s="192" t="e">
        <f ca="1">TEXT(Calcu!F50,Calcu!$O$71)</f>
        <v>#N/A</v>
      </c>
      <c r="N26" s="192" t="e">
        <f ca="1">TEXT(Calcu!G50,Calcu!$O$71)</f>
        <v>#N/A</v>
      </c>
      <c r="P26" s="28"/>
      <c r="Q26" s="28"/>
      <c r="R26" s="28"/>
      <c r="S26" s="28"/>
      <c r="T26" s="28"/>
    </row>
    <row r="27" spans="2:20" ht="13.5" customHeight="1">
      <c r="B27" s="183" t="str">
        <f>Calcu!C26</f>
        <v/>
      </c>
      <c r="C27" s="183" t="e">
        <f ca="1">TEXT(Calcu!E26,Calcu!$O$71)</f>
        <v>#N/A</v>
      </c>
      <c r="D27" s="183" t="e">
        <f ca="1">TEXT(Calcu!F26,Calcu!$O$71)</f>
        <v>#N/A</v>
      </c>
      <c r="E27" s="183" t="e">
        <f ca="1">TEXT(Calcu!G26,Calcu!$O$71)</f>
        <v>#N/A</v>
      </c>
      <c r="F27" s="183" t="e">
        <f ca="1">TEXT(Calcu!H26,Calcu!$O$71)</f>
        <v>#N/A</v>
      </c>
      <c r="G27" s="183" t="e">
        <f ca="1">TEXT(Calcu!I26,Calcu!$O$71)</f>
        <v>#N/A</v>
      </c>
      <c r="H27" s="45"/>
      <c r="I27" s="45"/>
      <c r="J27" s="192" t="e">
        <f ca="1">TEXT(Calcu!C51,Calcu!$O$71)</f>
        <v>#N/A</v>
      </c>
      <c r="K27" s="192" t="e">
        <f ca="1">TEXT(Calcu!D51,Calcu!$O$71)</f>
        <v>#N/A</v>
      </c>
      <c r="L27" s="192" t="e">
        <f ca="1">TEXT(Calcu!E51,Calcu!$O$71)</f>
        <v>#N/A</v>
      </c>
      <c r="M27" s="192" t="e">
        <f ca="1">TEXT(Calcu!F51,Calcu!$O$71)</f>
        <v>#N/A</v>
      </c>
      <c r="N27" s="192" t="e">
        <f ca="1">TEXT(Calcu!G51,Calcu!$O$71)</f>
        <v>#N/A</v>
      </c>
      <c r="P27" s="28"/>
      <c r="Q27" s="28"/>
      <c r="R27" s="28"/>
      <c r="S27" s="28"/>
      <c r="T27" s="28"/>
    </row>
    <row r="28" spans="2:20" ht="13.5" customHeight="1">
      <c r="B28" s="183" t="str">
        <f>Calcu!C27</f>
        <v/>
      </c>
      <c r="C28" s="183" t="e">
        <f ca="1">TEXT(Calcu!E27,Calcu!$O$71)</f>
        <v>#N/A</v>
      </c>
      <c r="D28" s="183" t="e">
        <f ca="1">TEXT(Calcu!F27,Calcu!$O$71)</f>
        <v>#N/A</v>
      </c>
      <c r="E28" s="183" t="e">
        <f ca="1">TEXT(Calcu!G27,Calcu!$O$71)</f>
        <v>#N/A</v>
      </c>
      <c r="F28" s="183" t="e">
        <f ca="1">TEXT(Calcu!H27,Calcu!$O$71)</f>
        <v>#N/A</v>
      </c>
      <c r="G28" s="183" t="e">
        <f ca="1">TEXT(Calcu!I27,Calcu!$O$71)</f>
        <v>#N/A</v>
      </c>
      <c r="H28" s="45"/>
      <c r="I28" s="45"/>
      <c r="J28" s="192" t="e">
        <f ca="1">TEXT(Calcu!C52,Calcu!$O$71)</f>
        <v>#N/A</v>
      </c>
      <c r="K28" s="192" t="e">
        <f ca="1">TEXT(Calcu!D52,Calcu!$O$71)</f>
        <v>#N/A</v>
      </c>
      <c r="L28" s="192" t="e">
        <f ca="1">TEXT(Calcu!E52,Calcu!$O$71)</f>
        <v>#N/A</v>
      </c>
      <c r="M28" s="192" t="e">
        <f ca="1">TEXT(Calcu!F52,Calcu!$O$71)</f>
        <v>#N/A</v>
      </c>
      <c r="N28" s="192" t="e">
        <f ca="1">TEXT(Calcu!G52,Calcu!$O$71)</f>
        <v>#N/A</v>
      </c>
      <c r="P28" s="28"/>
      <c r="Q28" s="28"/>
      <c r="R28" s="28"/>
      <c r="S28" s="28"/>
      <c r="T28" s="28"/>
    </row>
    <row r="29" spans="2:20" ht="13.5" customHeight="1">
      <c r="B29" s="183" t="str">
        <f>Calcu!C28</f>
        <v/>
      </c>
      <c r="C29" s="183" t="e">
        <f ca="1">TEXT(Calcu!E28,Calcu!$O$71)</f>
        <v>#N/A</v>
      </c>
      <c r="D29" s="183" t="e">
        <f ca="1">TEXT(Calcu!F28,Calcu!$O$71)</f>
        <v>#N/A</v>
      </c>
      <c r="E29" s="183" t="e">
        <f ca="1">TEXT(Calcu!G28,Calcu!$O$71)</f>
        <v>#N/A</v>
      </c>
      <c r="F29" s="183" t="e">
        <f ca="1">TEXT(Calcu!H28,Calcu!$O$71)</f>
        <v>#N/A</v>
      </c>
      <c r="G29" s="183" t="e">
        <f ca="1">TEXT(Calcu!I28,Calcu!$O$71)</f>
        <v>#N/A</v>
      </c>
      <c r="H29" s="45"/>
      <c r="I29" s="45"/>
      <c r="J29" s="192" t="e">
        <f ca="1">TEXT(Calcu!C53,Calcu!$O$71)</f>
        <v>#N/A</v>
      </c>
      <c r="K29" s="192" t="e">
        <f ca="1">TEXT(Calcu!D53,Calcu!$O$71)</f>
        <v>#N/A</v>
      </c>
      <c r="L29" s="192" t="e">
        <f ca="1">TEXT(Calcu!E53,Calcu!$O$71)</f>
        <v>#N/A</v>
      </c>
      <c r="M29" s="192" t="e">
        <f ca="1">TEXT(Calcu!F53,Calcu!$O$71)</f>
        <v>#N/A</v>
      </c>
      <c r="N29" s="192" t="e">
        <f ca="1">TEXT(Calcu!G53,Calcu!$O$71)</f>
        <v>#N/A</v>
      </c>
      <c r="P29" s="28"/>
      <c r="Q29" s="28"/>
      <c r="R29" s="28"/>
      <c r="S29" s="28"/>
      <c r="T29" s="28"/>
    </row>
  </sheetData>
  <sortState ref="U5:V14">
    <sortCondition descending="1" ref="U5"/>
  </sortState>
  <mergeCells count="4">
    <mergeCell ref="E4:F4"/>
    <mergeCell ref="E3:F3"/>
    <mergeCell ref="C8:G8"/>
    <mergeCell ref="J8:N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44"/>
  <sheetViews>
    <sheetView showGridLines="0" zoomScaleNormal="100" zoomScaleSheetLayoutView="100" workbookViewId="0"/>
  </sheetViews>
  <sheetFormatPr defaultColWidth="1.77734375" defaultRowHeight="18.75" customHeight="1"/>
  <cols>
    <col min="1" max="2" width="1.77734375" style="56"/>
    <col min="3" max="3" width="1.77734375" style="56" customWidth="1"/>
    <col min="4" max="6" width="1.77734375" style="56"/>
    <col min="7" max="7" width="1.77734375" style="56" customWidth="1"/>
    <col min="8" max="11" width="1.77734375" style="56"/>
    <col min="12" max="12" width="1.77734375" style="56" customWidth="1"/>
    <col min="13" max="23" width="1.77734375" style="56"/>
    <col min="24" max="24" width="1.77734375" style="56" customWidth="1"/>
    <col min="25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1" s="69" customFormat="1" ht="31.5">
      <c r="A1" s="68" t="s">
        <v>294</v>
      </c>
    </row>
    <row r="2" spans="1:51" s="69" customFormat="1" ht="18.75" customHeight="1">
      <c r="A2" s="68"/>
    </row>
    <row r="3" spans="1:51" s="69" customFormat="1" ht="18.75" customHeight="1">
      <c r="A3" s="230" t="s">
        <v>295</v>
      </c>
    </row>
    <row r="4" spans="1:51" s="69" customFormat="1" ht="18.75" customHeight="1">
      <c r="B4" s="369" t="s">
        <v>296</v>
      </c>
      <c r="C4" s="369"/>
      <c r="D4" s="369"/>
      <c r="E4" s="369"/>
      <c r="F4" s="369"/>
      <c r="G4" s="369"/>
      <c r="H4" s="369" t="s">
        <v>297</v>
      </c>
      <c r="I4" s="369"/>
      <c r="J4" s="369"/>
      <c r="K4" s="369"/>
      <c r="L4" s="369"/>
      <c r="M4" s="369"/>
      <c r="N4" s="369" t="s">
        <v>298</v>
      </c>
      <c r="O4" s="369"/>
      <c r="P4" s="369"/>
      <c r="Q4" s="369"/>
      <c r="R4" s="369"/>
      <c r="S4" s="369"/>
    </row>
    <row r="5" spans="1:51" s="69" customFormat="1" ht="18.75" customHeight="1">
      <c r="B5" s="376" t="s">
        <v>299</v>
      </c>
      <c r="C5" s="376"/>
      <c r="D5" s="376"/>
      <c r="E5" s="376"/>
      <c r="F5" s="376"/>
      <c r="G5" s="376"/>
      <c r="H5" s="376" t="s">
        <v>300</v>
      </c>
      <c r="I5" s="376"/>
      <c r="J5" s="376"/>
      <c r="K5" s="376"/>
      <c r="L5" s="376"/>
      <c r="M5" s="376"/>
      <c r="N5" s="376" t="s">
        <v>301</v>
      </c>
      <c r="O5" s="376"/>
      <c r="P5" s="376"/>
      <c r="Q5" s="376"/>
      <c r="R5" s="376"/>
      <c r="S5" s="376"/>
    </row>
    <row r="6" spans="1:51" s="69" customFormat="1" ht="18.75" customHeight="1">
      <c r="A6" s="68"/>
    </row>
    <row r="7" spans="1:51" ht="18.75" customHeight="1">
      <c r="A7" s="58" t="s">
        <v>302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51" ht="18.75" customHeight="1">
      <c r="A8" s="58"/>
      <c r="B8" s="377" t="s">
        <v>303</v>
      </c>
      <c r="C8" s="378"/>
      <c r="D8" s="378"/>
      <c r="E8" s="378"/>
      <c r="F8" s="379"/>
      <c r="G8" s="383" t="s">
        <v>304</v>
      </c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5"/>
      <c r="AF8" s="377" t="s">
        <v>157</v>
      </c>
      <c r="AG8" s="378"/>
      <c r="AH8" s="378"/>
      <c r="AI8" s="378"/>
      <c r="AJ8" s="379"/>
      <c r="AK8" s="377" t="s">
        <v>305</v>
      </c>
      <c r="AL8" s="378"/>
      <c r="AM8" s="378"/>
      <c r="AN8" s="378"/>
      <c r="AO8" s="379"/>
      <c r="AP8" s="377" t="s">
        <v>306</v>
      </c>
      <c r="AQ8" s="378"/>
      <c r="AR8" s="378"/>
      <c r="AS8" s="378"/>
      <c r="AT8" s="379"/>
      <c r="AU8" s="377" t="s">
        <v>307</v>
      </c>
      <c r="AV8" s="378"/>
      <c r="AW8" s="378"/>
      <c r="AX8" s="378"/>
      <c r="AY8" s="379"/>
    </row>
    <row r="9" spans="1:51" ht="18.75" customHeight="1">
      <c r="A9" s="58"/>
      <c r="B9" s="380"/>
      <c r="C9" s="381"/>
      <c r="D9" s="381"/>
      <c r="E9" s="381"/>
      <c r="F9" s="382"/>
      <c r="G9" s="383" t="s">
        <v>308</v>
      </c>
      <c r="H9" s="384"/>
      <c r="I9" s="384"/>
      <c r="J9" s="384"/>
      <c r="K9" s="385"/>
      <c r="L9" s="383" t="s">
        <v>309</v>
      </c>
      <c r="M9" s="384"/>
      <c r="N9" s="384"/>
      <c r="O9" s="384"/>
      <c r="P9" s="385"/>
      <c r="Q9" s="383" t="s">
        <v>310</v>
      </c>
      <c r="R9" s="384"/>
      <c r="S9" s="384"/>
      <c r="T9" s="384"/>
      <c r="U9" s="385"/>
      <c r="V9" s="383" t="s">
        <v>107</v>
      </c>
      <c r="W9" s="384"/>
      <c r="X9" s="384"/>
      <c r="Y9" s="384"/>
      <c r="Z9" s="385"/>
      <c r="AA9" s="383" t="s">
        <v>108</v>
      </c>
      <c r="AB9" s="384"/>
      <c r="AC9" s="384"/>
      <c r="AD9" s="384"/>
      <c r="AE9" s="385"/>
      <c r="AF9" s="380"/>
      <c r="AG9" s="381"/>
      <c r="AH9" s="381"/>
      <c r="AI9" s="381"/>
      <c r="AJ9" s="382"/>
      <c r="AK9" s="380"/>
      <c r="AL9" s="381"/>
      <c r="AM9" s="381"/>
      <c r="AN9" s="381"/>
      <c r="AO9" s="382"/>
      <c r="AP9" s="380"/>
      <c r="AQ9" s="381"/>
      <c r="AR9" s="381"/>
      <c r="AS9" s="381"/>
      <c r="AT9" s="382"/>
      <c r="AU9" s="380"/>
      <c r="AV9" s="381"/>
      <c r="AW9" s="381"/>
      <c r="AX9" s="381"/>
      <c r="AY9" s="382"/>
    </row>
    <row r="10" spans="1:51" ht="18.75" customHeight="1">
      <c r="A10" s="58"/>
      <c r="B10" s="366" t="str">
        <f>Calcu!C9</f>
        <v/>
      </c>
      <c r="C10" s="367"/>
      <c r="D10" s="367"/>
      <c r="E10" s="367"/>
      <c r="F10" s="368"/>
      <c r="G10" s="370" t="str">
        <f>Calcu!E9</f>
        <v/>
      </c>
      <c r="H10" s="371"/>
      <c r="I10" s="371"/>
      <c r="J10" s="371"/>
      <c r="K10" s="372"/>
      <c r="L10" s="370" t="str">
        <f>Calcu!F9</f>
        <v/>
      </c>
      <c r="M10" s="371"/>
      <c r="N10" s="371"/>
      <c r="O10" s="371"/>
      <c r="P10" s="372"/>
      <c r="Q10" s="370" t="str">
        <f>Calcu!G9</f>
        <v/>
      </c>
      <c r="R10" s="371"/>
      <c r="S10" s="371"/>
      <c r="T10" s="371"/>
      <c r="U10" s="372"/>
      <c r="V10" s="370" t="str">
        <f>Calcu!H9</f>
        <v/>
      </c>
      <c r="W10" s="371"/>
      <c r="X10" s="371"/>
      <c r="Y10" s="371"/>
      <c r="Z10" s="372"/>
      <c r="AA10" s="370" t="str">
        <f>Calcu!I9</f>
        <v/>
      </c>
      <c r="AB10" s="371"/>
      <c r="AC10" s="371"/>
      <c r="AD10" s="371"/>
      <c r="AE10" s="372"/>
      <c r="AF10" s="370" t="str">
        <f>Calcu!J9</f>
        <v/>
      </c>
      <c r="AG10" s="371"/>
      <c r="AH10" s="371"/>
      <c r="AI10" s="371"/>
      <c r="AJ10" s="372"/>
      <c r="AK10" s="386" t="str">
        <f>Calcu!K9</f>
        <v/>
      </c>
      <c r="AL10" s="387"/>
      <c r="AM10" s="387"/>
      <c r="AN10" s="387"/>
      <c r="AO10" s="388"/>
      <c r="AP10" s="370" t="str">
        <f>Calcu!L9</f>
        <v/>
      </c>
      <c r="AQ10" s="371"/>
      <c r="AR10" s="371"/>
      <c r="AS10" s="371"/>
      <c r="AT10" s="372"/>
      <c r="AU10" s="370" t="str">
        <f>Calcu!U9</f>
        <v/>
      </c>
      <c r="AV10" s="371"/>
      <c r="AW10" s="371"/>
      <c r="AX10" s="371"/>
      <c r="AY10" s="372"/>
    </row>
    <row r="11" spans="1:51" ht="18.75" customHeight="1">
      <c r="A11" s="58"/>
      <c r="B11" s="366" t="str">
        <f>Calcu!C10</f>
        <v/>
      </c>
      <c r="C11" s="367"/>
      <c r="D11" s="367"/>
      <c r="E11" s="367"/>
      <c r="F11" s="368"/>
      <c r="G11" s="370" t="str">
        <f>Calcu!E10</f>
        <v/>
      </c>
      <c r="H11" s="371"/>
      <c r="I11" s="371"/>
      <c r="J11" s="371"/>
      <c r="K11" s="372"/>
      <c r="L11" s="370" t="str">
        <f>Calcu!F10</f>
        <v/>
      </c>
      <c r="M11" s="371"/>
      <c r="N11" s="371"/>
      <c r="O11" s="371"/>
      <c r="P11" s="372"/>
      <c r="Q11" s="370" t="str">
        <f>Calcu!G10</f>
        <v/>
      </c>
      <c r="R11" s="371"/>
      <c r="S11" s="371"/>
      <c r="T11" s="371"/>
      <c r="U11" s="372"/>
      <c r="V11" s="370" t="str">
        <f>Calcu!H10</f>
        <v/>
      </c>
      <c r="W11" s="371"/>
      <c r="X11" s="371"/>
      <c r="Y11" s="371"/>
      <c r="Z11" s="372"/>
      <c r="AA11" s="370" t="str">
        <f>Calcu!I10</f>
        <v/>
      </c>
      <c r="AB11" s="371"/>
      <c r="AC11" s="371"/>
      <c r="AD11" s="371"/>
      <c r="AE11" s="372"/>
      <c r="AF11" s="370" t="str">
        <f>Calcu!J10</f>
        <v/>
      </c>
      <c r="AG11" s="371"/>
      <c r="AH11" s="371"/>
      <c r="AI11" s="371"/>
      <c r="AJ11" s="372"/>
      <c r="AK11" s="386" t="str">
        <f>Calcu!K10</f>
        <v/>
      </c>
      <c r="AL11" s="387"/>
      <c r="AM11" s="387"/>
      <c r="AN11" s="387"/>
      <c r="AO11" s="388"/>
      <c r="AP11" s="370" t="str">
        <f>Calcu!L10</f>
        <v/>
      </c>
      <c r="AQ11" s="371"/>
      <c r="AR11" s="371"/>
      <c r="AS11" s="371"/>
      <c r="AT11" s="372"/>
      <c r="AU11" s="370" t="str">
        <f>Calcu!U10</f>
        <v/>
      </c>
      <c r="AV11" s="371"/>
      <c r="AW11" s="371"/>
      <c r="AX11" s="371"/>
      <c r="AY11" s="372"/>
    </row>
    <row r="12" spans="1:51" ht="18.75" customHeight="1">
      <c r="A12" s="58"/>
      <c r="B12" s="366" t="str">
        <f>Calcu!C11</f>
        <v/>
      </c>
      <c r="C12" s="367"/>
      <c r="D12" s="367"/>
      <c r="E12" s="367"/>
      <c r="F12" s="368"/>
      <c r="G12" s="370" t="str">
        <f>Calcu!E11</f>
        <v/>
      </c>
      <c r="H12" s="371"/>
      <c r="I12" s="371"/>
      <c r="J12" s="371"/>
      <c r="K12" s="372"/>
      <c r="L12" s="370" t="str">
        <f>Calcu!F11</f>
        <v/>
      </c>
      <c r="M12" s="371"/>
      <c r="N12" s="371"/>
      <c r="O12" s="371"/>
      <c r="P12" s="372"/>
      <c r="Q12" s="370" t="str">
        <f>Calcu!G11</f>
        <v/>
      </c>
      <c r="R12" s="371"/>
      <c r="S12" s="371"/>
      <c r="T12" s="371"/>
      <c r="U12" s="372"/>
      <c r="V12" s="370" t="str">
        <f>Calcu!H11</f>
        <v/>
      </c>
      <c r="W12" s="371"/>
      <c r="X12" s="371"/>
      <c r="Y12" s="371"/>
      <c r="Z12" s="372"/>
      <c r="AA12" s="370" t="str">
        <f>Calcu!I11</f>
        <v/>
      </c>
      <c r="AB12" s="371"/>
      <c r="AC12" s="371"/>
      <c r="AD12" s="371"/>
      <c r="AE12" s="372"/>
      <c r="AF12" s="370" t="str">
        <f>Calcu!J11</f>
        <v/>
      </c>
      <c r="AG12" s="371"/>
      <c r="AH12" s="371"/>
      <c r="AI12" s="371"/>
      <c r="AJ12" s="372"/>
      <c r="AK12" s="386" t="str">
        <f>Calcu!K11</f>
        <v/>
      </c>
      <c r="AL12" s="387"/>
      <c r="AM12" s="387"/>
      <c r="AN12" s="387"/>
      <c r="AO12" s="388"/>
      <c r="AP12" s="370" t="str">
        <f>Calcu!L11</f>
        <v/>
      </c>
      <c r="AQ12" s="371"/>
      <c r="AR12" s="371"/>
      <c r="AS12" s="371"/>
      <c r="AT12" s="372"/>
      <c r="AU12" s="370" t="str">
        <f>Calcu!U11</f>
        <v/>
      </c>
      <c r="AV12" s="371"/>
      <c r="AW12" s="371"/>
      <c r="AX12" s="371"/>
      <c r="AY12" s="372"/>
    </row>
    <row r="13" spans="1:51" ht="18.75" customHeight="1">
      <c r="A13" s="58"/>
      <c r="B13" s="366" t="str">
        <f>Calcu!C12</f>
        <v/>
      </c>
      <c r="C13" s="367"/>
      <c r="D13" s="367"/>
      <c r="E13" s="367"/>
      <c r="F13" s="368"/>
      <c r="G13" s="370" t="str">
        <f>Calcu!E12</f>
        <v/>
      </c>
      <c r="H13" s="371"/>
      <c r="I13" s="371"/>
      <c r="J13" s="371"/>
      <c r="K13" s="372"/>
      <c r="L13" s="370" t="str">
        <f>Calcu!F12</f>
        <v/>
      </c>
      <c r="M13" s="371"/>
      <c r="N13" s="371"/>
      <c r="O13" s="371"/>
      <c r="P13" s="372"/>
      <c r="Q13" s="370" t="str">
        <f>Calcu!G12</f>
        <v/>
      </c>
      <c r="R13" s="371"/>
      <c r="S13" s="371"/>
      <c r="T13" s="371"/>
      <c r="U13" s="372"/>
      <c r="V13" s="370" t="str">
        <f>Calcu!H12</f>
        <v/>
      </c>
      <c r="W13" s="371"/>
      <c r="X13" s="371"/>
      <c r="Y13" s="371"/>
      <c r="Z13" s="372"/>
      <c r="AA13" s="370" t="str">
        <f>Calcu!I12</f>
        <v/>
      </c>
      <c r="AB13" s="371"/>
      <c r="AC13" s="371"/>
      <c r="AD13" s="371"/>
      <c r="AE13" s="372"/>
      <c r="AF13" s="370" t="str">
        <f>Calcu!J12</f>
        <v/>
      </c>
      <c r="AG13" s="371"/>
      <c r="AH13" s="371"/>
      <c r="AI13" s="371"/>
      <c r="AJ13" s="372"/>
      <c r="AK13" s="386" t="str">
        <f>Calcu!K12</f>
        <v/>
      </c>
      <c r="AL13" s="387"/>
      <c r="AM13" s="387"/>
      <c r="AN13" s="387"/>
      <c r="AO13" s="388"/>
      <c r="AP13" s="370" t="str">
        <f>Calcu!L12</f>
        <v/>
      </c>
      <c r="AQ13" s="371"/>
      <c r="AR13" s="371"/>
      <c r="AS13" s="371"/>
      <c r="AT13" s="372"/>
      <c r="AU13" s="370" t="str">
        <f>Calcu!U12</f>
        <v/>
      </c>
      <c r="AV13" s="371"/>
      <c r="AW13" s="371"/>
      <c r="AX13" s="371"/>
      <c r="AY13" s="372"/>
    </row>
    <row r="14" spans="1:51" ht="18.75" customHeight="1">
      <c r="A14" s="58"/>
      <c r="B14" s="366" t="str">
        <f>Calcu!C13</f>
        <v/>
      </c>
      <c r="C14" s="367"/>
      <c r="D14" s="367"/>
      <c r="E14" s="367"/>
      <c r="F14" s="368"/>
      <c r="G14" s="370" t="str">
        <f>Calcu!E13</f>
        <v/>
      </c>
      <c r="H14" s="371"/>
      <c r="I14" s="371"/>
      <c r="J14" s="371"/>
      <c r="K14" s="372"/>
      <c r="L14" s="370" t="str">
        <f>Calcu!F13</f>
        <v/>
      </c>
      <c r="M14" s="371"/>
      <c r="N14" s="371"/>
      <c r="O14" s="371"/>
      <c r="P14" s="372"/>
      <c r="Q14" s="370" t="str">
        <f>Calcu!G13</f>
        <v/>
      </c>
      <c r="R14" s="371"/>
      <c r="S14" s="371"/>
      <c r="T14" s="371"/>
      <c r="U14" s="372"/>
      <c r="V14" s="370" t="str">
        <f>Calcu!H13</f>
        <v/>
      </c>
      <c r="W14" s="371"/>
      <c r="X14" s="371"/>
      <c r="Y14" s="371"/>
      <c r="Z14" s="372"/>
      <c r="AA14" s="370" t="str">
        <f>Calcu!I13</f>
        <v/>
      </c>
      <c r="AB14" s="371"/>
      <c r="AC14" s="371"/>
      <c r="AD14" s="371"/>
      <c r="AE14" s="372"/>
      <c r="AF14" s="370" t="str">
        <f>Calcu!J13</f>
        <v/>
      </c>
      <c r="AG14" s="371"/>
      <c r="AH14" s="371"/>
      <c r="AI14" s="371"/>
      <c r="AJ14" s="372"/>
      <c r="AK14" s="386" t="str">
        <f>Calcu!K13</f>
        <v/>
      </c>
      <c r="AL14" s="387"/>
      <c r="AM14" s="387"/>
      <c r="AN14" s="387"/>
      <c r="AO14" s="388"/>
      <c r="AP14" s="370" t="str">
        <f>Calcu!L13</f>
        <v/>
      </c>
      <c r="AQ14" s="371"/>
      <c r="AR14" s="371"/>
      <c r="AS14" s="371"/>
      <c r="AT14" s="372"/>
      <c r="AU14" s="370" t="str">
        <f>Calcu!U13</f>
        <v/>
      </c>
      <c r="AV14" s="371"/>
      <c r="AW14" s="371"/>
      <c r="AX14" s="371"/>
      <c r="AY14" s="372"/>
    </row>
    <row r="15" spans="1:51" ht="18.75" customHeight="1">
      <c r="A15" s="58"/>
      <c r="B15" s="366" t="str">
        <f>Calcu!C14</f>
        <v/>
      </c>
      <c r="C15" s="367"/>
      <c r="D15" s="367"/>
      <c r="E15" s="367"/>
      <c r="F15" s="368"/>
      <c r="G15" s="370" t="str">
        <f>Calcu!E14</f>
        <v/>
      </c>
      <c r="H15" s="371"/>
      <c r="I15" s="371"/>
      <c r="J15" s="371"/>
      <c r="K15" s="372"/>
      <c r="L15" s="370" t="str">
        <f>Calcu!F14</f>
        <v/>
      </c>
      <c r="M15" s="371"/>
      <c r="N15" s="371"/>
      <c r="O15" s="371"/>
      <c r="P15" s="372"/>
      <c r="Q15" s="370" t="str">
        <f>Calcu!G14</f>
        <v/>
      </c>
      <c r="R15" s="371"/>
      <c r="S15" s="371"/>
      <c r="T15" s="371"/>
      <c r="U15" s="372"/>
      <c r="V15" s="370" t="str">
        <f>Calcu!H14</f>
        <v/>
      </c>
      <c r="W15" s="371"/>
      <c r="X15" s="371"/>
      <c r="Y15" s="371"/>
      <c r="Z15" s="372"/>
      <c r="AA15" s="370" t="str">
        <f>Calcu!I14</f>
        <v/>
      </c>
      <c r="AB15" s="371"/>
      <c r="AC15" s="371"/>
      <c r="AD15" s="371"/>
      <c r="AE15" s="372"/>
      <c r="AF15" s="370" t="str">
        <f>Calcu!J14</f>
        <v/>
      </c>
      <c r="AG15" s="371"/>
      <c r="AH15" s="371"/>
      <c r="AI15" s="371"/>
      <c r="AJ15" s="372"/>
      <c r="AK15" s="386" t="str">
        <f>Calcu!K14</f>
        <v/>
      </c>
      <c r="AL15" s="387"/>
      <c r="AM15" s="387"/>
      <c r="AN15" s="387"/>
      <c r="AO15" s="388"/>
      <c r="AP15" s="370" t="str">
        <f>Calcu!L14</f>
        <v/>
      </c>
      <c r="AQ15" s="371"/>
      <c r="AR15" s="371"/>
      <c r="AS15" s="371"/>
      <c r="AT15" s="372"/>
      <c r="AU15" s="370" t="str">
        <f>Calcu!U14</f>
        <v/>
      </c>
      <c r="AV15" s="371"/>
      <c r="AW15" s="371"/>
      <c r="AX15" s="371"/>
      <c r="AY15" s="372"/>
    </row>
    <row r="16" spans="1:51" ht="18.75" customHeight="1">
      <c r="A16" s="58"/>
      <c r="B16" s="366" t="str">
        <f>Calcu!C15</f>
        <v/>
      </c>
      <c r="C16" s="367"/>
      <c r="D16" s="367"/>
      <c r="E16" s="367"/>
      <c r="F16" s="368"/>
      <c r="G16" s="370" t="str">
        <f>Calcu!E15</f>
        <v/>
      </c>
      <c r="H16" s="371"/>
      <c r="I16" s="371"/>
      <c r="J16" s="371"/>
      <c r="K16" s="372"/>
      <c r="L16" s="370" t="str">
        <f>Calcu!F15</f>
        <v/>
      </c>
      <c r="M16" s="371"/>
      <c r="N16" s="371"/>
      <c r="O16" s="371"/>
      <c r="P16" s="372"/>
      <c r="Q16" s="370" t="str">
        <f>Calcu!G15</f>
        <v/>
      </c>
      <c r="R16" s="371"/>
      <c r="S16" s="371"/>
      <c r="T16" s="371"/>
      <c r="U16" s="372"/>
      <c r="V16" s="370" t="str">
        <f>Calcu!H15</f>
        <v/>
      </c>
      <c r="W16" s="371"/>
      <c r="X16" s="371"/>
      <c r="Y16" s="371"/>
      <c r="Z16" s="372"/>
      <c r="AA16" s="370" t="str">
        <f>Calcu!I15</f>
        <v/>
      </c>
      <c r="AB16" s="371"/>
      <c r="AC16" s="371"/>
      <c r="AD16" s="371"/>
      <c r="AE16" s="372"/>
      <c r="AF16" s="370" t="str">
        <f>Calcu!J15</f>
        <v/>
      </c>
      <c r="AG16" s="371"/>
      <c r="AH16" s="371"/>
      <c r="AI16" s="371"/>
      <c r="AJ16" s="372"/>
      <c r="AK16" s="386" t="str">
        <f>Calcu!K15</f>
        <v/>
      </c>
      <c r="AL16" s="387"/>
      <c r="AM16" s="387"/>
      <c r="AN16" s="387"/>
      <c r="AO16" s="388"/>
      <c r="AP16" s="370" t="str">
        <f>Calcu!L15</f>
        <v/>
      </c>
      <c r="AQ16" s="371"/>
      <c r="AR16" s="371"/>
      <c r="AS16" s="371"/>
      <c r="AT16" s="372"/>
      <c r="AU16" s="370" t="str">
        <f>Calcu!U15</f>
        <v/>
      </c>
      <c r="AV16" s="371"/>
      <c r="AW16" s="371"/>
      <c r="AX16" s="371"/>
      <c r="AY16" s="372"/>
    </row>
    <row r="17" spans="1:51" ht="18.75" customHeight="1">
      <c r="A17" s="58"/>
      <c r="B17" s="366" t="str">
        <f>Calcu!C16</f>
        <v/>
      </c>
      <c r="C17" s="367"/>
      <c r="D17" s="367"/>
      <c r="E17" s="367"/>
      <c r="F17" s="368"/>
      <c r="G17" s="370" t="str">
        <f>Calcu!E16</f>
        <v/>
      </c>
      <c r="H17" s="371"/>
      <c r="I17" s="371"/>
      <c r="J17" s="371"/>
      <c r="K17" s="372"/>
      <c r="L17" s="370" t="str">
        <f>Calcu!F16</f>
        <v/>
      </c>
      <c r="M17" s="371"/>
      <c r="N17" s="371"/>
      <c r="O17" s="371"/>
      <c r="P17" s="372"/>
      <c r="Q17" s="370" t="str">
        <f>Calcu!G16</f>
        <v/>
      </c>
      <c r="R17" s="371"/>
      <c r="S17" s="371"/>
      <c r="T17" s="371"/>
      <c r="U17" s="372"/>
      <c r="V17" s="370" t="str">
        <f>Calcu!H16</f>
        <v/>
      </c>
      <c r="W17" s="371"/>
      <c r="X17" s="371"/>
      <c r="Y17" s="371"/>
      <c r="Z17" s="372"/>
      <c r="AA17" s="370" t="str">
        <f>Calcu!I16</f>
        <v/>
      </c>
      <c r="AB17" s="371"/>
      <c r="AC17" s="371"/>
      <c r="AD17" s="371"/>
      <c r="AE17" s="372"/>
      <c r="AF17" s="370" t="str">
        <f>Calcu!J16</f>
        <v/>
      </c>
      <c r="AG17" s="371"/>
      <c r="AH17" s="371"/>
      <c r="AI17" s="371"/>
      <c r="AJ17" s="372"/>
      <c r="AK17" s="386" t="str">
        <f>Calcu!K16</f>
        <v/>
      </c>
      <c r="AL17" s="387"/>
      <c r="AM17" s="387"/>
      <c r="AN17" s="387"/>
      <c r="AO17" s="388"/>
      <c r="AP17" s="370" t="str">
        <f>Calcu!L16</f>
        <v/>
      </c>
      <c r="AQ17" s="371"/>
      <c r="AR17" s="371"/>
      <c r="AS17" s="371"/>
      <c r="AT17" s="372"/>
      <c r="AU17" s="370" t="str">
        <f>Calcu!U16</f>
        <v/>
      </c>
      <c r="AV17" s="371"/>
      <c r="AW17" s="371"/>
      <c r="AX17" s="371"/>
      <c r="AY17" s="372"/>
    </row>
    <row r="18" spans="1:51" ht="18.75" customHeight="1">
      <c r="A18" s="58"/>
      <c r="B18" s="366" t="str">
        <f>Calcu!C17</f>
        <v/>
      </c>
      <c r="C18" s="367"/>
      <c r="D18" s="367"/>
      <c r="E18" s="367"/>
      <c r="F18" s="368"/>
      <c r="G18" s="370" t="str">
        <f>Calcu!E17</f>
        <v/>
      </c>
      <c r="H18" s="371"/>
      <c r="I18" s="371"/>
      <c r="J18" s="371"/>
      <c r="K18" s="372"/>
      <c r="L18" s="370" t="str">
        <f>Calcu!F17</f>
        <v/>
      </c>
      <c r="M18" s="371"/>
      <c r="N18" s="371"/>
      <c r="O18" s="371"/>
      <c r="P18" s="372"/>
      <c r="Q18" s="370" t="str">
        <f>Calcu!G17</f>
        <v/>
      </c>
      <c r="R18" s="371"/>
      <c r="S18" s="371"/>
      <c r="T18" s="371"/>
      <c r="U18" s="372"/>
      <c r="V18" s="370" t="str">
        <f>Calcu!H17</f>
        <v/>
      </c>
      <c r="W18" s="371"/>
      <c r="X18" s="371"/>
      <c r="Y18" s="371"/>
      <c r="Z18" s="372"/>
      <c r="AA18" s="370" t="str">
        <f>Calcu!I17</f>
        <v/>
      </c>
      <c r="AB18" s="371"/>
      <c r="AC18" s="371"/>
      <c r="AD18" s="371"/>
      <c r="AE18" s="372"/>
      <c r="AF18" s="370" t="str">
        <f>Calcu!J17</f>
        <v/>
      </c>
      <c r="AG18" s="371"/>
      <c r="AH18" s="371"/>
      <c r="AI18" s="371"/>
      <c r="AJ18" s="372"/>
      <c r="AK18" s="386" t="str">
        <f>Calcu!K17</f>
        <v/>
      </c>
      <c r="AL18" s="387"/>
      <c r="AM18" s="387"/>
      <c r="AN18" s="387"/>
      <c r="AO18" s="388"/>
      <c r="AP18" s="370" t="str">
        <f>Calcu!L17</f>
        <v/>
      </c>
      <c r="AQ18" s="371"/>
      <c r="AR18" s="371"/>
      <c r="AS18" s="371"/>
      <c r="AT18" s="372"/>
      <c r="AU18" s="370" t="str">
        <f>Calcu!U17</f>
        <v/>
      </c>
      <c r="AV18" s="371"/>
      <c r="AW18" s="371"/>
      <c r="AX18" s="371"/>
      <c r="AY18" s="372"/>
    </row>
    <row r="19" spans="1:51" ht="18.75" customHeight="1">
      <c r="A19" s="58"/>
      <c r="B19" s="366" t="str">
        <f>Calcu!C18</f>
        <v/>
      </c>
      <c r="C19" s="367"/>
      <c r="D19" s="367"/>
      <c r="E19" s="367"/>
      <c r="F19" s="368"/>
      <c r="G19" s="370" t="str">
        <f>Calcu!E18</f>
        <v/>
      </c>
      <c r="H19" s="371"/>
      <c r="I19" s="371"/>
      <c r="J19" s="371"/>
      <c r="K19" s="372"/>
      <c r="L19" s="370" t="str">
        <f>Calcu!F18</f>
        <v/>
      </c>
      <c r="M19" s="371"/>
      <c r="N19" s="371"/>
      <c r="O19" s="371"/>
      <c r="P19" s="372"/>
      <c r="Q19" s="370" t="str">
        <f>Calcu!G18</f>
        <v/>
      </c>
      <c r="R19" s="371"/>
      <c r="S19" s="371"/>
      <c r="T19" s="371"/>
      <c r="U19" s="372"/>
      <c r="V19" s="370" t="str">
        <f>Calcu!H18</f>
        <v/>
      </c>
      <c r="W19" s="371"/>
      <c r="X19" s="371"/>
      <c r="Y19" s="371"/>
      <c r="Z19" s="372"/>
      <c r="AA19" s="370" t="str">
        <f>Calcu!I18</f>
        <v/>
      </c>
      <c r="AB19" s="371"/>
      <c r="AC19" s="371"/>
      <c r="AD19" s="371"/>
      <c r="AE19" s="372"/>
      <c r="AF19" s="370" t="str">
        <f>Calcu!J18</f>
        <v/>
      </c>
      <c r="AG19" s="371"/>
      <c r="AH19" s="371"/>
      <c r="AI19" s="371"/>
      <c r="AJ19" s="372"/>
      <c r="AK19" s="386" t="str">
        <f>Calcu!K18</f>
        <v/>
      </c>
      <c r="AL19" s="387"/>
      <c r="AM19" s="387"/>
      <c r="AN19" s="387"/>
      <c r="AO19" s="388"/>
      <c r="AP19" s="370" t="str">
        <f>Calcu!L18</f>
        <v/>
      </c>
      <c r="AQ19" s="371"/>
      <c r="AR19" s="371"/>
      <c r="AS19" s="371"/>
      <c r="AT19" s="372"/>
      <c r="AU19" s="370" t="str">
        <f>Calcu!U18</f>
        <v/>
      </c>
      <c r="AV19" s="371"/>
      <c r="AW19" s="371"/>
      <c r="AX19" s="371"/>
      <c r="AY19" s="372"/>
    </row>
    <row r="20" spans="1:51" ht="18.75" customHeight="1">
      <c r="A20" s="58"/>
      <c r="B20" s="366" t="str">
        <f>Calcu!C19</f>
        <v/>
      </c>
      <c r="C20" s="367"/>
      <c r="D20" s="367"/>
      <c r="E20" s="367"/>
      <c r="F20" s="368"/>
      <c r="G20" s="370" t="str">
        <f>Calcu!E19</f>
        <v/>
      </c>
      <c r="H20" s="371"/>
      <c r="I20" s="371"/>
      <c r="J20" s="371"/>
      <c r="K20" s="372"/>
      <c r="L20" s="370" t="str">
        <f>Calcu!F19</f>
        <v/>
      </c>
      <c r="M20" s="371"/>
      <c r="N20" s="371"/>
      <c r="O20" s="371"/>
      <c r="P20" s="372"/>
      <c r="Q20" s="370" t="str">
        <f>Calcu!G19</f>
        <v/>
      </c>
      <c r="R20" s="371"/>
      <c r="S20" s="371"/>
      <c r="T20" s="371"/>
      <c r="U20" s="372"/>
      <c r="V20" s="370" t="str">
        <f>Calcu!H19</f>
        <v/>
      </c>
      <c r="W20" s="371"/>
      <c r="X20" s="371"/>
      <c r="Y20" s="371"/>
      <c r="Z20" s="372"/>
      <c r="AA20" s="370" t="str">
        <f>Calcu!I19</f>
        <v/>
      </c>
      <c r="AB20" s="371"/>
      <c r="AC20" s="371"/>
      <c r="AD20" s="371"/>
      <c r="AE20" s="372"/>
      <c r="AF20" s="370" t="str">
        <f>Calcu!J19</f>
        <v/>
      </c>
      <c r="AG20" s="371"/>
      <c r="AH20" s="371"/>
      <c r="AI20" s="371"/>
      <c r="AJ20" s="372"/>
      <c r="AK20" s="386" t="str">
        <f>Calcu!K19</f>
        <v/>
      </c>
      <c r="AL20" s="387"/>
      <c r="AM20" s="387"/>
      <c r="AN20" s="387"/>
      <c r="AO20" s="388"/>
      <c r="AP20" s="370" t="str">
        <f>Calcu!L19</f>
        <v/>
      </c>
      <c r="AQ20" s="371"/>
      <c r="AR20" s="371"/>
      <c r="AS20" s="371"/>
      <c r="AT20" s="372"/>
      <c r="AU20" s="370" t="str">
        <f>Calcu!U19</f>
        <v/>
      </c>
      <c r="AV20" s="371"/>
      <c r="AW20" s="371"/>
      <c r="AX20" s="371"/>
      <c r="AY20" s="372"/>
    </row>
    <row r="21" spans="1:51" ht="18.75" customHeight="1">
      <c r="A21" s="58"/>
      <c r="B21" s="366" t="str">
        <f>Calcu!C20</f>
        <v/>
      </c>
      <c r="C21" s="367"/>
      <c r="D21" s="367"/>
      <c r="E21" s="367"/>
      <c r="F21" s="368"/>
      <c r="G21" s="370" t="str">
        <f>Calcu!E20</f>
        <v/>
      </c>
      <c r="H21" s="371"/>
      <c r="I21" s="371"/>
      <c r="J21" s="371"/>
      <c r="K21" s="372"/>
      <c r="L21" s="370" t="str">
        <f>Calcu!F20</f>
        <v/>
      </c>
      <c r="M21" s="371"/>
      <c r="N21" s="371"/>
      <c r="O21" s="371"/>
      <c r="P21" s="372"/>
      <c r="Q21" s="370" t="str">
        <f>Calcu!G20</f>
        <v/>
      </c>
      <c r="R21" s="371"/>
      <c r="S21" s="371"/>
      <c r="T21" s="371"/>
      <c r="U21" s="372"/>
      <c r="V21" s="370" t="str">
        <f>Calcu!H20</f>
        <v/>
      </c>
      <c r="W21" s="371"/>
      <c r="X21" s="371"/>
      <c r="Y21" s="371"/>
      <c r="Z21" s="372"/>
      <c r="AA21" s="370" t="str">
        <f>Calcu!I20</f>
        <v/>
      </c>
      <c r="AB21" s="371"/>
      <c r="AC21" s="371"/>
      <c r="AD21" s="371"/>
      <c r="AE21" s="372"/>
      <c r="AF21" s="370" t="str">
        <f>Calcu!J20</f>
        <v/>
      </c>
      <c r="AG21" s="371"/>
      <c r="AH21" s="371"/>
      <c r="AI21" s="371"/>
      <c r="AJ21" s="372"/>
      <c r="AK21" s="386" t="str">
        <f>Calcu!K20</f>
        <v/>
      </c>
      <c r="AL21" s="387"/>
      <c r="AM21" s="387"/>
      <c r="AN21" s="387"/>
      <c r="AO21" s="388"/>
      <c r="AP21" s="370" t="str">
        <f>Calcu!L20</f>
        <v/>
      </c>
      <c r="AQ21" s="371"/>
      <c r="AR21" s="371"/>
      <c r="AS21" s="371"/>
      <c r="AT21" s="372"/>
      <c r="AU21" s="370" t="str">
        <f>Calcu!U20</f>
        <v/>
      </c>
      <c r="AV21" s="371"/>
      <c r="AW21" s="371"/>
      <c r="AX21" s="371"/>
      <c r="AY21" s="372"/>
    </row>
    <row r="22" spans="1:51" ht="18.75" customHeight="1">
      <c r="A22" s="58"/>
      <c r="B22" s="366" t="str">
        <f>Calcu!C21</f>
        <v/>
      </c>
      <c r="C22" s="367"/>
      <c r="D22" s="367"/>
      <c r="E22" s="367"/>
      <c r="F22" s="368"/>
      <c r="G22" s="370" t="str">
        <f>Calcu!E21</f>
        <v/>
      </c>
      <c r="H22" s="371"/>
      <c r="I22" s="371"/>
      <c r="J22" s="371"/>
      <c r="K22" s="372"/>
      <c r="L22" s="370" t="str">
        <f>Calcu!F21</f>
        <v/>
      </c>
      <c r="M22" s="371"/>
      <c r="N22" s="371"/>
      <c r="O22" s="371"/>
      <c r="P22" s="372"/>
      <c r="Q22" s="370" t="str">
        <f>Calcu!G21</f>
        <v/>
      </c>
      <c r="R22" s="371"/>
      <c r="S22" s="371"/>
      <c r="T22" s="371"/>
      <c r="U22" s="372"/>
      <c r="V22" s="370" t="str">
        <f>Calcu!H21</f>
        <v/>
      </c>
      <c r="W22" s="371"/>
      <c r="X22" s="371"/>
      <c r="Y22" s="371"/>
      <c r="Z22" s="372"/>
      <c r="AA22" s="370" t="str">
        <f>Calcu!I21</f>
        <v/>
      </c>
      <c r="AB22" s="371"/>
      <c r="AC22" s="371"/>
      <c r="AD22" s="371"/>
      <c r="AE22" s="372"/>
      <c r="AF22" s="370" t="str">
        <f>Calcu!J21</f>
        <v/>
      </c>
      <c r="AG22" s="371"/>
      <c r="AH22" s="371"/>
      <c r="AI22" s="371"/>
      <c r="AJ22" s="372"/>
      <c r="AK22" s="386" t="str">
        <f>Calcu!K21</f>
        <v/>
      </c>
      <c r="AL22" s="387"/>
      <c r="AM22" s="387"/>
      <c r="AN22" s="387"/>
      <c r="AO22" s="388"/>
      <c r="AP22" s="370" t="str">
        <f>Calcu!L21</f>
        <v/>
      </c>
      <c r="AQ22" s="371"/>
      <c r="AR22" s="371"/>
      <c r="AS22" s="371"/>
      <c r="AT22" s="372"/>
      <c r="AU22" s="370" t="str">
        <f>Calcu!U21</f>
        <v/>
      </c>
      <c r="AV22" s="371"/>
      <c r="AW22" s="371"/>
      <c r="AX22" s="371"/>
      <c r="AY22" s="372"/>
    </row>
    <row r="23" spans="1:51" ht="18.75" customHeight="1">
      <c r="A23" s="58"/>
      <c r="B23" s="366" t="str">
        <f>Calcu!C22</f>
        <v/>
      </c>
      <c r="C23" s="367"/>
      <c r="D23" s="367"/>
      <c r="E23" s="367"/>
      <c r="F23" s="368"/>
      <c r="G23" s="370" t="str">
        <f>Calcu!E22</f>
        <v/>
      </c>
      <c r="H23" s="371"/>
      <c r="I23" s="371"/>
      <c r="J23" s="371"/>
      <c r="K23" s="372"/>
      <c r="L23" s="370" t="str">
        <f>Calcu!F22</f>
        <v/>
      </c>
      <c r="M23" s="371"/>
      <c r="N23" s="371"/>
      <c r="O23" s="371"/>
      <c r="P23" s="372"/>
      <c r="Q23" s="370" t="str">
        <f>Calcu!G22</f>
        <v/>
      </c>
      <c r="R23" s="371"/>
      <c r="S23" s="371"/>
      <c r="T23" s="371"/>
      <c r="U23" s="372"/>
      <c r="V23" s="370" t="str">
        <f>Calcu!H22</f>
        <v/>
      </c>
      <c r="W23" s="371"/>
      <c r="X23" s="371"/>
      <c r="Y23" s="371"/>
      <c r="Z23" s="372"/>
      <c r="AA23" s="370" t="str">
        <f>Calcu!I22</f>
        <v/>
      </c>
      <c r="AB23" s="371"/>
      <c r="AC23" s="371"/>
      <c r="AD23" s="371"/>
      <c r="AE23" s="372"/>
      <c r="AF23" s="370" t="str">
        <f>Calcu!J22</f>
        <v/>
      </c>
      <c r="AG23" s="371"/>
      <c r="AH23" s="371"/>
      <c r="AI23" s="371"/>
      <c r="AJ23" s="372"/>
      <c r="AK23" s="386" t="str">
        <f>Calcu!K22</f>
        <v/>
      </c>
      <c r="AL23" s="387"/>
      <c r="AM23" s="387"/>
      <c r="AN23" s="387"/>
      <c r="AO23" s="388"/>
      <c r="AP23" s="370" t="str">
        <f>Calcu!L22</f>
        <v/>
      </c>
      <c r="AQ23" s="371"/>
      <c r="AR23" s="371"/>
      <c r="AS23" s="371"/>
      <c r="AT23" s="372"/>
      <c r="AU23" s="370" t="str">
        <f>Calcu!U22</f>
        <v/>
      </c>
      <c r="AV23" s="371"/>
      <c r="AW23" s="371"/>
      <c r="AX23" s="371"/>
      <c r="AY23" s="372"/>
    </row>
    <row r="24" spans="1:51" ht="18.75" customHeight="1">
      <c r="A24" s="58"/>
      <c r="B24" s="366" t="str">
        <f>Calcu!C23</f>
        <v/>
      </c>
      <c r="C24" s="367"/>
      <c r="D24" s="367"/>
      <c r="E24" s="367"/>
      <c r="F24" s="368"/>
      <c r="G24" s="370" t="str">
        <f>Calcu!E23</f>
        <v/>
      </c>
      <c r="H24" s="371"/>
      <c r="I24" s="371"/>
      <c r="J24" s="371"/>
      <c r="K24" s="372"/>
      <c r="L24" s="370" t="str">
        <f>Calcu!F23</f>
        <v/>
      </c>
      <c r="M24" s="371"/>
      <c r="N24" s="371"/>
      <c r="O24" s="371"/>
      <c r="P24" s="372"/>
      <c r="Q24" s="370" t="str">
        <f>Calcu!G23</f>
        <v/>
      </c>
      <c r="R24" s="371"/>
      <c r="S24" s="371"/>
      <c r="T24" s="371"/>
      <c r="U24" s="372"/>
      <c r="V24" s="370" t="str">
        <f>Calcu!H23</f>
        <v/>
      </c>
      <c r="W24" s="371"/>
      <c r="X24" s="371"/>
      <c r="Y24" s="371"/>
      <c r="Z24" s="372"/>
      <c r="AA24" s="370" t="str">
        <f>Calcu!I23</f>
        <v/>
      </c>
      <c r="AB24" s="371"/>
      <c r="AC24" s="371"/>
      <c r="AD24" s="371"/>
      <c r="AE24" s="372"/>
      <c r="AF24" s="370" t="str">
        <f>Calcu!J23</f>
        <v/>
      </c>
      <c r="AG24" s="371"/>
      <c r="AH24" s="371"/>
      <c r="AI24" s="371"/>
      <c r="AJ24" s="372"/>
      <c r="AK24" s="386" t="str">
        <f>Calcu!K23</f>
        <v/>
      </c>
      <c r="AL24" s="387"/>
      <c r="AM24" s="387"/>
      <c r="AN24" s="387"/>
      <c r="AO24" s="388"/>
      <c r="AP24" s="370" t="str">
        <f>Calcu!L23</f>
        <v/>
      </c>
      <c r="AQ24" s="371"/>
      <c r="AR24" s="371"/>
      <c r="AS24" s="371"/>
      <c r="AT24" s="372"/>
      <c r="AU24" s="370" t="str">
        <f>Calcu!U23</f>
        <v/>
      </c>
      <c r="AV24" s="371"/>
      <c r="AW24" s="371"/>
      <c r="AX24" s="371"/>
      <c r="AY24" s="372"/>
    </row>
    <row r="25" spans="1:51" ht="18.75" customHeight="1">
      <c r="A25" s="58"/>
      <c r="B25" s="366" t="str">
        <f>Calcu!C24</f>
        <v/>
      </c>
      <c r="C25" s="367"/>
      <c r="D25" s="367"/>
      <c r="E25" s="367"/>
      <c r="F25" s="368"/>
      <c r="G25" s="370" t="str">
        <f>Calcu!E24</f>
        <v/>
      </c>
      <c r="H25" s="371"/>
      <c r="I25" s="371"/>
      <c r="J25" s="371"/>
      <c r="K25" s="372"/>
      <c r="L25" s="370" t="str">
        <f>Calcu!F24</f>
        <v/>
      </c>
      <c r="M25" s="371"/>
      <c r="N25" s="371"/>
      <c r="O25" s="371"/>
      <c r="P25" s="372"/>
      <c r="Q25" s="370" t="str">
        <f>Calcu!G24</f>
        <v/>
      </c>
      <c r="R25" s="371"/>
      <c r="S25" s="371"/>
      <c r="T25" s="371"/>
      <c r="U25" s="372"/>
      <c r="V25" s="370" t="str">
        <f>Calcu!H24</f>
        <v/>
      </c>
      <c r="W25" s="371"/>
      <c r="X25" s="371"/>
      <c r="Y25" s="371"/>
      <c r="Z25" s="372"/>
      <c r="AA25" s="370" t="str">
        <f>Calcu!I24</f>
        <v/>
      </c>
      <c r="AB25" s="371"/>
      <c r="AC25" s="371"/>
      <c r="AD25" s="371"/>
      <c r="AE25" s="372"/>
      <c r="AF25" s="370" t="str">
        <f>Calcu!J24</f>
        <v/>
      </c>
      <c r="AG25" s="371"/>
      <c r="AH25" s="371"/>
      <c r="AI25" s="371"/>
      <c r="AJ25" s="372"/>
      <c r="AK25" s="386" t="str">
        <f>Calcu!K24</f>
        <v/>
      </c>
      <c r="AL25" s="387"/>
      <c r="AM25" s="387"/>
      <c r="AN25" s="387"/>
      <c r="AO25" s="388"/>
      <c r="AP25" s="370" t="str">
        <f>Calcu!L24</f>
        <v/>
      </c>
      <c r="AQ25" s="371"/>
      <c r="AR25" s="371"/>
      <c r="AS25" s="371"/>
      <c r="AT25" s="372"/>
      <c r="AU25" s="370" t="str">
        <f>Calcu!U24</f>
        <v/>
      </c>
      <c r="AV25" s="371"/>
      <c r="AW25" s="371"/>
      <c r="AX25" s="371"/>
      <c r="AY25" s="372"/>
    </row>
    <row r="26" spans="1:51" ht="18.75" customHeight="1">
      <c r="A26" s="58"/>
      <c r="B26" s="366" t="str">
        <f>Calcu!C25</f>
        <v/>
      </c>
      <c r="C26" s="367"/>
      <c r="D26" s="367"/>
      <c r="E26" s="367"/>
      <c r="F26" s="368"/>
      <c r="G26" s="370" t="str">
        <f>Calcu!E25</f>
        <v/>
      </c>
      <c r="H26" s="371"/>
      <c r="I26" s="371"/>
      <c r="J26" s="371"/>
      <c r="K26" s="372"/>
      <c r="L26" s="370" t="str">
        <f>Calcu!F25</f>
        <v/>
      </c>
      <c r="M26" s="371"/>
      <c r="N26" s="371"/>
      <c r="O26" s="371"/>
      <c r="P26" s="372"/>
      <c r="Q26" s="370" t="str">
        <f>Calcu!G25</f>
        <v/>
      </c>
      <c r="R26" s="371"/>
      <c r="S26" s="371"/>
      <c r="T26" s="371"/>
      <c r="U26" s="372"/>
      <c r="V26" s="370" t="str">
        <f>Calcu!H25</f>
        <v/>
      </c>
      <c r="W26" s="371"/>
      <c r="X26" s="371"/>
      <c r="Y26" s="371"/>
      <c r="Z26" s="372"/>
      <c r="AA26" s="370" t="str">
        <f>Calcu!I25</f>
        <v/>
      </c>
      <c r="AB26" s="371"/>
      <c r="AC26" s="371"/>
      <c r="AD26" s="371"/>
      <c r="AE26" s="372"/>
      <c r="AF26" s="370" t="str">
        <f>Calcu!J25</f>
        <v/>
      </c>
      <c r="AG26" s="371"/>
      <c r="AH26" s="371"/>
      <c r="AI26" s="371"/>
      <c r="AJ26" s="372"/>
      <c r="AK26" s="386" t="str">
        <f>Calcu!K25</f>
        <v/>
      </c>
      <c r="AL26" s="387"/>
      <c r="AM26" s="387"/>
      <c r="AN26" s="387"/>
      <c r="AO26" s="388"/>
      <c r="AP26" s="370" t="str">
        <f>Calcu!L25</f>
        <v/>
      </c>
      <c r="AQ26" s="371"/>
      <c r="AR26" s="371"/>
      <c r="AS26" s="371"/>
      <c r="AT26" s="372"/>
      <c r="AU26" s="370" t="str">
        <f>Calcu!U25</f>
        <v/>
      </c>
      <c r="AV26" s="371"/>
      <c r="AW26" s="371"/>
      <c r="AX26" s="371"/>
      <c r="AY26" s="372"/>
    </row>
    <row r="27" spans="1:51" ht="18.75" customHeight="1">
      <c r="A27" s="58"/>
      <c r="B27" s="366" t="str">
        <f>Calcu!C26</f>
        <v/>
      </c>
      <c r="C27" s="367"/>
      <c r="D27" s="367"/>
      <c r="E27" s="367"/>
      <c r="F27" s="368"/>
      <c r="G27" s="370" t="str">
        <f>Calcu!E26</f>
        <v/>
      </c>
      <c r="H27" s="371"/>
      <c r="I27" s="371"/>
      <c r="J27" s="371"/>
      <c r="K27" s="372"/>
      <c r="L27" s="370" t="str">
        <f>Calcu!F26</f>
        <v/>
      </c>
      <c r="M27" s="371"/>
      <c r="N27" s="371"/>
      <c r="O27" s="371"/>
      <c r="P27" s="372"/>
      <c r="Q27" s="370" t="str">
        <f>Calcu!G26</f>
        <v/>
      </c>
      <c r="R27" s="371"/>
      <c r="S27" s="371"/>
      <c r="T27" s="371"/>
      <c r="U27" s="372"/>
      <c r="V27" s="370" t="str">
        <f>Calcu!H26</f>
        <v/>
      </c>
      <c r="W27" s="371"/>
      <c r="X27" s="371"/>
      <c r="Y27" s="371"/>
      <c r="Z27" s="372"/>
      <c r="AA27" s="370" t="str">
        <f>Calcu!I26</f>
        <v/>
      </c>
      <c r="AB27" s="371"/>
      <c r="AC27" s="371"/>
      <c r="AD27" s="371"/>
      <c r="AE27" s="372"/>
      <c r="AF27" s="370" t="str">
        <f>Calcu!J26</f>
        <v/>
      </c>
      <c r="AG27" s="371"/>
      <c r="AH27" s="371"/>
      <c r="AI27" s="371"/>
      <c r="AJ27" s="372"/>
      <c r="AK27" s="386" t="str">
        <f>Calcu!K26</f>
        <v/>
      </c>
      <c r="AL27" s="387"/>
      <c r="AM27" s="387"/>
      <c r="AN27" s="387"/>
      <c r="AO27" s="388"/>
      <c r="AP27" s="370" t="str">
        <f>Calcu!L26</f>
        <v/>
      </c>
      <c r="AQ27" s="371"/>
      <c r="AR27" s="371"/>
      <c r="AS27" s="371"/>
      <c r="AT27" s="372"/>
      <c r="AU27" s="370" t="str">
        <f>Calcu!U26</f>
        <v/>
      </c>
      <c r="AV27" s="371"/>
      <c r="AW27" s="371"/>
      <c r="AX27" s="371"/>
      <c r="AY27" s="372"/>
    </row>
    <row r="28" spans="1:51" ht="18.75" customHeight="1">
      <c r="A28" s="58"/>
      <c r="B28" s="366" t="str">
        <f>Calcu!C27</f>
        <v/>
      </c>
      <c r="C28" s="367"/>
      <c r="D28" s="367"/>
      <c r="E28" s="367"/>
      <c r="F28" s="368"/>
      <c r="G28" s="370" t="str">
        <f>Calcu!E27</f>
        <v/>
      </c>
      <c r="H28" s="371"/>
      <c r="I28" s="371"/>
      <c r="J28" s="371"/>
      <c r="K28" s="372"/>
      <c r="L28" s="370" t="str">
        <f>Calcu!F27</f>
        <v/>
      </c>
      <c r="M28" s="371"/>
      <c r="N28" s="371"/>
      <c r="O28" s="371"/>
      <c r="P28" s="372"/>
      <c r="Q28" s="370" t="str">
        <f>Calcu!G27</f>
        <v/>
      </c>
      <c r="R28" s="371"/>
      <c r="S28" s="371"/>
      <c r="T28" s="371"/>
      <c r="U28" s="372"/>
      <c r="V28" s="370" t="str">
        <f>Calcu!H27</f>
        <v/>
      </c>
      <c r="W28" s="371"/>
      <c r="X28" s="371"/>
      <c r="Y28" s="371"/>
      <c r="Z28" s="372"/>
      <c r="AA28" s="370" t="str">
        <f>Calcu!I27</f>
        <v/>
      </c>
      <c r="AB28" s="371"/>
      <c r="AC28" s="371"/>
      <c r="AD28" s="371"/>
      <c r="AE28" s="372"/>
      <c r="AF28" s="370" t="str">
        <f>Calcu!J27</f>
        <v/>
      </c>
      <c r="AG28" s="371"/>
      <c r="AH28" s="371"/>
      <c r="AI28" s="371"/>
      <c r="AJ28" s="372"/>
      <c r="AK28" s="386" t="str">
        <f>Calcu!K27</f>
        <v/>
      </c>
      <c r="AL28" s="387"/>
      <c r="AM28" s="387"/>
      <c r="AN28" s="387"/>
      <c r="AO28" s="388"/>
      <c r="AP28" s="370" t="str">
        <f>Calcu!L27</f>
        <v/>
      </c>
      <c r="AQ28" s="371"/>
      <c r="AR28" s="371"/>
      <c r="AS28" s="371"/>
      <c r="AT28" s="372"/>
      <c r="AU28" s="370" t="str">
        <f>Calcu!U27</f>
        <v/>
      </c>
      <c r="AV28" s="371"/>
      <c r="AW28" s="371"/>
      <c r="AX28" s="371"/>
      <c r="AY28" s="372"/>
    </row>
    <row r="29" spans="1:51" ht="18.75" customHeight="1">
      <c r="A29" s="58"/>
      <c r="B29" s="366" t="str">
        <f>Calcu!C28</f>
        <v/>
      </c>
      <c r="C29" s="367"/>
      <c r="D29" s="367"/>
      <c r="E29" s="367"/>
      <c r="F29" s="368"/>
      <c r="G29" s="370" t="str">
        <f>Calcu!E28</f>
        <v/>
      </c>
      <c r="H29" s="371"/>
      <c r="I29" s="371"/>
      <c r="J29" s="371"/>
      <c r="K29" s="372"/>
      <c r="L29" s="370" t="str">
        <f>Calcu!F28</f>
        <v/>
      </c>
      <c r="M29" s="371"/>
      <c r="N29" s="371"/>
      <c r="O29" s="371"/>
      <c r="P29" s="372"/>
      <c r="Q29" s="370" t="str">
        <f>Calcu!G28</f>
        <v/>
      </c>
      <c r="R29" s="371"/>
      <c r="S29" s="371"/>
      <c r="T29" s="371"/>
      <c r="U29" s="372"/>
      <c r="V29" s="370" t="str">
        <f>Calcu!H28</f>
        <v/>
      </c>
      <c r="W29" s="371"/>
      <c r="X29" s="371"/>
      <c r="Y29" s="371"/>
      <c r="Z29" s="372"/>
      <c r="AA29" s="370" t="str">
        <f>Calcu!I28</f>
        <v/>
      </c>
      <c r="AB29" s="371"/>
      <c r="AC29" s="371"/>
      <c r="AD29" s="371"/>
      <c r="AE29" s="372"/>
      <c r="AF29" s="370" t="str">
        <f>Calcu!J28</f>
        <v/>
      </c>
      <c r="AG29" s="371"/>
      <c r="AH29" s="371"/>
      <c r="AI29" s="371"/>
      <c r="AJ29" s="372"/>
      <c r="AK29" s="386" t="str">
        <f>Calcu!K28</f>
        <v/>
      </c>
      <c r="AL29" s="387"/>
      <c r="AM29" s="387"/>
      <c r="AN29" s="387"/>
      <c r="AO29" s="388"/>
      <c r="AP29" s="370" t="str">
        <f>Calcu!L28</f>
        <v/>
      </c>
      <c r="AQ29" s="371"/>
      <c r="AR29" s="371"/>
      <c r="AS29" s="371"/>
      <c r="AT29" s="372"/>
      <c r="AU29" s="370" t="str">
        <f>Calcu!U28</f>
        <v/>
      </c>
      <c r="AV29" s="371"/>
      <c r="AW29" s="371"/>
      <c r="AX29" s="371"/>
      <c r="AY29" s="372"/>
    </row>
    <row r="30" spans="1:51" ht="18.75" customHeight="1">
      <c r="A30" s="58"/>
    </row>
    <row r="31" spans="1:51" ht="18.75" customHeight="1">
      <c r="A31" s="58" t="s">
        <v>311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</row>
    <row r="32" spans="1:51" ht="18.75" customHeight="1">
      <c r="A32" s="58"/>
      <c r="B32" s="377" t="s">
        <v>303</v>
      </c>
      <c r="C32" s="378"/>
      <c r="D32" s="378"/>
      <c r="E32" s="378"/>
      <c r="F32" s="379"/>
      <c r="G32" s="383" t="s">
        <v>304</v>
      </c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84"/>
      <c r="U32" s="384"/>
      <c r="V32" s="384"/>
      <c r="W32" s="384"/>
      <c r="X32" s="384"/>
      <c r="Y32" s="384"/>
      <c r="Z32" s="384"/>
      <c r="AA32" s="384"/>
      <c r="AB32" s="384"/>
      <c r="AC32" s="384"/>
      <c r="AD32" s="384"/>
      <c r="AE32" s="384"/>
      <c r="AF32" s="384"/>
      <c r="AG32" s="384"/>
      <c r="AH32" s="384"/>
      <c r="AI32" s="384"/>
      <c r="AJ32" s="385"/>
      <c r="AK32" s="377" t="s">
        <v>312</v>
      </c>
      <c r="AL32" s="378"/>
      <c r="AM32" s="378"/>
      <c r="AN32" s="378"/>
      <c r="AO32" s="379"/>
    </row>
    <row r="33" spans="1:41" ht="18.75" customHeight="1">
      <c r="A33" s="58"/>
      <c r="B33" s="380"/>
      <c r="C33" s="381"/>
      <c r="D33" s="381"/>
      <c r="E33" s="381"/>
      <c r="F33" s="382"/>
      <c r="G33" s="380" t="s">
        <v>313</v>
      </c>
      <c r="H33" s="381"/>
      <c r="I33" s="381"/>
      <c r="J33" s="381"/>
      <c r="K33" s="382"/>
      <c r="L33" s="380" t="s">
        <v>158</v>
      </c>
      <c r="M33" s="381"/>
      <c r="N33" s="381"/>
      <c r="O33" s="381"/>
      <c r="P33" s="382"/>
      <c r="Q33" s="380" t="s">
        <v>314</v>
      </c>
      <c r="R33" s="381"/>
      <c r="S33" s="381"/>
      <c r="T33" s="381"/>
      <c r="U33" s="382"/>
      <c r="V33" s="380" t="s">
        <v>315</v>
      </c>
      <c r="W33" s="381"/>
      <c r="X33" s="381"/>
      <c r="Y33" s="381"/>
      <c r="Z33" s="382"/>
      <c r="AA33" s="380" t="s">
        <v>316</v>
      </c>
      <c r="AB33" s="381"/>
      <c r="AC33" s="381"/>
      <c r="AD33" s="381"/>
      <c r="AE33" s="382"/>
      <c r="AF33" s="380" t="s">
        <v>317</v>
      </c>
      <c r="AG33" s="381"/>
      <c r="AH33" s="381"/>
      <c r="AI33" s="381"/>
      <c r="AJ33" s="382"/>
      <c r="AK33" s="380"/>
      <c r="AL33" s="381"/>
      <c r="AM33" s="381"/>
      <c r="AN33" s="381"/>
      <c r="AO33" s="382"/>
    </row>
    <row r="34" spans="1:41" ht="18.75" customHeight="1">
      <c r="A34" s="58"/>
      <c r="B34" s="366" t="str">
        <f>Calcu!C9</f>
        <v/>
      </c>
      <c r="C34" s="367"/>
      <c r="D34" s="367"/>
      <c r="E34" s="367"/>
      <c r="F34" s="368"/>
      <c r="G34" s="373" t="str">
        <f>Calcu!C34</f>
        <v/>
      </c>
      <c r="H34" s="374"/>
      <c r="I34" s="374"/>
      <c r="J34" s="374"/>
      <c r="K34" s="375"/>
      <c r="L34" s="373" t="str">
        <f>Calcu!D34</f>
        <v/>
      </c>
      <c r="M34" s="374"/>
      <c r="N34" s="374"/>
      <c r="O34" s="374"/>
      <c r="P34" s="375"/>
      <c r="Q34" s="373" t="str">
        <f>Calcu!E34</f>
        <v/>
      </c>
      <c r="R34" s="374"/>
      <c r="S34" s="374"/>
      <c r="T34" s="374"/>
      <c r="U34" s="375"/>
      <c r="V34" s="373" t="str">
        <f>Calcu!F34</f>
        <v/>
      </c>
      <c r="W34" s="374"/>
      <c r="X34" s="374"/>
      <c r="Y34" s="374"/>
      <c r="Z34" s="375"/>
      <c r="AA34" s="373" t="str">
        <f>Calcu!G34</f>
        <v/>
      </c>
      <c r="AB34" s="374"/>
      <c r="AC34" s="374"/>
      <c r="AD34" s="374"/>
      <c r="AE34" s="375"/>
      <c r="AF34" s="373">
        <f>MAX(G34:AE34)-MIN(G34:AE34)</f>
        <v>0</v>
      </c>
      <c r="AG34" s="374"/>
      <c r="AH34" s="374"/>
      <c r="AI34" s="374"/>
      <c r="AJ34" s="375"/>
      <c r="AK34" s="373" t="str">
        <f>Calcu!H34</f>
        <v/>
      </c>
      <c r="AL34" s="374"/>
      <c r="AM34" s="374"/>
      <c r="AN34" s="374"/>
      <c r="AO34" s="375"/>
    </row>
    <row r="35" spans="1:41" ht="18.75" customHeight="1">
      <c r="A35" s="58"/>
      <c r="B35" s="366" t="str">
        <f>Calcu!C10</f>
        <v/>
      </c>
      <c r="C35" s="367"/>
      <c r="D35" s="367"/>
      <c r="E35" s="367"/>
      <c r="F35" s="368"/>
      <c r="G35" s="373" t="str">
        <f>Calcu!C35</f>
        <v/>
      </c>
      <c r="H35" s="374"/>
      <c r="I35" s="374"/>
      <c r="J35" s="374"/>
      <c r="K35" s="375"/>
      <c r="L35" s="373" t="str">
        <f>Calcu!D35</f>
        <v/>
      </c>
      <c r="M35" s="374"/>
      <c r="N35" s="374"/>
      <c r="O35" s="374"/>
      <c r="P35" s="375"/>
      <c r="Q35" s="373" t="str">
        <f>Calcu!E35</f>
        <v/>
      </c>
      <c r="R35" s="374"/>
      <c r="S35" s="374"/>
      <c r="T35" s="374"/>
      <c r="U35" s="375"/>
      <c r="V35" s="373" t="str">
        <f>Calcu!F35</f>
        <v/>
      </c>
      <c r="W35" s="374"/>
      <c r="X35" s="374"/>
      <c r="Y35" s="374"/>
      <c r="Z35" s="375"/>
      <c r="AA35" s="373" t="str">
        <f>Calcu!G35</f>
        <v/>
      </c>
      <c r="AB35" s="374"/>
      <c r="AC35" s="374"/>
      <c r="AD35" s="374"/>
      <c r="AE35" s="375"/>
      <c r="AF35" s="373">
        <f t="shared" ref="AF35:AF53" si="0">MAX(G35:AE35)-MIN(G35:AE35)</f>
        <v>0</v>
      </c>
      <c r="AG35" s="374"/>
      <c r="AH35" s="374"/>
      <c r="AI35" s="374"/>
      <c r="AJ35" s="375"/>
      <c r="AK35" s="373" t="str">
        <f>Calcu!H35</f>
        <v/>
      </c>
      <c r="AL35" s="374"/>
      <c r="AM35" s="374"/>
      <c r="AN35" s="374"/>
      <c r="AO35" s="375"/>
    </row>
    <row r="36" spans="1:41" ht="18.75" customHeight="1">
      <c r="A36" s="58"/>
      <c r="B36" s="366" t="str">
        <f>Calcu!C11</f>
        <v/>
      </c>
      <c r="C36" s="367"/>
      <c r="D36" s="367"/>
      <c r="E36" s="367"/>
      <c r="F36" s="368"/>
      <c r="G36" s="373" t="str">
        <f>Calcu!C36</f>
        <v/>
      </c>
      <c r="H36" s="374"/>
      <c r="I36" s="374"/>
      <c r="J36" s="374"/>
      <c r="K36" s="375"/>
      <c r="L36" s="373" t="str">
        <f>Calcu!D36</f>
        <v/>
      </c>
      <c r="M36" s="374"/>
      <c r="N36" s="374"/>
      <c r="O36" s="374"/>
      <c r="P36" s="375"/>
      <c r="Q36" s="373" t="str">
        <f>Calcu!E36</f>
        <v/>
      </c>
      <c r="R36" s="374"/>
      <c r="S36" s="374"/>
      <c r="T36" s="374"/>
      <c r="U36" s="375"/>
      <c r="V36" s="373" t="str">
        <f>Calcu!F36</f>
        <v/>
      </c>
      <c r="W36" s="374"/>
      <c r="X36" s="374"/>
      <c r="Y36" s="374"/>
      <c r="Z36" s="375"/>
      <c r="AA36" s="373" t="str">
        <f>Calcu!G36</f>
        <v/>
      </c>
      <c r="AB36" s="374"/>
      <c r="AC36" s="374"/>
      <c r="AD36" s="374"/>
      <c r="AE36" s="375"/>
      <c r="AF36" s="373">
        <f t="shared" si="0"/>
        <v>0</v>
      </c>
      <c r="AG36" s="374"/>
      <c r="AH36" s="374"/>
      <c r="AI36" s="374"/>
      <c r="AJ36" s="375"/>
      <c r="AK36" s="373" t="str">
        <f>Calcu!H36</f>
        <v/>
      </c>
      <c r="AL36" s="374"/>
      <c r="AM36" s="374"/>
      <c r="AN36" s="374"/>
      <c r="AO36" s="375"/>
    </row>
    <row r="37" spans="1:41" ht="18.75" customHeight="1">
      <c r="A37" s="58"/>
      <c r="B37" s="366" t="str">
        <f>Calcu!C12</f>
        <v/>
      </c>
      <c r="C37" s="367"/>
      <c r="D37" s="367"/>
      <c r="E37" s="367"/>
      <c r="F37" s="368"/>
      <c r="G37" s="373" t="str">
        <f>Calcu!C37</f>
        <v/>
      </c>
      <c r="H37" s="374"/>
      <c r="I37" s="374"/>
      <c r="J37" s="374"/>
      <c r="K37" s="375"/>
      <c r="L37" s="373" t="str">
        <f>Calcu!D37</f>
        <v/>
      </c>
      <c r="M37" s="374"/>
      <c r="N37" s="374"/>
      <c r="O37" s="374"/>
      <c r="P37" s="375"/>
      <c r="Q37" s="373" t="str">
        <f>Calcu!E37</f>
        <v/>
      </c>
      <c r="R37" s="374"/>
      <c r="S37" s="374"/>
      <c r="T37" s="374"/>
      <c r="U37" s="375"/>
      <c r="V37" s="373" t="str">
        <f>Calcu!F37</f>
        <v/>
      </c>
      <c r="W37" s="374"/>
      <c r="X37" s="374"/>
      <c r="Y37" s="374"/>
      <c r="Z37" s="375"/>
      <c r="AA37" s="373" t="str">
        <f>Calcu!G37</f>
        <v/>
      </c>
      <c r="AB37" s="374"/>
      <c r="AC37" s="374"/>
      <c r="AD37" s="374"/>
      <c r="AE37" s="375"/>
      <c r="AF37" s="373">
        <f t="shared" si="0"/>
        <v>0</v>
      </c>
      <c r="AG37" s="374"/>
      <c r="AH37" s="374"/>
      <c r="AI37" s="374"/>
      <c r="AJ37" s="375"/>
      <c r="AK37" s="373" t="str">
        <f>Calcu!H37</f>
        <v/>
      </c>
      <c r="AL37" s="374"/>
      <c r="AM37" s="374"/>
      <c r="AN37" s="374"/>
      <c r="AO37" s="375"/>
    </row>
    <row r="38" spans="1:41" ht="18.75" customHeight="1">
      <c r="A38" s="58"/>
      <c r="B38" s="366" t="str">
        <f>Calcu!C13</f>
        <v/>
      </c>
      <c r="C38" s="367"/>
      <c r="D38" s="367"/>
      <c r="E38" s="367"/>
      <c r="F38" s="368"/>
      <c r="G38" s="373" t="str">
        <f>Calcu!C38</f>
        <v/>
      </c>
      <c r="H38" s="374"/>
      <c r="I38" s="374"/>
      <c r="J38" s="374"/>
      <c r="K38" s="375"/>
      <c r="L38" s="373" t="str">
        <f>Calcu!D38</f>
        <v/>
      </c>
      <c r="M38" s="374"/>
      <c r="N38" s="374"/>
      <c r="O38" s="374"/>
      <c r="P38" s="375"/>
      <c r="Q38" s="373" t="str">
        <f>Calcu!E38</f>
        <v/>
      </c>
      <c r="R38" s="374"/>
      <c r="S38" s="374"/>
      <c r="T38" s="374"/>
      <c r="U38" s="375"/>
      <c r="V38" s="373" t="str">
        <f>Calcu!F38</f>
        <v/>
      </c>
      <c r="W38" s="374"/>
      <c r="X38" s="374"/>
      <c r="Y38" s="374"/>
      <c r="Z38" s="375"/>
      <c r="AA38" s="373" t="str">
        <f>Calcu!G38</f>
        <v/>
      </c>
      <c r="AB38" s="374"/>
      <c r="AC38" s="374"/>
      <c r="AD38" s="374"/>
      <c r="AE38" s="375"/>
      <c r="AF38" s="373">
        <f t="shared" si="0"/>
        <v>0</v>
      </c>
      <c r="AG38" s="374"/>
      <c r="AH38" s="374"/>
      <c r="AI38" s="374"/>
      <c r="AJ38" s="375"/>
      <c r="AK38" s="373" t="str">
        <f>Calcu!H38</f>
        <v/>
      </c>
      <c r="AL38" s="374"/>
      <c r="AM38" s="374"/>
      <c r="AN38" s="374"/>
      <c r="AO38" s="375"/>
    </row>
    <row r="39" spans="1:41" ht="18.75" customHeight="1">
      <c r="A39" s="58"/>
      <c r="B39" s="366" t="str">
        <f>Calcu!C14</f>
        <v/>
      </c>
      <c r="C39" s="367"/>
      <c r="D39" s="367"/>
      <c r="E39" s="367"/>
      <c r="F39" s="368"/>
      <c r="G39" s="373" t="str">
        <f>Calcu!C39</f>
        <v/>
      </c>
      <c r="H39" s="374"/>
      <c r="I39" s="374"/>
      <c r="J39" s="374"/>
      <c r="K39" s="375"/>
      <c r="L39" s="373" t="str">
        <f>Calcu!D39</f>
        <v/>
      </c>
      <c r="M39" s="374"/>
      <c r="N39" s="374"/>
      <c r="O39" s="374"/>
      <c r="P39" s="375"/>
      <c r="Q39" s="373" t="str">
        <f>Calcu!E39</f>
        <v/>
      </c>
      <c r="R39" s="374"/>
      <c r="S39" s="374"/>
      <c r="T39" s="374"/>
      <c r="U39" s="375"/>
      <c r="V39" s="373" t="str">
        <f>Calcu!F39</f>
        <v/>
      </c>
      <c r="W39" s="374"/>
      <c r="X39" s="374"/>
      <c r="Y39" s="374"/>
      <c r="Z39" s="375"/>
      <c r="AA39" s="373" t="str">
        <f>Calcu!G39</f>
        <v/>
      </c>
      <c r="AB39" s="374"/>
      <c r="AC39" s="374"/>
      <c r="AD39" s="374"/>
      <c r="AE39" s="375"/>
      <c r="AF39" s="373">
        <f t="shared" si="0"/>
        <v>0</v>
      </c>
      <c r="AG39" s="374"/>
      <c r="AH39" s="374"/>
      <c r="AI39" s="374"/>
      <c r="AJ39" s="375"/>
      <c r="AK39" s="373" t="str">
        <f>Calcu!H39</f>
        <v/>
      </c>
      <c r="AL39" s="374"/>
      <c r="AM39" s="374"/>
      <c r="AN39" s="374"/>
      <c r="AO39" s="375"/>
    </row>
    <row r="40" spans="1:41" ht="18.75" customHeight="1">
      <c r="A40" s="58"/>
      <c r="B40" s="366" t="str">
        <f>Calcu!C15</f>
        <v/>
      </c>
      <c r="C40" s="367"/>
      <c r="D40" s="367"/>
      <c r="E40" s="367"/>
      <c r="F40" s="368"/>
      <c r="G40" s="373" t="str">
        <f>Calcu!C40</f>
        <v/>
      </c>
      <c r="H40" s="374"/>
      <c r="I40" s="374"/>
      <c r="J40" s="374"/>
      <c r="K40" s="375"/>
      <c r="L40" s="373" t="str">
        <f>Calcu!D40</f>
        <v/>
      </c>
      <c r="M40" s="374"/>
      <c r="N40" s="374"/>
      <c r="O40" s="374"/>
      <c r="P40" s="375"/>
      <c r="Q40" s="373" t="str">
        <f>Calcu!E40</f>
        <v/>
      </c>
      <c r="R40" s="374"/>
      <c r="S40" s="374"/>
      <c r="T40" s="374"/>
      <c r="U40" s="375"/>
      <c r="V40" s="373" t="str">
        <f>Calcu!F40</f>
        <v/>
      </c>
      <c r="W40" s="374"/>
      <c r="X40" s="374"/>
      <c r="Y40" s="374"/>
      <c r="Z40" s="375"/>
      <c r="AA40" s="373" t="str">
        <f>Calcu!G40</f>
        <v/>
      </c>
      <c r="AB40" s="374"/>
      <c r="AC40" s="374"/>
      <c r="AD40" s="374"/>
      <c r="AE40" s="375"/>
      <c r="AF40" s="373">
        <f t="shared" si="0"/>
        <v>0</v>
      </c>
      <c r="AG40" s="374"/>
      <c r="AH40" s="374"/>
      <c r="AI40" s="374"/>
      <c r="AJ40" s="375"/>
      <c r="AK40" s="373" t="str">
        <f>Calcu!H40</f>
        <v/>
      </c>
      <c r="AL40" s="374"/>
      <c r="AM40" s="374"/>
      <c r="AN40" s="374"/>
      <c r="AO40" s="375"/>
    </row>
    <row r="41" spans="1:41" ht="18.75" customHeight="1">
      <c r="A41" s="58"/>
      <c r="B41" s="366" t="str">
        <f>Calcu!C16</f>
        <v/>
      </c>
      <c r="C41" s="367"/>
      <c r="D41" s="367"/>
      <c r="E41" s="367"/>
      <c r="F41" s="368"/>
      <c r="G41" s="373" t="str">
        <f>Calcu!C41</f>
        <v/>
      </c>
      <c r="H41" s="374"/>
      <c r="I41" s="374"/>
      <c r="J41" s="374"/>
      <c r="K41" s="375"/>
      <c r="L41" s="373" t="str">
        <f>Calcu!D41</f>
        <v/>
      </c>
      <c r="M41" s="374"/>
      <c r="N41" s="374"/>
      <c r="O41" s="374"/>
      <c r="P41" s="375"/>
      <c r="Q41" s="373" t="str">
        <f>Calcu!E41</f>
        <v/>
      </c>
      <c r="R41" s="374"/>
      <c r="S41" s="374"/>
      <c r="T41" s="374"/>
      <c r="U41" s="375"/>
      <c r="V41" s="373" t="str">
        <f>Calcu!F41</f>
        <v/>
      </c>
      <c r="W41" s="374"/>
      <c r="X41" s="374"/>
      <c r="Y41" s="374"/>
      <c r="Z41" s="375"/>
      <c r="AA41" s="373" t="str">
        <f>Calcu!G41</f>
        <v/>
      </c>
      <c r="AB41" s="374"/>
      <c r="AC41" s="374"/>
      <c r="AD41" s="374"/>
      <c r="AE41" s="375"/>
      <c r="AF41" s="373">
        <f t="shared" si="0"/>
        <v>0</v>
      </c>
      <c r="AG41" s="374"/>
      <c r="AH41" s="374"/>
      <c r="AI41" s="374"/>
      <c r="AJ41" s="375"/>
      <c r="AK41" s="373" t="str">
        <f>Calcu!H41</f>
        <v/>
      </c>
      <c r="AL41" s="374"/>
      <c r="AM41" s="374"/>
      <c r="AN41" s="374"/>
      <c r="AO41" s="375"/>
    </row>
    <row r="42" spans="1:41" ht="18.75" customHeight="1">
      <c r="A42" s="58"/>
      <c r="B42" s="366" t="str">
        <f>Calcu!C17</f>
        <v/>
      </c>
      <c r="C42" s="367"/>
      <c r="D42" s="367"/>
      <c r="E42" s="367"/>
      <c r="F42" s="368"/>
      <c r="G42" s="373" t="str">
        <f>Calcu!C42</f>
        <v/>
      </c>
      <c r="H42" s="374"/>
      <c r="I42" s="374"/>
      <c r="J42" s="374"/>
      <c r="K42" s="375"/>
      <c r="L42" s="373" t="str">
        <f>Calcu!D42</f>
        <v/>
      </c>
      <c r="M42" s="374"/>
      <c r="N42" s="374"/>
      <c r="O42" s="374"/>
      <c r="P42" s="375"/>
      <c r="Q42" s="373" t="str">
        <f>Calcu!E42</f>
        <v/>
      </c>
      <c r="R42" s="374"/>
      <c r="S42" s="374"/>
      <c r="T42" s="374"/>
      <c r="U42" s="375"/>
      <c r="V42" s="373" t="str">
        <f>Calcu!F42</f>
        <v/>
      </c>
      <c r="W42" s="374"/>
      <c r="X42" s="374"/>
      <c r="Y42" s="374"/>
      <c r="Z42" s="375"/>
      <c r="AA42" s="373" t="str">
        <f>Calcu!G42</f>
        <v/>
      </c>
      <c r="AB42" s="374"/>
      <c r="AC42" s="374"/>
      <c r="AD42" s="374"/>
      <c r="AE42" s="375"/>
      <c r="AF42" s="373">
        <f t="shared" si="0"/>
        <v>0</v>
      </c>
      <c r="AG42" s="374"/>
      <c r="AH42" s="374"/>
      <c r="AI42" s="374"/>
      <c r="AJ42" s="375"/>
      <c r="AK42" s="373" t="str">
        <f>Calcu!H42</f>
        <v/>
      </c>
      <c r="AL42" s="374"/>
      <c r="AM42" s="374"/>
      <c r="AN42" s="374"/>
      <c r="AO42" s="375"/>
    </row>
    <row r="43" spans="1:41" ht="18.75" customHeight="1">
      <c r="A43" s="58"/>
      <c r="B43" s="366" t="str">
        <f>Calcu!C18</f>
        <v/>
      </c>
      <c r="C43" s="367"/>
      <c r="D43" s="367"/>
      <c r="E43" s="367"/>
      <c r="F43" s="368"/>
      <c r="G43" s="373" t="str">
        <f>Calcu!C43</f>
        <v/>
      </c>
      <c r="H43" s="374"/>
      <c r="I43" s="374"/>
      <c r="J43" s="374"/>
      <c r="K43" s="375"/>
      <c r="L43" s="373" t="str">
        <f>Calcu!D43</f>
        <v/>
      </c>
      <c r="M43" s="374"/>
      <c r="N43" s="374"/>
      <c r="O43" s="374"/>
      <c r="P43" s="375"/>
      <c r="Q43" s="373" t="str">
        <f>Calcu!E43</f>
        <v/>
      </c>
      <c r="R43" s="374"/>
      <c r="S43" s="374"/>
      <c r="T43" s="374"/>
      <c r="U43" s="375"/>
      <c r="V43" s="373" t="str">
        <f>Calcu!F43</f>
        <v/>
      </c>
      <c r="W43" s="374"/>
      <c r="X43" s="374"/>
      <c r="Y43" s="374"/>
      <c r="Z43" s="375"/>
      <c r="AA43" s="373" t="str">
        <f>Calcu!G43</f>
        <v/>
      </c>
      <c r="AB43" s="374"/>
      <c r="AC43" s="374"/>
      <c r="AD43" s="374"/>
      <c r="AE43" s="375"/>
      <c r="AF43" s="373">
        <f t="shared" si="0"/>
        <v>0</v>
      </c>
      <c r="AG43" s="374"/>
      <c r="AH43" s="374"/>
      <c r="AI43" s="374"/>
      <c r="AJ43" s="375"/>
      <c r="AK43" s="373" t="str">
        <f>Calcu!H43</f>
        <v/>
      </c>
      <c r="AL43" s="374"/>
      <c r="AM43" s="374"/>
      <c r="AN43" s="374"/>
      <c r="AO43" s="375"/>
    </row>
    <row r="44" spans="1:41" ht="18.75" customHeight="1">
      <c r="A44" s="58"/>
      <c r="B44" s="366" t="str">
        <f>Calcu!C19</f>
        <v/>
      </c>
      <c r="C44" s="367"/>
      <c r="D44" s="367"/>
      <c r="E44" s="367"/>
      <c r="F44" s="368"/>
      <c r="G44" s="373" t="str">
        <f>Calcu!C44</f>
        <v/>
      </c>
      <c r="H44" s="374"/>
      <c r="I44" s="374"/>
      <c r="J44" s="374"/>
      <c r="K44" s="375"/>
      <c r="L44" s="373" t="str">
        <f>Calcu!D44</f>
        <v/>
      </c>
      <c r="M44" s="374"/>
      <c r="N44" s="374"/>
      <c r="O44" s="374"/>
      <c r="P44" s="375"/>
      <c r="Q44" s="373" t="str">
        <f>Calcu!E44</f>
        <v/>
      </c>
      <c r="R44" s="374"/>
      <c r="S44" s="374"/>
      <c r="T44" s="374"/>
      <c r="U44" s="375"/>
      <c r="V44" s="373" t="str">
        <f>Calcu!F44</f>
        <v/>
      </c>
      <c r="W44" s="374"/>
      <c r="X44" s="374"/>
      <c r="Y44" s="374"/>
      <c r="Z44" s="375"/>
      <c r="AA44" s="373" t="str">
        <f>Calcu!G44</f>
        <v/>
      </c>
      <c r="AB44" s="374"/>
      <c r="AC44" s="374"/>
      <c r="AD44" s="374"/>
      <c r="AE44" s="375"/>
      <c r="AF44" s="373">
        <f t="shared" si="0"/>
        <v>0</v>
      </c>
      <c r="AG44" s="374"/>
      <c r="AH44" s="374"/>
      <c r="AI44" s="374"/>
      <c r="AJ44" s="375"/>
      <c r="AK44" s="373" t="str">
        <f>Calcu!H44</f>
        <v/>
      </c>
      <c r="AL44" s="374"/>
      <c r="AM44" s="374"/>
      <c r="AN44" s="374"/>
      <c r="AO44" s="375"/>
    </row>
    <row r="45" spans="1:41" ht="18.75" customHeight="1">
      <c r="A45" s="58"/>
      <c r="B45" s="366" t="str">
        <f>Calcu!C20</f>
        <v/>
      </c>
      <c r="C45" s="367"/>
      <c r="D45" s="367"/>
      <c r="E45" s="367"/>
      <c r="F45" s="368"/>
      <c r="G45" s="373" t="str">
        <f>Calcu!C45</f>
        <v/>
      </c>
      <c r="H45" s="374"/>
      <c r="I45" s="374"/>
      <c r="J45" s="374"/>
      <c r="K45" s="375"/>
      <c r="L45" s="373" t="str">
        <f>Calcu!D45</f>
        <v/>
      </c>
      <c r="M45" s="374"/>
      <c r="N45" s="374"/>
      <c r="O45" s="374"/>
      <c r="P45" s="375"/>
      <c r="Q45" s="373" t="str">
        <f>Calcu!E45</f>
        <v/>
      </c>
      <c r="R45" s="374"/>
      <c r="S45" s="374"/>
      <c r="T45" s="374"/>
      <c r="U45" s="375"/>
      <c r="V45" s="373" t="str">
        <f>Calcu!F45</f>
        <v/>
      </c>
      <c r="W45" s="374"/>
      <c r="X45" s="374"/>
      <c r="Y45" s="374"/>
      <c r="Z45" s="375"/>
      <c r="AA45" s="373" t="str">
        <f>Calcu!G45</f>
        <v/>
      </c>
      <c r="AB45" s="374"/>
      <c r="AC45" s="374"/>
      <c r="AD45" s="374"/>
      <c r="AE45" s="375"/>
      <c r="AF45" s="373">
        <f t="shared" si="0"/>
        <v>0</v>
      </c>
      <c r="AG45" s="374"/>
      <c r="AH45" s="374"/>
      <c r="AI45" s="374"/>
      <c r="AJ45" s="375"/>
      <c r="AK45" s="373" t="str">
        <f>Calcu!H45</f>
        <v/>
      </c>
      <c r="AL45" s="374"/>
      <c r="AM45" s="374"/>
      <c r="AN45" s="374"/>
      <c r="AO45" s="375"/>
    </row>
    <row r="46" spans="1:41" ht="18.75" customHeight="1">
      <c r="A46" s="58"/>
      <c r="B46" s="366" t="str">
        <f>Calcu!C21</f>
        <v/>
      </c>
      <c r="C46" s="367"/>
      <c r="D46" s="367"/>
      <c r="E46" s="367"/>
      <c r="F46" s="368"/>
      <c r="G46" s="373" t="str">
        <f>Calcu!C46</f>
        <v/>
      </c>
      <c r="H46" s="374"/>
      <c r="I46" s="374"/>
      <c r="J46" s="374"/>
      <c r="K46" s="375"/>
      <c r="L46" s="373" t="str">
        <f>Calcu!D46</f>
        <v/>
      </c>
      <c r="M46" s="374"/>
      <c r="N46" s="374"/>
      <c r="O46" s="374"/>
      <c r="P46" s="375"/>
      <c r="Q46" s="373" t="str">
        <f>Calcu!E46</f>
        <v/>
      </c>
      <c r="R46" s="374"/>
      <c r="S46" s="374"/>
      <c r="T46" s="374"/>
      <c r="U46" s="375"/>
      <c r="V46" s="373" t="str">
        <f>Calcu!F46</f>
        <v/>
      </c>
      <c r="W46" s="374"/>
      <c r="X46" s="374"/>
      <c r="Y46" s="374"/>
      <c r="Z46" s="375"/>
      <c r="AA46" s="373" t="str">
        <f>Calcu!G46</f>
        <v/>
      </c>
      <c r="AB46" s="374"/>
      <c r="AC46" s="374"/>
      <c r="AD46" s="374"/>
      <c r="AE46" s="375"/>
      <c r="AF46" s="373">
        <f t="shared" si="0"/>
        <v>0</v>
      </c>
      <c r="AG46" s="374"/>
      <c r="AH46" s="374"/>
      <c r="AI46" s="374"/>
      <c r="AJ46" s="375"/>
      <c r="AK46" s="373" t="str">
        <f>Calcu!H46</f>
        <v/>
      </c>
      <c r="AL46" s="374"/>
      <c r="AM46" s="374"/>
      <c r="AN46" s="374"/>
      <c r="AO46" s="375"/>
    </row>
    <row r="47" spans="1:41" ht="18.75" customHeight="1">
      <c r="A47" s="58"/>
      <c r="B47" s="366" t="str">
        <f>Calcu!C22</f>
        <v/>
      </c>
      <c r="C47" s="367"/>
      <c r="D47" s="367"/>
      <c r="E47" s="367"/>
      <c r="F47" s="368"/>
      <c r="G47" s="373" t="str">
        <f>Calcu!C47</f>
        <v/>
      </c>
      <c r="H47" s="374"/>
      <c r="I47" s="374"/>
      <c r="J47" s="374"/>
      <c r="K47" s="375"/>
      <c r="L47" s="373" t="str">
        <f>Calcu!D47</f>
        <v/>
      </c>
      <c r="M47" s="374"/>
      <c r="N47" s="374"/>
      <c r="O47" s="374"/>
      <c r="P47" s="375"/>
      <c r="Q47" s="373" t="str">
        <f>Calcu!E47</f>
        <v/>
      </c>
      <c r="R47" s="374"/>
      <c r="S47" s="374"/>
      <c r="T47" s="374"/>
      <c r="U47" s="375"/>
      <c r="V47" s="373" t="str">
        <f>Calcu!F47</f>
        <v/>
      </c>
      <c r="W47" s="374"/>
      <c r="X47" s="374"/>
      <c r="Y47" s="374"/>
      <c r="Z47" s="375"/>
      <c r="AA47" s="373" t="str">
        <f>Calcu!G47</f>
        <v/>
      </c>
      <c r="AB47" s="374"/>
      <c r="AC47" s="374"/>
      <c r="AD47" s="374"/>
      <c r="AE47" s="375"/>
      <c r="AF47" s="373">
        <f t="shared" si="0"/>
        <v>0</v>
      </c>
      <c r="AG47" s="374"/>
      <c r="AH47" s="374"/>
      <c r="AI47" s="374"/>
      <c r="AJ47" s="375"/>
      <c r="AK47" s="373" t="str">
        <f>Calcu!H47</f>
        <v/>
      </c>
      <c r="AL47" s="374"/>
      <c r="AM47" s="374"/>
      <c r="AN47" s="374"/>
      <c r="AO47" s="375"/>
    </row>
    <row r="48" spans="1:41" ht="18.75" customHeight="1">
      <c r="A48" s="58"/>
      <c r="B48" s="366" t="str">
        <f>Calcu!C23</f>
        <v/>
      </c>
      <c r="C48" s="367"/>
      <c r="D48" s="367"/>
      <c r="E48" s="367"/>
      <c r="F48" s="368"/>
      <c r="G48" s="373" t="str">
        <f>Calcu!C48</f>
        <v/>
      </c>
      <c r="H48" s="374"/>
      <c r="I48" s="374"/>
      <c r="J48" s="374"/>
      <c r="K48" s="375"/>
      <c r="L48" s="373" t="str">
        <f>Calcu!D48</f>
        <v/>
      </c>
      <c r="M48" s="374"/>
      <c r="N48" s="374"/>
      <c r="O48" s="374"/>
      <c r="P48" s="375"/>
      <c r="Q48" s="373" t="str">
        <f>Calcu!E48</f>
        <v/>
      </c>
      <c r="R48" s="374"/>
      <c r="S48" s="374"/>
      <c r="T48" s="374"/>
      <c r="U48" s="375"/>
      <c r="V48" s="373" t="str">
        <f>Calcu!F48</f>
        <v/>
      </c>
      <c r="W48" s="374"/>
      <c r="X48" s="374"/>
      <c r="Y48" s="374"/>
      <c r="Z48" s="375"/>
      <c r="AA48" s="373" t="str">
        <f>Calcu!G48</f>
        <v/>
      </c>
      <c r="AB48" s="374"/>
      <c r="AC48" s="374"/>
      <c r="AD48" s="374"/>
      <c r="AE48" s="375"/>
      <c r="AF48" s="373">
        <f t="shared" si="0"/>
        <v>0</v>
      </c>
      <c r="AG48" s="374"/>
      <c r="AH48" s="374"/>
      <c r="AI48" s="374"/>
      <c r="AJ48" s="375"/>
      <c r="AK48" s="373" t="str">
        <f>Calcu!H48</f>
        <v/>
      </c>
      <c r="AL48" s="374"/>
      <c r="AM48" s="374"/>
      <c r="AN48" s="374"/>
      <c r="AO48" s="375"/>
    </row>
    <row r="49" spans="1:54" ht="18.75" customHeight="1">
      <c r="A49" s="58"/>
      <c r="B49" s="366" t="str">
        <f>Calcu!C24</f>
        <v/>
      </c>
      <c r="C49" s="367"/>
      <c r="D49" s="367"/>
      <c r="E49" s="367"/>
      <c r="F49" s="368"/>
      <c r="G49" s="373" t="str">
        <f>Calcu!C49</f>
        <v/>
      </c>
      <c r="H49" s="374"/>
      <c r="I49" s="374"/>
      <c r="J49" s="374"/>
      <c r="K49" s="375"/>
      <c r="L49" s="373" t="str">
        <f>Calcu!D49</f>
        <v/>
      </c>
      <c r="M49" s="374"/>
      <c r="N49" s="374"/>
      <c r="O49" s="374"/>
      <c r="P49" s="375"/>
      <c r="Q49" s="373" t="str">
        <f>Calcu!E49</f>
        <v/>
      </c>
      <c r="R49" s="374"/>
      <c r="S49" s="374"/>
      <c r="T49" s="374"/>
      <c r="U49" s="375"/>
      <c r="V49" s="373" t="str">
        <f>Calcu!F49</f>
        <v/>
      </c>
      <c r="W49" s="374"/>
      <c r="X49" s="374"/>
      <c r="Y49" s="374"/>
      <c r="Z49" s="375"/>
      <c r="AA49" s="373" t="str">
        <f>Calcu!G49</f>
        <v/>
      </c>
      <c r="AB49" s="374"/>
      <c r="AC49" s="374"/>
      <c r="AD49" s="374"/>
      <c r="AE49" s="375"/>
      <c r="AF49" s="373">
        <f t="shared" si="0"/>
        <v>0</v>
      </c>
      <c r="AG49" s="374"/>
      <c r="AH49" s="374"/>
      <c r="AI49" s="374"/>
      <c r="AJ49" s="375"/>
      <c r="AK49" s="373" t="str">
        <f>Calcu!H49</f>
        <v/>
      </c>
      <c r="AL49" s="374"/>
      <c r="AM49" s="374"/>
      <c r="AN49" s="374"/>
      <c r="AO49" s="375"/>
    </row>
    <row r="50" spans="1:54" ht="18.75" customHeight="1">
      <c r="A50" s="58"/>
      <c r="B50" s="366" t="str">
        <f>Calcu!C25</f>
        <v/>
      </c>
      <c r="C50" s="367"/>
      <c r="D50" s="367"/>
      <c r="E50" s="367"/>
      <c r="F50" s="368"/>
      <c r="G50" s="373" t="str">
        <f>Calcu!C50</f>
        <v/>
      </c>
      <c r="H50" s="374"/>
      <c r="I50" s="374"/>
      <c r="J50" s="374"/>
      <c r="K50" s="375"/>
      <c r="L50" s="373" t="str">
        <f>Calcu!D50</f>
        <v/>
      </c>
      <c r="M50" s="374"/>
      <c r="N50" s="374"/>
      <c r="O50" s="374"/>
      <c r="P50" s="375"/>
      <c r="Q50" s="373" t="str">
        <f>Calcu!E50</f>
        <v/>
      </c>
      <c r="R50" s="374"/>
      <c r="S50" s="374"/>
      <c r="T50" s="374"/>
      <c r="U50" s="375"/>
      <c r="V50" s="373" t="str">
        <f>Calcu!F50</f>
        <v/>
      </c>
      <c r="W50" s="374"/>
      <c r="X50" s="374"/>
      <c r="Y50" s="374"/>
      <c r="Z50" s="375"/>
      <c r="AA50" s="373" t="str">
        <f>Calcu!G50</f>
        <v/>
      </c>
      <c r="AB50" s="374"/>
      <c r="AC50" s="374"/>
      <c r="AD50" s="374"/>
      <c r="AE50" s="375"/>
      <c r="AF50" s="373">
        <f t="shared" si="0"/>
        <v>0</v>
      </c>
      <c r="AG50" s="374"/>
      <c r="AH50" s="374"/>
      <c r="AI50" s="374"/>
      <c r="AJ50" s="375"/>
      <c r="AK50" s="373" t="str">
        <f>Calcu!H50</f>
        <v/>
      </c>
      <c r="AL50" s="374"/>
      <c r="AM50" s="374"/>
      <c r="AN50" s="374"/>
      <c r="AO50" s="375"/>
    </row>
    <row r="51" spans="1:54" ht="18.75" customHeight="1">
      <c r="A51" s="58"/>
      <c r="B51" s="366" t="str">
        <f>Calcu!C26</f>
        <v/>
      </c>
      <c r="C51" s="367"/>
      <c r="D51" s="367"/>
      <c r="E51" s="367"/>
      <c r="F51" s="368"/>
      <c r="G51" s="373" t="str">
        <f>Calcu!C51</f>
        <v/>
      </c>
      <c r="H51" s="374"/>
      <c r="I51" s="374"/>
      <c r="J51" s="374"/>
      <c r="K51" s="375"/>
      <c r="L51" s="373" t="str">
        <f>Calcu!D51</f>
        <v/>
      </c>
      <c r="M51" s="374"/>
      <c r="N51" s="374"/>
      <c r="O51" s="374"/>
      <c r="P51" s="375"/>
      <c r="Q51" s="373" t="str">
        <f>Calcu!E51</f>
        <v/>
      </c>
      <c r="R51" s="374"/>
      <c r="S51" s="374"/>
      <c r="T51" s="374"/>
      <c r="U51" s="375"/>
      <c r="V51" s="373" t="str">
        <f>Calcu!F51</f>
        <v/>
      </c>
      <c r="W51" s="374"/>
      <c r="X51" s="374"/>
      <c r="Y51" s="374"/>
      <c r="Z51" s="375"/>
      <c r="AA51" s="373" t="str">
        <f>Calcu!G51</f>
        <v/>
      </c>
      <c r="AB51" s="374"/>
      <c r="AC51" s="374"/>
      <c r="AD51" s="374"/>
      <c r="AE51" s="375"/>
      <c r="AF51" s="373">
        <f t="shared" si="0"/>
        <v>0</v>
      </c>
      <c r="AG51" s="374"/>
      <c r="AH51" s="374"/>
      <c r="AI51" s="374"/>
      <c r="AJ51" s="375"/>
      <c r="AK51" s="373" t="str">
        <f>Calcu!H51</f>
        <v/>
      </c>
      <c r="AL51" s="374"/>
      <c r="AM51" s="374"/>
      <c r="AN51" s="374"/>
      <c r="AO51" s="375"/>
    </row>
    <row r="52" spans="1:54" ht="18.75" customHeight="1">
      <c r="A52" s="58"/>
      <c r="B52" s="366" t="str">
        <f>Calcu!C27</f>
        <v/>
      </c>
      <c r="C52" s="367"/>
      <c r="D52" s="367"/>
      <c r="E52" s="367"/>
      <c r="F52" s="368"/>
      <c r="G52" s="373" t="str">
        <f>Calcu!C52</f>
        <v/>
      </c>
      <c r="H52" s="374"/>
      <c r="I52" s="374"/>
      <c r="J52" s="374"/>
      <c r="K52" s="375"/>
      <c r="L52" s="373" t="str">
        <f>Calcu!D52</f>
        <v/>
      </c>
      <c r="M52" s="374"/>
      <c r="N52" s="374"/>
      <c r="O52" s="374"/>
      <c r="P52" s="375"/>
      <c r="Q52" s="373" t="str">
        <f>Calcu!E52</f>
        <v/>
      </c>
      <c r="R52" s="374"/>
      <c r="S52" s="374"/>
      <c r="T52" s="374"/>
      <c r="U52" s="375"/>
      <c r="V52" s="373" t="str">
        <f>Calcu!F52</f>
        <v/>
      </c>
      <c r="W52" s="374"/>
      <c r="X52" s="374"/>
      <c r="Y52" s="374"/>
      <c r="Z52" s="375"/>
      <c r="AA52" s="373" t="str">
        <f>Calcu!G52</f>
        <v/>
      </c>
      <c r="AB52" s="374"/>
      <c r="AC52" s="374"/>
      <c r="AD52" s="374"/>
      <c r="AE52" s="375"/>
      <c r="AF52" s="373">
        <f t="shared" si="0"/>
        <v>0</v>
      </c>
      <c r="AG52" s="374"/>
      <c r="AH52" s="374"/>
      <c r="AI52" s="374"/>
      <c r="AJ52" s="375"/>
      <c r="AK52" s="373" t="str">
        <f>Calcu!H52</f>
        <v/>
      </c>
      <c r="AL52" s="374"/>
      <c r="AM52" s="374"/>
      <c r="AN52" s="374"/>
      <c r="AO52" s="375"/>
    </row>
    <row r="53" spans="1:54" ht="18.75" customHeight="1">
      <c r="A53" s="58"/>
      <c r="B53" s="366" t="str">
        <f>Calcu!C28</f>
        <v/>
      </c>
      <c r="C53" s="367"/>
      <c r="D53" s="367"/>
      <c r="E53" s="367"/>
      <c r="F53" s="368"/>
      <c r="G53" s="373" t="str">
        <f>Calcu!C53</f>
        <v/>
      </c>
      <c r="H53" s="374"/>
      <c r="I53" s="374"/>
      <c r="J53" s="374"/>
      <c r="K53" s="375"/>
      <c r="L53" s="373" t="str">
        <f>Calcu!D53</f>
        <v/>
      </c>
      <c r="M53" s="374"/>
      <c r="N53" s="374"/>
      <c r="O53" s="374"/>
      <c r="P53" s="375"/>
      <c r="Q53" s="373" t="str">
        <f>Calcu!E53</f>
        <v/>
      </c>
      <c r="R53" s="374"/>
      <c r="S53" s="374"/>
      <c r="T53" s="374"/>
      <c r="U53" s="375"/>
      <c r="V53" s="373" t="str">
        <f>Calcu!F53</f>
        <v/>
      </c>
      <c r="W53" s="374"/>
      <c r="X53" s="374"/>
      <c r="Y53" s="374"/>
      <c r="Z53" s="375"/>
      <c r="AA53" s="373" t="str">
        <f>Calcu!G53</f>
        <v/>
      </c>
      <c r="AB53" s="374"/>
      <c r="AC53" s="374"/>
      <c r="AD53" s="374"/>
      <c r="AE53" s="375"/>
      <c r="AF53" s="373">
        <f t="shared" si="0"/>
        <v>0</v>
      </c>
      <c r="AG53" s="374"/>
      <c r="AH53" s="374"/>
      <c r="AI53" s="374"/>
      <c r="AJ53" s="375"/>
      <c r="AK53" s="373" t="str">
        <f>Calcu!H53</f>
        <v/>
      </c>
      <c r="AL53" s="374"/>
      <c r="AM53" s="374"/>
      <c r="AN53" s="374"/>
      <c r="AO53" s="375"/>
    </row>
    <row r="54" spans="1:54" ht="18.75" customHeight="1">
      <c r="A54" s="58"/>
      <c r="B54" s="222"/>
      <c r="C54" s="222"/>
      <c r="D54" s="222"/>
      <c r="E54" s="222"/>
      <c r="F54" s="222"/>
      <c r="G54" s="197"/>
      <c r="H54" s="197"/>
      <c r="I54" s="197"/>
      <c r="J54" s="197"/>
      <c r="K54" s="197"/>
      <c r="AO54" s="221"/>
      <c r="AP54" s="221"/>
      <c r="AQ54" s="221"/>
      <c r="AR54" s="221"/>
      <c r="AS54" s="221"/>
      <c r="AT54" s="221"/>
    </row>
    <row r="55" spans="1:54" ht="18.75" customHeight="1">
      <c r="A55" s="58" t="s">
        <v>318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</row>
    <row r="58" spans="1:54" ht="18.75" customHeight="1">
      <c r="A58" s="70"/>
      <c r="B58" s="57"/>
      <c r="C58" s="362" t="s">
        <v>322</v>
      </c>
      <c r="D58" s="362"/>
      <c r="E58" s="362"/>
      <c r="F58" s="221" t="s">
        <v>319</v>
      </c>
      <c r="G58" s="57" t="str">
        <f>"표준온도에서 "&amp;B5&amp;"의 교정값"</f>
        <v>표준온도에서 초음파 시편의 교정값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W58" s="60"/>
      <c r="X58" s="60"/>
      <c r="Y58" s="60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</row>
    <row r="59" spans="1:54" ht="18.75" customHeight="1">
      <c r="A59" s="70"/>
      <c r="B59" s="57"/>
      <c r="C59" s="362" t="s">
        <v>320</v>
      </c>
      <c r="D59" s="362"/>
      <c r="E59" s="362"/>
      <c r="F59" s="221" t="s">
        <v>321</v>
      </c>
      <c r="G59" s="57" t="str">
        <f>H5&amp;"의 교정값"</f>
        <v>게이지 블록의 교정값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W59" s="60"/>
      <c r="X59" s="60"/>
      <c r="Y59" s="60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54" ht="18.75" customHeight="1">
      <c r="A60" s="70"/>
      <c r="B60" s="57"/>
      <c r="C60" s="362" t="s">
        <v>119</v>
      </c>
      <c r="D60" s="362"/>
      <c r="E60" s="362"/>
      <c r="F60" s="221" t="s">
        <v>323</v>
      </c>
      <c r="G60" s="57" t="str">
        <f>N5&amp;"의 지시값"</f>
        <v>전기 마이크로미터의 지시값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0"/>
      <c r="B61" s="57"/>
      <c r="C61" s="362" t="s">
        <v>324</v>
      </c>
      <c r="D61" s="362"/>
      <c r="E61" s="362"/>
      <c r="F61" s="221" t="s">
        <v>321</v>
      </c>
      <c r="G61" s="57" t="str">
        <f>H5&amp;"의 명목값"</f>
        <v>게이지 블록의 명목값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0"/>
      <c r="B62" s="57"/>
      <c r="C62" s="362"/>
      <c r="D62" s="362"/>
      <c r="E62" s="362"/>
      <c r="F62" s="221" t="s">
        <v>323</v>
      </c>
      <c r="G62" s="57" t="str">
        <f>B5&amp;"와 "&amp;H5&amp;"의 평균열팽창계수"</f>
        <v>초음파 시편와 게이지 블록의 평균열팽창계수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0"/>
      <c r="B63" s="57"/>
      <c r="C63" s="362" t="s">
        <v>209</v>
      </c>
      <c r="D63" s="362"/>
      <c r="E63" s="362"/>
      <c r="F63" s="221"/>
      <c r="G63" s="57" t="str">
        <f>B5&amp;"와 "&amp;H5&amp;"의 온도차이"</f>
        <v>초음파 시편와 게이지 블록의 온도차이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0"/>
      <c r="B64" s="57"/>
      <c r="C64" s="362" t="s">
        <v>210</v>
      </c>
      <c r="D64" s="362"/>
      <c r="E64" s="362"/>
      <c r="F64" s="221"/>
      <c r="G64" s="57" t="str">
        <f>B5&amp;"와 "&amp;H5&amp;"의 열팽창계수 차이"</f>
        <v>초음파 시편와 게이지 블록의 열팽창계수 차이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0"/>
      <c r="B65" s="57"/>
      <c r="C65" s="362" t="s">
        <v>325</v>
      </c>
      <c r="D65" s="362"/>
      <c r="E65" s="362"/>
      <c r="F65" s="221"/>
      <c r="G65" s="57" t="str">
        <f>B5&amp;"와 "&amp;H5&amp;"의 평균 온도값과 기준온도와의 차"</f>
        <v>초음파 시편와 게이지 블록의 평균 온도값과 기준온도와의 차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0"/>
      <c r="B66" s="57"/>
      <c r="C66" s="362" t="s">
        <v>599</v>
      </c>
      <c r="D66" s="362"/>
      <c r="E66" s="362"/>
      <c r="F66" s="221" t="s">
        <v>323</v>
      </c>
      <c r="G66" s="57" t="str">
        <f>N5&amp;"의 분해능 한계에 대한 보정값 (기대값=0)"</f>
        <v>전기 마이크로미터의 분해능 한계에 대한 보정값 (기대값=0)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</row>
    <row r="67" spans="1:69" ht="18.75" customHeight="1">
      <c r="A67" s="70"/>
      <c r="B67" s="57"/>
      <c r="C67" s="362" t="s">
        <v>326</v>
      </c>
      <c r="D67" s="362"/>
      <c r="E67" s="362"/>
      <c r="F67" s="221" t="s">
        <v>321</v>
      </c>
      <c r="G67" s="57" t="s">
        <v>327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</row>
    <row r="68" spans="1:69" ht="18.75" customHeight="1">
      <c r="A68" s="70"/>
      <c r="B68" s="57"/>
      <c r="C68" s="362" t="s">
        <v>328</v>
      </c>
      <c r="D68" s="362"/>
      <c r="E68" s="362"/>
      <c r="F68" s="221" t="s">
        <v>329</v>
      </c>
      <c r="G68" s="57" t="s">
        <v>330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</row>
    <row r="69" spans="1:69" ht="18.75" customHeight="1">
      <c r="A69" s="70"/>
      <c r="B69" s="57"/>
      <c r="C69" s="362"/>
      <c r="D69" s="362"/>
      <c r="E69" s="362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</row>
    <row r="70" spans="1:69" ht="18.75" customHeight="1">
      <c r="A70" s="58" t="s">
        <v>331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 t="s">
        <v>332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69" ht="18.75" customHeight="1">
      <c r="A77" s="61" t="s">
        <v>109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69" ht="18.75" customHeight="1">
      <c r="A78" s="57"/>
      <c r="B78" s="389"/>
      <c r="C78" s="390"/>
      <c r="D78" s="395"/>
      <c r="E78" s="396"/>
      <c r="F78" s="396"/>
      <c r="G78" s="397"/>
      <c r="H78" s="398">
        <v>1</v>
      </c>
      <c r="I78" s="398"/>
      <c r="J78" s="398"/>
      <c r="K78" s="398"/>
      <c r="L78" s="398"/>
      <c r="M78" s="398"/>
      <c r="N78" s="398"/>
      <c r="O78" s="398">
        <v>2</v>
      </c>
      <c r="P78" s="398"/>
      <c r="Q78" s="398"/>
      <c r="R78" s="398"/>
      <c r="S78" s="398"/>
      <c r="T78" s="398"/>
      <c r="U78" s="398"/>
      <c r="V78" s="398">
        <v>3</v>
      </c>
      <c r="W78" s="398"/>
      <c r="X78" s="398"/>
      <c r="Y78" s="398"/>
      <c r="Z78" s="398"/>
      <c r="AA78" s="395">
        <v>4</v>
      </c>
      <c r="AB78" s="396"/>
      <c r="AC78" s="396"/>
      <c r="AD78" s="396"/>
      <c r="AE78" s="396"/>
      <c r="AF78" s="396"/>
      <c r="AG78" s="397"/>
      <c r="AH78" s="398">
        <v>5</v>
      </c>
      <c r="AI78" s="398"/>
      <c r="AJ78" s="398"/>
      <c r="AK78" s="398"/>
      <c r="AL78" s="398"/>
      <c r="AM78" s="398"/>
      <c r="AN78" s="398"/>
      <c r="AO78" s="398"/>
      <c r="AP78" s="398">
        <v>6</v>
      </c>
      <c r="AQ78" s="398"/>
      <c r="AR78" s="398"/>
      <c r="AS78" s="398"/>
      <c r="AT78" s="57"/>
    </row>
    <row r="79" spans="1:69" ht="18.75" customHeight="1">
      <c r="A79" s="57"/>
      <c r="B79" s="391"/>
      <c r="C79" s="392"/>
      <c r="D79" s="389" t="s">
        <v>103</v>
      </c>
      <c r="E79" s="399"/>
      <c r="F79" s="399"/>
      <c r="G79" s="390"/>
      <c r="H79" s="400" t="s">
        <v>333</v>
      </c>
      <c r="I79" s="400"/>
      <c r="J79" s="400"/>
      <c r="K79" s="400"/>
      <c r="L79" s="400"/>
      <c r="M79" s="400"/>
      <c r="N79" s="400"/>
      <c r="O79" s="400" t="s">
        <v>216</v>
      </c>
      <c r="P79" s="400"/>
      <c r="Q79" s="400"/>
      <c r="R79" s="400"/>
      <c r="S79" s="400"/>
      <c r="T79" s="400"/>
      <c r="U79" s="400"/>
      <c r="V79" s="400" t="s">
        <v>334</v>
      </c>
      <c r="W79" s="400"/>
      <c r="X79" s="400"/>
      <c r="Y79" s="400"/>
      <c r="Z79" s="400"/>
      <c r="AA79" s="389" t="s">
        <v>104</v>
      </c>
      <c r="AB79" s="399"/>
      <c r="AC79" s="399"/>
      <c r="AD79" s="399"/>
      <c r="AE79" s="399"/>
      <c r="AF79" s="399"/>
      <c r="AG79" s="390"/>
      <c r="AH79" s="400" t="s">
        <v>335</v>
      </c>
      <c r="AI79" s="400"/>
      <c r="AJ79" s="400"/>
      <c r="AK79" s="400"/>
      <c r="AL79" s="400"/>
      <c r="AM79" s="400"/>
      <c r="AN79" s="400"/>
      <c r="AO79" s="400"/>
      <c r="AP79" s="400" t="s">
        <v>336</v>
      </c>
      <c r="AQ79" s="400"/>
      <c r="AR79" s="400"/>
      <c r="AS79" s="400"/>
      <c r="AT79" s="57"/>
    </row>
    <row r="80" spans="1:69" ht="18.75" customHeight="1">
      <c r="A80" s="57"/>
      <c r="B80" s="393"/>
      <c r="C80" s="394"/>
      <c r="D80" s="401" t="s">
        <v>110</v>
      </c>
      <c r="E80" s="402"/>
      <c r="F80" s="402"/>
      <c r="G80" s="403"/>
      <c r="H80" s="404" t="s">
        <v>124</v>
      </c>
      <c r="I80" s="404"/>
      <c r="J80" s="404"/>
      <c r="K80" s="404"/>
      <c r="L80" s="404"/>
      <c r="M80" s="404"/>
      <c r="N80" s="404"/>
      <c r="O80" s="404" t="s">
        <v>125</v>
      </c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5" t="s">
        <v>337</v>
      </c>
      <c r="AB80" s="406"/>
      <c r="AC80" s="406"/>
      <c r="AD80" s="406"/>
      <c r="AE80" s="406"/>
      <c r="AF80" s="406"/>
      <c r="AG80" s="407"/>
      <c r="AH80" s="404" t="s">
        <v>338</v>
      </c>
      <c r="AI80" s="404"/>
      <c r="AJ80" s="404"/>
      <c r="AK80" s="404"/>
      <c r="AL80" s="404"/>
      <c r="AM80" s="404"/>
      <c r="AN80" s="404"/>
      <c r="AO80" s="404"/>
      <c r="AP80" s="404"/>
      <c r="AQ80" s="404"/>
      <c r="AR80" s="404"/>
      <c r="AS80" s="404"/>
      <c r="AT80" s="57"/>
    </row>
    <row r="81" spans="1:61" ht="18.75" customHeight="1">
      <c r="A81" s="57"/>
      <c r="B81" s="398" t="s">
        <v>339</v>
      </c>
      <c r="C81" s="398"/>
      <c r="D81" s="410" t="s">
        <v>340</v>
      </c>
      <c r="E81" s="411"/>
      <c r="F81" s="411"/>
      <c r="G81" s="412"/>
      <c r="H81" s="413" t="e">
        <f>Calcu!E58</f>
        <v>#N/A</v>
      </c>
      <c r="I81" s="414"/>
      <c r="J81" s="414"/>
      <c r="K81" s="414"/>
      <c r="L81" s="414"/>
      <c r="M81" s="415" t="str">
        <f>Calcu!F58</f>
        <v>mm</v>
      </c>
      <c r="N81" s="416"/>
      <c r="O81" s="417" t="e">
        <f>Calcu!J58</f>
        <v>#N/A</v>
      </c>
      <c r="P81" s="418"/>
      <c r="Q81" s="418"/>
      <c r="R81" s="418"/>
      <c r="S81" s="408" t="str">
        <f>Calcu!K58</f>
        <v>μm</v>
      </c>
      <c r="T81" s="415"/>
      <c r="U81" s="416"/>
      <c r="V81" s="398" t="str">
        <f>Calcu!L58</f>
        <v>정규</v>
      </c>
      <c r="W81" s="398"/>
      <c r="X81" s="398"/>
      <c r="Y81" s="398"/>
      <c r="Z81" s="398"/>
      <c r="AA81" s="370">
        <f>Calcu!O58</f>
        <v>1</v>
      </c>
      <c r="AB81" s="371"/>
      <c r="AC81" s="371"/>
      <c r="AD81" s="371"/>
      <c r="AE81" s="371"/>
      <c r="AF81" s="371"/>
      <c r="AG81" s="372"/>
      <c r="AH81" s="417" t="e">
        <f>Calcu!Q58</f>
        <v>#N/A</v>
      </c>
      <c r="AI81" s="418"/>
      <c r="AJ81" s="418"/>
      <c r="AK81" s="418"/>
      <c r="AL81" s="418"/>
      <c r="AM81" s="408" t="str">
        <f>Calcu!R58</f>
        <v>μm</v>
      </c>
      <c r="AN81" s="408"/>
      <c r="AO81" s="409"/>
      <c r="AP81" s="398" t="str">
        <f>Calcu!S58</f>
        <v>∞</v>
      </c>
      <c r="AQ81" s="398"/>
      <c r="AR81" s="398"/>
      <c r="AS81" s="398"/>
      <c r="AT81" s="57"/>
    </row>
    <row r="82" spans="1:61" ht="18.75" customHeight="1">
      <c r="A82" s="57"/>
      <c r="B82" s="398" t="s">
        <v>341</v>
      </c>
      <c r="C82" s="398"/>
      <c r="D82" s="410" t="s">
        <v>119</v>
      </c>
      <c r="E82" s="411"/>
      <c r="F82" s="411"/>
      <c r="G82" s="412"/>
      <c r="H82" s="413" t="e">
        <f>Calcu!E59</f>
        <v>#N/A</v>
      </c>
      <c r="I82" s="414"/>
      <c r="J82" s="414"/>
      <c r="K82" s="414"/>
      <c r="L82" s="414"/>
      <c r="M82" s="415" t="str">
        <f>Calcu!F59</f>
        <v>mm</v>
      </c>
      <c r="N82" s="416"/>
      <c r="O82" s="417">
        <f>Calcu!J59</f>
        <v>0</v>
      </c>
      <c r="P82" s="418"/>
      <c r="Q82" s="418"/>
      <c r="R82" s="418"/>
      <c r="S82" s="408" t="str">
        <f>Calcu!K59</f>
        <v>μm</v>
      </c>
      <c r="T82" s="415"/>
      <c r="U82" s="416"/>
      <c r="V82" s="398" t="str">
        <f>Calcu!L59</f>
        <v>t</v>
      </c>
      <c r="W82" s="398"/>
      <c r="X82" s="398"/>
      <c r="Y82" s="398"/>
      <c r="Z82" s="398"/>
      <c r="AA82" s="370">
        <f>Calcu!O59</f>
        <v>1</v>
      </c>
      <c r="AB82" s="371"/>
      <c r="AC82" s="371"/>
      <c r="AD82" s="371"/>
      <c r="AE82" s="371"/>
      <c r="AF82" s="371"/>
      <c r="AG82" s="372"/>
      <c r="AH82" s="417">
        <f>Calcu!Q59</f>
        <v>0</v>
      </c>
      <c r="AI82" s="418"/>
      <c r="AJ82" s="418"/>
      <c r="AK82" s="418"/>
      <c r="AL82" s="418"/>
      <c r="AM82" s="408" t="str">
        <f>Calcu!R59</f>
        <v>μm</v>
      </c>
      <c r="AN82" s="408"/>
      <c r="AO82" s="409"/>
      <c r="AP82" s="398">
        <f>Calcu!S59</f>
        <v>4</v>
      </c>
      <c r="AQ82" s="398"/>
      <c r="AR82" s="398"/>
      <c r="AS82" s="398"/>
      <c r="AT82" s="57"/>
    </row>
    <row r="83" spans="1:61" ht="18.75" customHeight="1">
      <c r="A83" s="57"/>
      <c r="B83" s="398" t="s">
        <v>342</v>
      </c>
      <c r="C83" s="398"/>
      <c r="D83" s="410"/>
      <c r="E83" s="411"/>
      <c r="F83" s="411"/>
      <c r="G83" s="412"/>
      <c r="H83" s="413" t="e">
        <f ca="1">Calcu!E60</f>
        <v>#N/A</v>
      </c>
      <c r="I83" s="414"/>
      <c r="J83" s="414"/>
      <c r="K83" s="414"/>
      <c r="L83" s="414"/>
      <c r="M83" s="415" t="str">
        <f>Calcu!F60</f>
        <v>/℃</v>
      </c>
      <c r="N83" s="416"/>
      <c r="O83" s="423">
        <f>Calcu!J60</f>
        <v>4.0824829046386305E-7</v>
      </c>
      <c r="P83" s="415"/>
      <c r="Q83" s="415"/>
      <c r="R83" s="415"/>
      <c r="S83" s="408" t="str">
        <f>Calcu!K60</f>
        <v>/℃</v>
      </c>
      <c r="T83" s="415"/>
      <c r="U83" s="416"/>
      <c r="V83" s="398" t="str">
        <f>Calcu!L60</f>
        <v>삼각형</v>
      </c>
      <c r="W83" s="398"/>
      <c r="X83" s="398"/>
      <c r="Y83" s="398"/>
      <c r="Z83" s="398"/>
      <c r="AA83" s="419" t="e">
        <f>Calcu!O60</f>
        <v>#VALUE!</v>
      </c>
      <c r="AB83" s="420"/>
      <c r="AC83" s="420"/>
      <c r="AD83" s="420"/>
      <c r="AE83" s="421" t="str">
        <f>Calcu!P60</f>
        <v>℃·μm</v>
      </c>
      <c r="AF83" s="421"/>
      <c r="AG83" s="422"/>
      <c r="AH83" s="417" t="e">
        <f>Calcu!Q60</f>
        <v>#VALUE!</v>
      </c>
      <c r="AI83" s="418"/>
      <c r="AJ83" s="418"/>
      <c r="AK83" s="418"/>
      <c r="AL83" s="418"/>
      <c r="AM83" s="408" t="str">
        <f>Calcu!R60</f>
        <v>μm</v>
      </c>
      <c r="AN83" s="408"/>
      <c r="AO83" s="409"/>
      <c r="AP83" s="398">
        <f>Calcu!S60</f>
        <v>100</v>
      </c>
      <c r="AQ83" s="398"/>
      <c r="AR83" s="398"/>
      <c r="AS83" s="398"/>
      <c r="AT83" s="57"/>
    </row>
    <row r="84" spans="1:61" ht="18.75" customHeight="1">
      <c r="A84" s="57"/>
      <c r="B84" s="398" t="s">
        <v>343</v>
      </c>
      <c r="C84" s="398"/>
      <c r="D84" s="410" t="s">
        <v>344</v>
      </c>
      <c r="E84" s="411"/>
      <c r="F84" s="411"/>
      <c r="G84" s="412"/>
      <c r="H84" s="413" t="str">
        <f>Calcu!E61</f>
        <v/>
      </c>
      <c r="I84" s="414"/>
      <c r="J84" s="414"/>
      <c r="K84" s="414"/>
      <c r="L84" s="414"/>
      <c r="M84" s="415" t="str">
        <f>Calcu!F61</f>
        <v>℃</v>
      </c>
      <c r="N84" s="416"/>
      <c r="O84" s="417" t="e">
        <f>Calcu!J61</f>
        <v>#VALUE!</v>
      </c>
      <c r="P84" s="418"/>
      <c r="Q84" s="418"/>
      <c r="R84" s="418"/>
      <c r="S84" s="408" t="str">
        <f>Calcu!K61</f>
        <v>℃</v>
      </c>
      <c r="T84" s="415"/>
      <c r="U84" s="416"/>
      <c r="V84" s="398" t="str">
        <f>Calcu!L61</f>
        <v>직사각형</v>
      </c>
      <c r="W84" s="398"/>
      <c r="X84" s="398"/>
      <c r="Y84" s="398"/>
      <c r="Z84" s="398"/>
      <c r="AA84" s="419" t="e">
        <f ca="1">Calcu!O61</f>
        <v>#N/A</v>
      </c>
      <c r="AB84" s="420"/>
      <c r="AC84" s="420"/>
      <c r="AD84" s="420"/>
      <c r="AE84" s="421" t="str">
        <f>Calcu!P61</f>
        <v>/℃·μm</v>
      </c>
      <c r="AF84" s="421"/>
      <c r="AG84" s="422"/>
      <c r="AH84" s="417" t="e">
        <f ca="1">Calcu!Q61</f>
        <v>#VALUE!</v>
      </c>
      <c r="AI84" s="418"/>
      <c r="AJ84" s="418"/>
      <c r="AK84" s="418"/>
      <c r="AL84" s="418"/>
      <c r="AM84" s="408" t="str">
        <f>Calcu!R61</f>
        <v>μm</v>
      </c>
      <c r="AN84" s="408"/>
      <c r="AO84" s="409"/>
      <c r="AP84" s="398">
        <f>Calcu!S61</f>
        <v>12</v>
      </c>
      <c r="AQ84" s="398"/>
      <c r="AR84" s="398"/>
      <c r="AS84" s="398"/>
      <c r="AT84" s="57"/>
    </row>
    <row r="85" spans="1:61" ht="18.75" customHeight="1">
      <c r="A85" s="57"/>
      <c r="B85" s="398" t="s">
        <v>345</v>
      </c>
      <c r="C85" s="398"/>
      <c r="D85" s="410" t="s">
        <v>346</v>
      </c>
      <c r="E85" s="411"/>
      <c r="F85" s="411"/>
      <c r="G85" s="412"/>
      <c r="H85" s="413" t="e">
        <f ca="1">Calcu!E62</f>
        <v>#N/A</v>
      </c>
      <c r="I85" s="414"/>
      <c r="J85" s="414"/>
      <c r="K85" s="414"/>
      <c r="L85" s="414"/>
      <c r="M85" s="415" t="str">
        <f>Calcu!F62</f>
        <v>/℃</v>
      </c>
      <c r="N85" s="416"/>
      <c r="O85" s="423">
        <f>Calcu!J62</f>
        <v>8.1649658092772609E-7</v>
      </c>
      <c r="P85" s="415"/>
      <c r="Q85" s="415"/>
      <c r="R85" s="415"/>
      <c r="S85" s="408" t="str">
        <f>Calcu!K62</f>
        <v>/℃</v>
      </c>
      <c r="T85" s="415"/>
      <c r="U85" s="416"/>
      <c r="V85" s="398" t="str">
        <f>Calcu!L62</f>
        <v>삼각형</v>
      </c>
      <c r="W85" s="398"/>
      <c r="X85" s="398"/>
      <c r="Y85" s="398"/>
      <c r="Z85" s="398"/>
      <c r="AA85" s="419" t="e">
        <f>Calcu!O62</f>
        <v>#VALUE!</v>
      </c>
      <c r="AB85" s="420"/>
      <c r="AC85" s="420"/>
      <c r="AD85" s="420"/>
      <c r="AE85" s="421" t="str">
        <f>Calcu!P62</f>
        <v>℃·μm</v>
      </c>
      <c r="AF85" s="421"/>
      <c r="AG85" s="422"/>
      <c r="AH85" s="417" t="e">
        <f>Calcu!Q62</f>
        <v>#VALUE!</v>
      </c>
      <c r="AI85" s="418"/>
      <c r="AJ85" s="418"/>
      <c r="AK85" s="418"/>
      <c r="AL85" s="418"/>
      <c r="AM85" s="408" t="str">
        <f>Calcu!R62</f>
        <v>μm</v>
      </c>
      <c r="AN85" s="408"/>
      <c r="AO85" s="409"/>
      <c r="AP85" s="398">
        <f>Calcu!S62</f>
        <v>100</v>
      </c>
      <c r="AQ85" s="398"/>
      <c r="AR85" s="398"/>
      <c r="AS85" s="398"/>
      <c r="AT85" s="57"/>
    </row>
    <row r="86" spans="1:61" ht="18.75" customHeight="1">
      <c r="A86" s="57"/>
      <c r="B86" s="398" t="s">
        <v>347</v>
      </c>
      <c r="C86" s="398"/>
      <c r="D86" s="410" t="s">
        <v>348</v>
      </c>
      <c r="E86" s="411"/>
      <c r="F86" s="411"/>
      <c r="G86" s="412"/>
      <c r="H86" s="413" t="str">
        <f>Calcu!E63</f>
        <v/>
      </c>
      <c r="I86" s="414"/>
      <c r="J86" s="414"/>
      <c r="K86" s="414"/>
      <c r="L86" s="414"/>
      <c r="M86" s="415" t="str">
        <f>Calcu!F63</f>
        <v>℃</v>
      </c>
      <c r="N86" s="416"/>
      <c r="O86" s="417">
        <f>Calcu!J63</f>
        <v>0.57735026918962584</v>
      </c>
      <c r="P86" s="418"/>
      <c r="Q86" s="418"/>
      <c r="R86" s="418"/>
      <c r="S86" s="408" t="str">
        <f>Calcu!K63</f>
        <v>℃</v>
      </c>
      <c r="T86" s="415"/>
      <c r="U86" s="416"/>
      <c r="V86" s="398" t="str">
        <f>Calcu!L63</f>
        <v>직사각형</v>
      </c>
      <c r="W86" s="398"/>
      <c r="X86" s="398"/>
      <c r="Y86" s="398"/>
      <c r="Z86" s="398"/>
      <c r="AA86" s="419" t="e">
        <f ca="1">Calcu!O63</f>
        <v>#N/A</v>
      </c>
      <c r="AB86" s="420"/>
      <c r="AC86" s="420"/>
      <c r="AD86" s="420"/>
      <c r="AE86" s="421" t="str">
        <f>Calcu!P63</f>
        <v>/℃·μm</v>
      </c>
      <c r="AF86" s="421"/>
      <c r="AG86" s="422"/>
      <c r="AH86" s="417" t="e">
        <f ca="1">Calcu!Q63</f>
        <v>#N/A</v>
      </c>
      <c r="AI86" s="418"/>
      <c r="AJ86" s="418"/>
      <c r="AK86" s="418"/>
      <c r="AL86" s="418"/>
      <c r="AM86" s="408" t="str">
        <f>Calcu!R63</f>
        <v>μm</v>
      </c>
      <c r="AN86" s="408"/>
      <c r="AO86" s="409"/>
      <c r="AP86" s="398">
        <f>Calcu!S63</f>
        <v>12</v>
      </c>
      <c r="AQ86" s="398"/>
      <c r="AR86" s="398"/>
      <c r="AS86" s="398"/>
      <c r="AT86" s="57"/>
    </row>
    <row r="87" spans="1:61" ht="18.75" customHeight="1">
      <c r="A87" s="57"/>
      <c r="B87" s="398" t="s">
        <v>243</v>
      </c>
      <c r="C87" s="398"/>
      <c r="D87" s="410" t="s">
        <v>600</v>
      </c>
      <c r="E87" s="411"/>
      <c r="F87" s="411"/>
      <c r="G87" s="412"/>
      <c r="H87" s="413">
        <f>Calcu!E64</f>
        <v>0</v>
      </c>
      <c r="I87" s="414"/>
      <c r="J87" s="414"/>
      <c r="K87" s="414"/>
      <c r="L87" s="414"/>
      <c r="M87" s="415" t="str">
        <f>Calcu!F64</f>
        <v>mm</v>
      </c>
      <c r="N87" s="416"/>
      <c r="O87" s="417">
        <f>Calcu!J64</f>
        <v>0</v>
      </c>
      <c r="P87" s="418"/>
      <c r="Q87" s="418"/>
      <c r="R87" s="418"/>
      <c r="S87" s="408" t="str">
        <f>Calcu!K64</f>
        <v>μm</v>
      </c>
      <c r="T87" s="415"/>
      <c r="U87" s="416"/>
      <c r="V87" s="398" t="str">
        <f>Calcu!L64</f>
        <v>직사각형</v>
      </c>
      <c r="W87" s="398"/>
      <c r="X87" s="398"/>
      <c r="Y87" s="398"/>
      <c r="Z87" s="398"/>
      <c r="AA87" s="370">
        <f>Calcu!O64</f>
        <v>1</v>
      </c>
      <c r="AB87" s="371"/>
      <c r="AC87" s="371"/>
      <c r="AD87" s="371"/>
      <c r="AE87" s="371"/>
      <c r="AF87" s="371"/>
      <c r="AG87" s="372"/>
      <c r="AH87" s="417">
        <f>Calcu!Q64</f>
        <v>0</v>
      </c>
      <c r="AI87" s="418"/>
      <c r="AJ87" s="418"/>
      <c r="AK87" s="418"/>
      <c r="AL87" s="418"/>
      <c r="AM87" s="408" t="str">
        <f>Calcu!R64</f>
        <v>μm</v>
      </c>
      <c r="AN87" s="408"/>
      <c r="AO87" s="409"/>
      <c r="AP87" s="398" t="str">
        <f>Calcu!S64</f>
        <v>∞</v>
      </c>
      <c r="AQ87" s="398"/>
      <c r="AR87" s="398"/>
      <c r="AS87" s="398"/>
      <c r="AT87" s="57"/>
    </row>
    <row r="88" spans="1:61" ht="18.75" customHeight="1">
      <c r="A88" s="57"/>
      <c r="B88" s="398" t="s">
        <v>349</v>
      </c>
      <c r="C88" s="398"/>
      <c r="D88" s="410" t="s">
        <v>326</v>
      </c>
      <c r="E88" s="411"/>
      <c r="F88" s="411"/>
      <c r="G88" s="412"/>
      <c r="H88" s="413">
        <f>Calcu!E65</f>
        <v>0</v>
      </c>
      <c r="I88" s="414"/>
      <c r="J88" s="414"/>
      <c r="K88" s="414"/>
      <c r="L88" s="414"/>
      <c r="M88" s="415" t="str">
        <f>Calcu!F65</f>
        <v>mm</v>
      </c>
      <c r="N88" s="416"/>
      <c r="O88" s="417">
        <f>Calcu!J65</f>
        <v>0</v>
      </c>
      <c r="P88" s="418"/>
      <c r="Q88" s="418"/>
      <c r="R88" s="418"/>
      <c r="S88" s="408" t="str">
        <f>Calcu!K65</f>
        <v>μm</v>
      </c>
      <c r="T88" s="415"/>
      <c r="U88" s="416"/>
      <c r="V88" s="398" t="str">
        <f>Calcu!L65</f>
        <v>직사각형</v>
      </c>
      <c r="W88" s="398"/>
      <c r="X88" s="398"/>
      <c r="Y88" s="398"/>
      <c r="Z88" s="398"/>
      <c r="AA88" s="370">
        <f>Calcu!O65</f>
        <v>1</v>
      </c>
      <c r="AB88" s="371"/>
      <c r="AC88" s="371"/>
      <c r="AD88" s="371"/>
      <c r="AE88" s="371"/>
      <c r="AF88" s="371"/>
      <c r="AG88" s="372"/>
      <c r="AH88" s="417">
        <f>Calcu!Q65</f>
        <v>0</v>
      </c>
      <c r="AI88" s="418"/>
      <c r="AJ88" s="418"/>
      <c r="AK88" s="418"/>
      <c r="AL88" s="418"/>
      <c r="AM88" s="408" t="str">
        <f>Calcu!R65</f>
        <v>μm</v>
      </c>
      <c r="AN88" s="408"/>
      <c r="AO88" s="409"/>
      <c r="AP88" s="398">
        <f>Calcu!S65</f>
        <v>12</v>
      </c>
      <c r="AQ88" s="398"/>
      <c r="AR88" s="398"/>
      <c r="AS88" s="398"/>
      <c r="AT88" s="57"/>
    </row>
    <row r="89" spans="1:61" ht="18.75" customHeight="1">
      <c r="A89" s="57"/>
      <c r="B89" s="398" t="s">
        <v>350</v>
      </c>
      <c r="C89" s="398"/>
      <c r="D89" s="410" t="s">
        <v>351</v>
      </c>
      <c r="E89" s="411"/>
      <c r="F89" s="411"/>
      <c r="G89" s="412"/>
      <c r="H89" s="413">
        <f>Calcu!E66</f>
        <v>0</v>
      </c>
      <c r="I89" s="414"/>
      <c r="J89" s="414"/>
      <c r="K89" s="414"/>
      <c r="L89" s="414"/>
      <c r="M89" s="415" t="str">
        <f>Calcu!F66</f>
        <v>mm</v>
      </c>
      <c r="N89" s="416"/>
      <c r="O89" s="417" t="e">
        <f>Calcu!J66</f>
        <v>#VALUE!</v>
      </c>
      <c r="P89" s="418"/>
      <c r="Q89" s="418"/>
      <c r="R89" s="418"/>
      <c r="S89" s="408" t="str">
        <f>Calcu!K66</f>
        <v>μm</v>
      </c>
      <c r="T89" s="415"/>
      <c r="U89" s="416"/>
      <c r="V89" s="398" t="str">
        <f>Calcu!L66</f>
        <v>직사각형</v>
      </c>
      <c r="W89" s="398"/>
      <c r="X89" s="398"/>
      <c r="Y89" s="398"/>
      <c r="Z89" s="398"/>
      <c r="AA89" s="370">
        <f>Calcu!O66</f>
        <v>1</v>
      </c>
      <c r="AB89" s="371"/>
      <c r="AC89" s="371"/>
      <c r="AD89" s="371"/>
      <c r="AE89" s="371"/>
      <c r="AF89" s="371"/>
      <c r="AG89" s="372"/>
      <c r="AH89" s="417" t="e">
        <f>Calcu!Q66</f>
        <v>#VALUE!</v>
      </c>
      <c r="AI89" s="418"/>
      <c r="AJ89" s="418"/>
      <c r="AK89" s="418"/>
      <c r="AL89" s="418"/>
      <c r="AM89" s="408" t="str">
        <f>Calcu!R66</f>
        <v>μm</v>
      </c>
      <c r="AN89" s="408"/>
      <c r="AO89" s="409"/>
      <c r="AP89" s="398">
        <f>Calcu!S66</f>
        <v>12</v>
      </c>
      <c r="AQ89" s="398"/>
      <c r="AR89" s="398"/>
      <c r="AS89" s="398"/>
      <c r="AT89" s="57"/>
    </row>
    <row r="90" spans="1:61" ht="18.75" customHeight="1">
      <c r="A90" s="57"/>
      <c r="B90" s="398" t="s">
        <v>352</v>
      </c>
      <c r="C90" s="398"/>
      <c r="D90" s="410" t="s">
        <v>322</v>
      </c>
      <c r="E90" s="411"/>
      <c r="F90" s="411"/>
      <c r="G90" s="412"/>
      <c r="H90" s="413" t="e">
        <f ca="1">Calcu!E67</f>
        <v>#N/A</v>
      </c>
      <c r="I90" s="414"/>
      <c r="J90" s="414"/>
      <c r="K90" s="414"/>
      <c r="L90" s="414"/>
      <c r="M90" s="415" t="str">
        <f>Calcu!F67</f>
        <v>mm</v>
      </c>
      <c r="N90" s="416"/>
      <c r="O90" s="395" t="s">
        <v>353</v>
      </c>
      <c r="P90" s="396"/>
      <c r="Q90" s="396"/>
      <c r="R90" s="396"/>
      <c r="S90" s="396"/>
      <c r="T90" s="396"/>
      <c r="U90" s="397"/>
      <c r="V90" s="398" t="s">
        <v>354</v>
      </c>
      <c r="W90" s="398"/>
      <c r="X90" s="398"/>
      <c r="Y90" s="398"/>
      <c r="Z90" s="398"/>
      <c r="AA90" s="395" t="s">
        <v>353</v>
      </c>
      <c r="AB90" s="396"/>
      <c r="AC90" s="396"/>
      <c r="AD90" s="396"/>
      <c r="AE90" s="396"/>
      <c r="AF90" s="396"/>
      <c r="AG90" s="397"/>
      <c r="AH90" s="417" t="e">
        <f>Calcu!Q67</f>
        <v>#N/A</v>
      </c>
      <c r="AI90" s="418"/>
      <c r="AJ90" s="418"/>
      <c r="AK90" s="418"/>
      <c r="AL90" s="418"/>
      <c r="AM90" s="408" t="str">
        <f>Calcu!R67</f>
        <v>μm</v>
      </c>
      <c r="AN90" s="408"/>
      <c r="AO90" s="409"/>
      <c r="AP90" s="398" t="e">
        <f>Calcu!S67</f>
        <v>#VALUE!</v>
      </c>
      <c r="AQ90" s="398"/>
      <c r="AR90" s="398"/>
      <c r="AS90" s="398"/>
      <c r="AT90" s="57"/>
    </row>
    <row r="91" spans="1:61" ht="18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61" ht="18.75" customHeight="1">
      <c r="A92" s="58" t="s">
        <v>355</v>
      </c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61" ht="18.75" customHeight="1">
      <c r="A93" s="57"/>
      <c r="B93" s="61" t="str">
        <f>"1. "&amp;H5&amp;"의 표준불확도,"</f>
        <v>1. 게이지 블록의 표준불확도,</v>
      </c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231" t="s">
        <v>356</v>
      </c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61" ht="18.75" customHeight="1">
      <c r="A94" s="57"/>
      <c r="B94" s="61"/>
      <c r="C94" s="228" t="str">
        <f>"※ "&amp;H5&amp;"의 교정성적서에 주어진 측정불확도가"</f>
        <v>※ 게이지 블록의 교정성적서에 주어진 측정불확도가</v>
      </c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1"/>
      <c r="U94" s="221"/>
      <c r="V94" s="221"/>
      <c r="X94" s="361" t="e">
        <f>Calcu!G58</f>
        <v>#N/A</v>
      </c>
      <c r="Y94" s="361"/>
      <c r="Z94" s="224"/>
      <c r="AA94" s="361" t="e">
        <f>Calcu!H58</f>
        <v>#N/A</v>
      </c>
      <c r="AB94" s="361"/>
      <c r="AC94" s="361"/>
      <c r="AD94" s="224"/>
      <c r="AE94" s="198"/>
      <c r="AF94" s="198"/>
      <c r="AG94" s="198"/>
      <c r="AH94" s="198"/>
      <c r="AI94" s="228" t="s">
        <v>131</v>
      </c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</row>
    <row r="95" spans="1:61" ht="18.75" customHeight="1">
      <c r="A95" s="57"/>
      <c r="B95" s="57"/>
      <c r="C95" s="57" t="s">
        <v>357</v>
      </c>
      <c r="D95" s="57"/>
      <c r="E95" s="57"/>
      <c r="F95" s="57"/>
      <c r="G95" s="57"/>
      <c r="H95" s="360" t="e">
        <f>H81</f>
        <v>#N/A</v>
      </c>
      <c r="I95" s="360"/>
      <c r="J95" s="360"/>
      <c r="K95" s="360"/>
      <c r="L95" s="360"/>
      <c r="M95" s="360" t="str">
        <f>M81</f>
        <v>mm</v>
      </c>
      <c r="N95" s="360"/>
      <c r="O95" s="57"/>
      <c r="P95" s="224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61" ht="18.75" customHeight="1">
      <c r="A96" s="57"/>
      <c r="B96" s="57"/>
      <c r="C96" s="57" t="s">
        <v>111</v>
      </c>
      <c r="D96" s="57"/>
      <c r="E96" s="57"/>
      <c r="F96" s="57"/>
      <c r="G96" s="57"/>
      <c r="H96" s="57"/>
      <c r="I96" s="57"/>
      <c r="J96" s="362" t="s">
        <v>493</v>
      </c>
      <c r="K96" s="362"/>
      <c r="L96" s="362"/>
      <c r="M96" s="362" t="s">
        <v>113</v>
      </c>
      <c r="N96" s="402" t="s">
        <v>358</v>
      </c>
      <c r="O96" s="402"/>
      <c r="P96" s="362" t="s">
        <v>359</v>
      </c>
      <c r="R96" s="428" t="e">
        <f>X94</f>
        <v>#N/A</v>
      </c>
      <c r="S96" s="428"/>
      <c r="T96" s="226"/>
      <c r="U96" s="428" t="e">
        <f>AA94</f>
        <v>#N/A</v>
      </c>
      <c r="V96" s="428"/>
      <c r="W96" s="428"/>
      <c r="X96" s="226"/>
      <c r="Y96" s="429">
        <f>Calcu!G3</f>
        <v>0</v>
      </c>
      <c r="Z96" s="429"/>
      <c r="AA96" s="429"/>
      <c r="AB96" s="199" t="s">
        <v>245</v>
      </c>
      <c r="AC96" s="199"/>
      <c r="AD96" s="199"/>
      <c r="AE96" s="199"/>
      <c r="AF96" s="199"/>
      <c r="AG96" s="362" t="s">
        <v>113</v>
      </c>
      <c r="AH96" s="429" t="e">
        <f>SQRT(SUMSQ(R96,U96*Y96))</f>
        <v>#N/A</v>
      </c>
      <c r="AI96" s="429"/>
      <c r="AJ96" s="429"/>
      <c r="AK96" s="200" t="s">
        <v>360</v>
      </c>
      <c r="AM96" s="362" t="s">
        <v>113</v>
      </c>
      <c r="AN96" s="360" t="e">
        <f>AH96/2</f>
        <v>#N/A</v>
      </c>
      <c r="AO96" s="360"/>
      <c r="AP96" s="360"/>
      <c r="AQ96" s="424" t="s">
        <v>361</v>
      </c>
      <c r="AR96" s="424"/>
      <c r="AS96" s="362" t="s">
        <v>359</v>
      </c>
      <c r="AT96" s="425" t="e">
        <f>AN96/1000</f>
        <v>#N/A</v>
      </c>
      <c r="AU96" s="425"/>
      <c r="AV96" s="425"/>
      <c r="AW96" s="424" t="s">
        <v>100</v>
      </c>
      <c r="AX96" s="424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</row>
    <row r="97" spans="1:61" ht="18.75" customHeight="1">
      <c r="A97" s="57"/>
      <c r="B97" s="57"/>
      <c r="C97" s="57"/>
      <c r="D97" s="57"/>
      <c r="E97" s="57"/>
      <c r="F97" s="57"/>
      <c r="G97" s="57"/>
      <c r="H97" s="57"/>
      <c r="I97" s="57"/>
      <c r="J97" s="362"/>
      <c r="K97" s="362"/>
      <c r="L97" s="362"/>
      <c r="M97" s="362"/>
      <c r="N97" s="426" t="s">
        <v>362</v>
      </c>
      <c r="O97" s="426"/>
      <c r="P97" s="362"/>
      <c r="Q97" s="427" t="e">
        <f>Calcu!I58</f>
        <v>#N/A</v>
      </c>
      <c r="R97" s="427"/>
      <c r="S97" s="427"/>
      <c r="T97" s="427"/>
      <c r="U97" s="427"/>
      <c r="V97" s="427"/>
      <c r="W97" s="427"/>
      <c r="X97" s="427"/>
      <c r="Y97" s="427"/>
      <c r="Z97" s="427"/>
      <c r="AA97" s="427"/>
      <c r="AB97" s="427"/>
      <c r="AC97" s="427"/>
      <c r="AD97" s="427"/>
      <c r="AE97" s="427"/>
      <c r="AF97" s="427"/>
      <c r="AG97" s="362"/>
      <c r="AH97" s="399" t="e">
        <f>Q97</f>
        <v>#N/A</v>
      </c>
      <c r="AI97" s="399"/>
      <c r="AJ97" s="399"/>
      <c r="AK97" s="399"/>
      <c r="AL97" s="399"/>
      <c r="AM97" s="362"/>
      <c r="AN97" s="360"/>
      <c r="AO97" s="360"/>
      <c r="AP97" s="360"/>
      <c r="AQ97" s="424"/>
      <c r="AR97" s="424"/>
      <c r="AS97" s="362"/>
      <c r="AT97" s="425"/>
      <c r="AU97" s="425"/>
      <c r="AV97" s="425"/>
      <c r="AW97" s="424"/>
      <c r="AX97" s="424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</row>
    <row r="98" spans="1:61" ht="18.75" customHeight="1">
      <c r="A98" s="57"/>
      <c r="B98" s="57"/>
      <c r="C98" s="57" t="s">
        <v>120</v>
      </c>
      <c r="D98" s="57"/>
      <c r="E98" s="57"/>
      <c r="F98" s="57"/>
      <c r="G98" s="57"/>
      <c r="H98" s="57"/>
      <c r="I98" s="364" t="str">
        <f>V81</f>
        <v>정규</v>
      </c>
      <c r="J98" s="364"/>
      <c r="K98" s="364"/>
      <c r="L98" s="364"/>
      <c r="M98" s="364"/>
      <c r="N98" s="364"/>
      <c r="O98" s="364"/>
      <c r="P98" s="364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</row>
    <row r="99" spans="1:61" ht="18.75" customHeight="1">
      <c r="A99" s="57"/>
      <c r="B99" s="57"/>
      <c r="C99" s="365" t="s">
        <v>363</v>
      </c>
      <c r="D99" s="365"/>
      <c r="E99" s="365"/>
      <c r="F99" s="365"/>
      <c r="G99" s="365"/>
      <c r="H99" s="365"/>
      <c r="I99" s="228"/>
      <c r="J99" s="228"/>
      <c r="K99" s="57"/>
      <c r="L99" s="57"/>
      <c r="M99" s="430">
        <f>AA81</f>
        <v>1</v>
      </c>
      <c r="N99" s="430"/>
      <c r="O99" s="57"/>
      <c r="P99" s="57"/>
      <c r="Q99" s="57"/>
      <c r="R99" s="57"/>
      <c r="S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</row>
    <row r="100" spans="1:61" ht="18.75" customHeight="1">
      <c r="A100" s="57"/>
      <c r="B100" s="57"/>
      <c r="C100" s="365"/>
      <c r="D100" s="365"/>
      <c r="E100" s="365"/>
      <c r="F100" s="365"/>
      <c r="G100" s="365"/>
      <c r="H100" s="365"/>
      <c r="I100" s="219"/>
      <c r="J100" s="219"/>
      <c r="K100" s="57"/>
      <c r="L100" s="57"/>
      <c r="M100" s="430"/>
      <c r="N100" s="430"/>
      <c r="O100" s="57"/>
      <c r="P100" s="57"/>
      <c r="Q100" s="57"/>
      <c r="R100" s="57"/>
      <c r="S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</row>
    <row r="101" spans="1:61" s="57" customFormat="1" ht="18.75" customHeight="1">
      <c r="C101" s="57" t="s">
        <v>364</v>
      </c>
      <c r="K101" s="222" t="s">
        <v>365</v>
      </c>
      <c r="L101" s="361">
        <f>M99</f>
        <v>1</v>
      </c>
      <c r="M101" s="361"/>
      <c r="N101" s="221" t="s">
        <v>75</v>
      </c>
      <c r="O101" s="425" t="e">
        <f>AT96</f>
        <v>#N/A</v>
      </c>
      <c r="P101" s="360"/>
      <c r="Q101" s="360"/>
      <c r="R101" s="424" t="str">
        <f>AQ96</f>
        <v>nm</v>
      </c>
      <c r="S101" s="360"/>
      <c r="T101" s="222" t="s">
        <v>366</v>
      </c>
      <c r="U101" s="72" t="s">
        <v>359</v>
      </c>
      <c r="V101" s="425" t="e">
        <f>L101*O101</f>
        <v>#N/A</v>
      </c>
      <c r="W101" s="425"/>
      <c r="X101" s="425"/>
      <c r="Y101" s="225" t="str">
        <f>R101</f>
        <v>nm</v>
      </c>
      <c r="Z101" s="56"/>
      <c r="AA101" s="224"/>
      <c r="AB101" s="228"/>
      <c r="AC101" s="228"/>
      <c r="AD101" s="228"/>
      <c r="AE101" s="224"/>
    </row>
    <row r="102" spans="1:61" ht="18.75" customHeight="1">
      <c r="A102" s="57"/>
      <c r="B102" s="57"/>
      <c r="C102" s="228" t="s">
        <v>367</v>
      </c>
      <c r="D102" s="228"/>
      <c r="E102" s="228"/>
      <c r="F102" s="228"/>
      <c r="G102" s="228"/>
      <c r="I102" s="107" t="s">
        <v>368</v>
      </c>
      <c r="J102" s="57"/>
      <c r="K102" s="57"/>
      <c r="L102" s="57"/>
      <c r="M102" s="57"/>
      <c r="N102" s="57"/>
      <c r="O102" s="57"/>
      <c r="P102" s="57"/>
      <c r="Q102" s="57"/>
      <c r="R102" s="57"/>
      <c r="S102" s="186"/>
      <c r="T102" s="186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61" s="57" customFormat="1" ht="18.75" customHeight="1"/>
    <row r="104" spans="1:61" ht="18.75" customHeight="1">
      <c r="A104" s="57"/>
      <c r="B104" s="232" t="str">
        <f>"2. "&amp;N5&amp;" 지시값의 표준불확도,"</f>
        <v>2. 전기 마이크로미터 지시값의 표준불확도,</v>
      </c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R104" s="57"/>
      <c r="S104" s="57"/>
      <c r="T104" s="233" t="s">
        <v>553</v>
      </c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</row>
    <row r="105" spans="1:61" ht="18.75" customHeight="1">
      <c r="A105" s="57"/>
      <c r="C105" s="57" t="s">
        <v>369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61" ht="18.75" customHeight="1">
      <c r="A106" s="57"/>
      <c r="C106" s="61"/>
      <c r="D106" s="57" t="s">
        <v>370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61" ht="18.75" customHeight="1">
      <c r="A107" s="57"/>
      <c r="C107" s="57" t="s">
        <v>371</v>
      </c>
      <c r="D107" s="57"/>
      <c r="E107" s="57"/>
      <c r="F107" s="57"/>
      <c r="G107" s="57"/>
      <c r="H107" s="360" t="e">
        <f>H82</f>
        <v>#N/A</v>
      </c>
      <c r="I107" s="360"/>
      <c r="J107" s="360"/>
      <c r="K107" s="360"/>
      <c r="L107" s="360" t="str">
        <f>M82</f>
        <v>mm</v>
      </c>
      <c r="M107" s="360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61" ht="18.75" customHeight="1">
      <c r="B108" s="57"/>
      <c r="C108" s="57" t="s">
        <v>372</v>
      </c>
      <c r="D108" s="57"/>
      <c r="E108" s="57"/>
      <c r="F108" s="57"/>
      <c r="G108" s="57"/>
      <c r="H108" s="57"/>
      <c r="I108" s="57"/>
      <c r="J108" s="62" t="s">
        <v>373</v>
      </c>
      <c r="K108" s="57"/>
      <c r="L108" s="57"/>
      <c r="M108" s="57"/>
      <c r="N108" s="57"/>
      <c r="O108" s="57"/>
      <c r="P108" s="57"/>
      <c r="Q108" s="431">
        <f>Calcu!G59</f>
        <v>0</v>
      </c>
      <c r="R108" s="431"/>
      <c r="S108" s="431"/>
      <c r="T108" s="360" t="s">
        <v>138</v>
      </c>
      <c r="U108" s="360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61" ht="18.75" customHeight="1">
      <c r="B109" s="57"/>
      <c r="C109" s="57"/>
      <c r="D109" s="57"/>
      <c r="E109" s="57"/>
      <c r="F109" s="57"/>
      <c r="G109" s="57"/>
      <c r="H109" s="225"/>
      <c r="I109" s="247"/>
      <c r="J109" s="225"/>
      <c r="K109" s="362" t="s">
        <v>554</v>
      </c>
      <c r="L109" s="362"/>
      <c r="M109" s="362"/>
      <c r="N109" s="362" t="s">
        <v>113</v>
      </c>
      <c r="O109" s="402" t="s">
        <v>112</v>
      </c>
      <c r="P109" s="402"/>
      <c r="Q109" s="362" t="s">
        <v>374</v>
      </c>
      <c r="R109" s="432">
        <f>Q108</f>
        <v>0</v>
      </c>
      <c r="S109" s="432"/>
      <c r="T109" s="432"/>
      <c r="U109" s="429" t="s">
        <v>138</v>
      </c>
      <c r="V109" s="429"/>
      <c r="W109" s="362" t="s">
        <v>374</v>
      </c>
      <c r="X109" s="431">
        <f>R109/SQRT(5)</f>
        <v>0</v>
      </c>
      <c r="Y109" s="431"/>
      <c r="Z109" s="431"/>
      <c r="AA109" s="360" t="s">
        <v>138</v>
      </c>
      <c r="AB109" s="360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</row>
    <row r="110" spans="1:61" ht="18.75" customHeight="1">
      <c r="B110" s="57"/>
      <c r="C110" s="57"/>
      <c r="D110" s="57"/>
      <c r="E110" s="57"/>
      <c r="F110" s="57"/>
      <c r="G110" s="57"/>
      <c r="H110" s="225"/>
      <c r="I110" s="247"/>
      <c r="J110" s="225"/>
      <c r="K110" s="362"/>
      <c r="L110" s="362"/>
      <c r="M110" s="362"/>
      <c r="N110" s="362"/>
      <c r="O110" s="426"/>
      <c r="P110" s="426"/>
      <c r="Q110" s="362"/>
      <c r="R110" s="399"/>
      <c r="S110" s="399"/>
      <c r="T110" s="399"/>
      <c r="U110" s="225"/>
      <c r="V110" s="60"/>
      <c r="W110" s="362"/>
      <c r="X110" s="431"/>
      <c r="Y110" s="431"/>
      <c r="Z110" s="431"/>
      <c r="AA110" s="360"/>
      <c r="AB110" s="360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</row>
    <row r="111" spans="1:61" ht="18.75" customHeight="1">
      <c r="B111" s="57"/>
      <c r="C111" s="57" t="s">
        <v>375</v>
      </c>
      <c r="D111" s="57"/>
      <c r="E111" s="57"/>
      <c r="F111" s="57"/>
      <c r="G111" s="57"/>
      <c r="H111" s="57"/>
      <c r="I111" s="364" t="str">
        <f>V82</f>
        <v>t</v>
      </c>
      <c r="J111" s="364"/>
      <c r="K111" s="364"/>
      <c r="L111" s="364"/>
      <c r="M111" s="364"/>
      <c r="N111" s="364"/>
      <c r="O111" s="364"/>
      <c r="P111" s="364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</row>
    <row r="112" spans="1:61" ht="18.75" customHeight="1">
      <c r="B112" s="57"/>
      <c r="C112" s="365" t="s">
        <v>376</v>
      </c>
      <c r="D112" s="365"/>
      <c r="E112" s="365"/>
      <c r="F112" s="365"/>
      <c r="G112" s="365"/>
      <c r="H112" s="365"/>
      <c r="I112" s="228"/>
      <c r="J112" s="228"/>
      <c r="K112" s="57"/>
      <c r="L112" s="57"/>
      <c r="M112" s="430">
        <f>AA82</f>
        <v>1</v>
      </c>
      <c r="N112" s="430"/>
      <c r="O112" s="57"/>
      <c r="P112" s="57"/>
      <c r="Q112" s="57"/>
      <c r="R112" s="57"/>
      <c r="S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</row>
    <row r="113" spans="1:83" ht="18.75" customHeight="1">
      <c r="B113" s="57"/>
      <c r="C113" s="365"/>
      <c r="D113" s="365"/>
      <c r="E113" s="365"/>
      <c r="F113" s="365"/>
      <c r="G113" s="365"/>
      <c r="H113" s="365"/>
      <c r="I113" s="219"/>
      <c r="J113" s="219"/>
      <c r="K113" s="57"/>
      <c r="L113" s="57"/>
      <c r="M113" s="430"/>
      <c r="N113" s="430"/>
      <c r="O113" s="57"/>
      <c r="P113" s="57"/>
      <c r="Q113" s="57"/>
      <c r="R113" s="57"/>
      <c r="S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</row>
    <row r="114" spans="1:83" ht="18.75" customHeight="1">
      <c r="B114" s="57"/>
      <c r="C114" s="57" t="s">
        <v>377</v>
      </c>
      <c r="D114" s="57"/>
      <c r="E114" s="57"/>
      <c r="F114" s="57"/>
      <c r="G114" s="57"/>
      <c r="H114" s="57"/>
      <c r="I114" s="57"/>
      <c r="J114" s="57"/>
      <c r="K114" s="222" t="s">
        <v>378</v>
      </c>
      <c r="L114" s="361">
        <f>M112</f>
        <v>1</v>
      </c>
      <c r="M114" s="361"/>
      <c r="N114" s="221" t="s">
        <v>379</v>
      </c>
      <c r="O114" s="425">
        <f>X109</f>
        <v>0</v>
      </c>
      <c r="P114" s="360"/>
      <c r="Q114" s="360"/>
      <c r="R114" s="424" t="str">
        <f>AA109</f>
        <v>μm</v>
      </c>
      <c r="S114" s="360"/>
      <c r="T114" s="222" t="s">
        <v>365</v>
      </c>
      <c r="U114" s="72" t="s">
        <v>359</v>
      </c>
      <c r="V114" s="425">
        <f>L114*O114</f>
        <v>0</v>
      </c>
      <c r="W114" s="425"/>
      <c r="X114" s="425"/>
      <c r="Y114" s="225" t="str">
        <f>R114</f>
        <v>μm</v>
      </c>
      <c r="AA114" s="224"/>
      <c r="AB114" s="228"/>
      <c r="AC114" s="228"/>
      <c r="AD114" s="57"/>
      <c r="AE114" s="57"/>
      <c r="AF114" s="57"/>
      <c r="AG114" s="224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</row>
    <row r="115" spans="1:83" ht="18.75" customHeight="1">
      <c r="B115" s="57"/>
      <c r="C115" s="57" t="s">
        <v>380</v>
      </c>
      <c r="D115" s="57"/>
      <c r="E115" s="57"/>
      <c r="F115" s="57"/>
      <c r="G115" s="57"/>
      <c r="H115" s="57"/>
      <c r="I115" s="107" t="s">
        <v>555</v>
      </c>
      <c r="J115" s="107"/>
      <c r="K115" s="107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57"/>
      <c r="AB115" s="57"/>
      <c r="AC115" s="57"/>
      <c r="AD115" s="57"/>
      <c r="AE115" s="57"/>
      <c r="AF115" s="57"/>
    </row>
    <row r="116" spans="1:83" ht="18.75" customHeight="1">
      <c r="B116" s="57"/>
      <c r="C116" s="57"/>
      <c r="D116" s="57"/>
      <c r="E116" s="57"/>
      <c r="F116" s="57"/>
      <c r="G116" s="57"/>
      <c r="H116" s="57"/>
      <c r="I116" s="107"/>
      <c r="J116" s="97"/>
      <c r="K116" s="107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57"/>
      <c r="AB116" s="57"/>
      <c r="AC116" s="57"/>
      <c r="AD116" s="57"/>
      <c r="AE116" s="57"/>
      <c r="AF116" s="57"/>
    </row>
    <row r="117" spans="1:83" s="196" customFormat="1" ht="18.75" customHeight="1">
      <c r="A117" s="221"/>
      <c r="B117" s="58" t="str">
        <f>"3. "&amp;B5&amp;"과 "&amp;H5&amp;"의 평균 열팽창계수에 의한 표준불확도,"</f>
        <v>3. 초음파 시편과 게이지 블록의 평균 열팽창계수에 의한 표준불확도,</v>
      </c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H117" s="228"/>
      <c r="AI117" s="228"/>
      <c r="AJ117" s="228"/>
      <c r="AK117" s="228"/>
      <c r="AL117" s="221"/>
      <c r="AM117" s="221"/>
      <c r="AN117" s="221"/>
      <c r="AO117" s="221"/>
      <c r="AP117" s="221"/>
      <c r="AQ117" s="221"/>
      <c r="AR117" s="221"/>
      <c r="AS117" s="221"/>
      <c r="AT117" s="221"/>
      <c r="AU117" s="221"/>
      <c r="AV117" s="221"/>
      <c r="AW117" s="221"/>
      <c r="AX117" s="221"/>
      <c r="AY117" s="228"/>
      <c r="AZ117" s="228"/>
      <c r="BA117" s="228"/>
      <c r="BB117" s="228"/>
      <c r="BC117" s="228"/>
      <c r="BD117" s="228"/>
      <c r="BE117" s="228"/>
      <c r="BF117" s="228"/>
      <c r="BG117" s="59"/>
      <c r="BH117" s="59"/>
      <c r="BI117" s="59"/>
      <c r="BJ117" s="59"/>
      <c r="BK117" s="59"/>
      <c r="BL117" s="59"/>
      <c r="BM117" s="59"/>
    </row>
    <row r="118" spans="1:83" s="196" customFormat="1" ht="18.75" customHeight="1">
      <c r="A118" s="244"/>
      <c r="B118" s="58"/>
      <c r="C118" s="228" t="str">
        <f>"※ "&amp;B5&amp;"와 "&amp;H5&amp;"의 평균 열팽창계수 :"</f>
        <v>※ 초음파 시편와 게이지 블록의 평균 열팽창계수 :</v>
      </c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34"/>
      <c r="W118" s="60"/>
      <c r="X118" s="228"/>
      <c r="Y118" s="60"/>
      <c r="Z118" s="221"/>
      <c r="AA118" s="228"/>
      <c r="AB118" s="221"/>
      <c r="AC118" s="221"/>
      <c r="AD118" s="181"/>
      <c r="AE118" s="221"/>
      <c r="AF118" s="221"/>
      <c r="AG118" s="228"/>
      <c r="AH118" s="228"/>
      <c r="AI118" s="228"/>
      <c r="AJ118" s="228"/>
      <c r="AK118" s="228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  <c r="AX118" s="228"/>
      <c r="AY118" s="245"/>
      <c r="AZ118" s="245"/>
      <c r="BA118" s="245"/>
      <c r="BB118" s="245"/>
      <c r="BC118" s="245"/>
      <c r="BD118" s="245"/>
      <c r="BE118" s="245"/>
      <c r="BF118" s="245"/>
      <c r="BG118" s="59"/>
      <c r="BH118" s="59"/>
      <c r="BI118" s="59"/>
      <c r="BJ118" s="59"/>
      <c r="BK118" s="59"/>
      <c r="BL118" s="59"/>
      <c r="BM118" s="59"/>
    </row>
    <row r="119" spans="1:83" s="196" customFormat="1" ht="18.75" customHeight="1">
      <c r="B119" s="221"/>
      <c r="C119" s="219" t="s">
        <v>381</v>
      </c>
      <c r="D119" s="221"/>
      <c r="E119" s="221"/>
      <c r="F119" s="221"/>
      <c r="G119" s="221"/>
      <c r="H119" s="436" t="e">
        <f ca="1">H83*10^6</f>
        <v>#N/A</v>
      </c>
      <c r="I119" s="436"/>
      <c r="J119" s="436"/>
      <c r="K119" s="224" t="s">
        <v>383</v>
      </c>
      <c r="L119" s="221"/>
      <c r="M119" s="221"/>
      <c r="N119" s="224"/>
      <c r="O119" s="224"/>
      <c r="P119" s="224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60"/>
      <c r="AG119" s="228"/>
      <c r="AH119" s="228"/>
      <c r="AI119" s="228"/>
      <c r="AJ119" s="228"/>
      <c r="AK119" s="228"/>
      <c r="AL119" s="228"/>
      <c r="AM119" s="221"/>
      <c r="AN119" s="221"/>
      <c r="AO119" s="221"/>
      <c r="AP119" s="221"/>
      <c r="AQ119" s="221"/>
      <c r="AR119" s="221"/>
      <c r="AS119" s="221"/>
      <c r="AT119" s="221"/>
      <c r="AU119" s="221"/>
      <c r="AV119" s="221"/>
      <c r="AW119" s="221"/>
      <c r="AX119" s="221"/>
      <c r="AY119" s="221"/>
      <c r="AZ119" s="228"/>
      <c r="BA119" s="228"/>
      <c r="BB119" s="228"/>
      <c r="BC119" s="228"/>
      <c r="BD119" s="228"/>
      <c r="BE119" s="228"/>
      <c r="BF119" s="228"/>
      <c r="BG119" s="228"/>
      <c r="BH119" s="59"/>
      <c r="BI119" s="59"/>
      <c r="BJ119" s="59"/>
      <c r="BK119" s="59"/>
      <c r="BL119" s="59"/>
      <c r="BM119" s="59"/>
    </row>
    <row r="120" spans="1:83" s="196" customFormat="1" ht="18.75" customHeight="1">
      <c r="B120" s="221"/>
      <c r="C120" s="365" t="s">
        <v>384</v>
      </c>
      <c r="D120" s="365"/>
      <c r="E120" s="365"/>
      <c r="F120" s="365"/>
      <c r="G120" s="365"/>
      <c r="H120" s="365"/>
      <c r="I120" s="365"/>
      <c r="J120" s="364" t="s">
        <v>385</v>
      </c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  <c r="AI120" s="228"/>
      <c r="AJ120" s="228"/>
      <c r="AK120" s="221"/>
      <c r="AL120" s="221"/>
      <c r="AM120" s="221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  <c r="AX120" s="228"/>
      <c r="AY120" s="228"/>
      <c r="AZ120" s="228"/>
      <c r="BA120" s="228"/>
      <c r="BB120" s="228"/>
      <c r="BC120" s="228"/>
      <c r="BD120" s="228"/>
      <c r="BE120" s="228"/>
      <c r="BF120" s="228"/>
      <c r="BG120" s="228"/>
      <c r="BH120" s="59"/>
      <c r="BI120" s="59"/>
      <c r="BJ120" s="59"/>
      <c r="BK120" s="59"/>
      <c r="BL120" s="59"/>
      <c r="BM120" s="59"/>
      <c r="BN120" s="59"/>
    </row>
    <row r="121" spans="1:83" s="196" customFormat="1" ht="18.75" customHeight="1">
      <c r="B121" s="221"/>
      <c r="C121" s="365"/>
      <c r="D121" s="365"/>
      <c r="E121" s="365"/>
      <c r="F121" s="365"/>
      <c r="G121" s="365"/>
      <c r="H121" s="365"/>
      <c r="I121" s="365"/>
      <c r="J121" s="364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228"/>
      <c r="Y121" s="228"/>
      <c r="Z121" s="228"/>
      <c r="AA121" s="228"/>
      <c r="AB121" s="228"/>
      <c r="AC121" s="228"/>
      <c r="AD121" s="228"/>
      <c r="AE121" s="228"/>
      <c r="AF121" s="221"/>
      <c r="AG121" s="228"/>
      <c r="AH121" s="228"/>
      <c r="AI121" s="228"/>
      <c r="AJ121" s="228"/>
      <c r="AK121" s="221"/>
      <c r="AL121" s="221"/>
      <c r="AM121" s="221"/>
      <c r="AN121" s="228"/>
      <c r="AO121" s="228"/>
      <c r="AP121" s="228"/>
      <c r="AQ121" s="228"/>
      <c r="AR121" s="228"/>
      <c r="AS121" s="221"/>
      <c r="AT121" s="228"/>
      <c r="AU121" s="228"/>
      <c r="AV121" s="228"/>
      <c r="AW121" s="228"/>
      <c r="AX121" s="228"/>
      <c r="AY121" s="228"/>
      <c r="AZ121" s="228"/>
      <c r="BA121" s="228"/>
      <c r="BB121" s="228"/>
      <c r="BC121" s="228"/>
      <c r="BD121" s="228"/>
      <c r="BE121" s="228"/>
      <c r="BF121" s="228"/>
      <c r="BG121" s="228"/>
      <c r="BH121" s="59"/>
      <c r="BI121" s="59"/>
      <c r="BJ121" s="59"/>
      <c r="BK121" s="59"/>
      <c r="BL121" s="59"/>
      <c r="BM121" s="59"/>
      <c r="BN121" s="59"/>
    </row>
    <row r="122" spans="1:83" s="196" customFormat="1" ht="18.75" customHeight="1">
      <c r="B122" s="221"/>
      <c r="C122" s="228"/>
      <c r="D122" s="228"/>
      <c r="E122" s="228"/>
      <c r="F122" s="228"/>
      <c r="G122" s="228"/>
      <c r="H122" s="228"/>
      <c r="I122" s="221"/>
      <c r="J122" s="364" t="s">
        <v>494</v>
      </c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437" t="s">
        <v>386</v>
      </c>
      <c r="AB122" s="437"/>
      <c r="AC122" s="437"/>
      <c r="AD122" s="437"/>
      <c r="AE122" s="437"/>
      <c r="AF122" s="433" t="s">
        <v>359</v>
      </c>
      <c r="AG122" s="364" t="s">
        <v>387</v>
      </c>
      <c r="AH122" s="364"/>
      <c r="AI122" s="364"/>
      <c r="AJ122" s="364"/>
      <c r="AK122" s="364"/>
      <c r="AL122" s="364"/>
      <c r="AM122" s="221"/>
      <c r="AN122" s="228"/>
      <c r="AO122" s="228"/>
      <c r="AP122" s="228"/>
      <c r="AQ122" s="228"/>
      <c r="AR122" s="228"/>
      <c r="AS122" s="221"/>
      <c r="AT122" s="228"/>
      <c r="AU122" s="228"/>
      <c r="AV122" s="228"/>
      <c r="AW122" s="228"/>
      <c r="AX122" s="228"/>
      <c r="AY122" s="228"/>
      <c r="AZ122" s="228"/>
      <c r="BA122" s="228"/>
      <c r="BB122" s="228"/>
      <c r="BC122" s="228"/>
      <c r="BD122" s="228"/>
      <c r="BE122" s="228"/>
      <c r="BF122" s="228"/>
      <c r="BG122" s="228"/>
      <c r="BH122" s="59"/>
      <c r="BI122" s="59"/>
      <c r="BJ122" s="59"/>
      <c r="BK122" s="59"/>
      <c r="BL122" s="59"/>
      <c r="BM122" s="59"/>
      <c r="BN122" s="59"/>
    </row>
    <row r="123" spans="1:83" s="196" customFormat="1" ht="18.75" customHeight="1">
      <c r="B123" s="221"/>
      <c r="C123" s="228"/>
      <c r="D123" s="228"/>
      <c r="E123" s="228"/>
      <c r="F123" s="228"/>
      <c r="G123" s="228"/>
      <c r="H123" s="228"/>
      <c r="I123" s="221"/>
      <c r="J123" s="364"/>
      <c r="K123" s="364"/>
      <c r="L123" s="364"/>
      <c r="M123" s="364"/>
      <c r="N123" s="364"/>
      <c r="O123" s="364"/>
      <c r="P123" s="364"/>
      <c r="Q123" s="364"/>
      <c r="R123" s="364"/>
      <c r="S123" s="364"/>
      <c r="T123" s="364"/>
      <c r="U123" s="364"/>
      <c r="V123" s="364"/>
      <c r="W123" s="364"/>
      <c r="X123" s="364"/>
      <c r="Y123" s="364"/>
      <c r="Z123" s="364"/>
      <c r="AA123" s="228"/>
      <c r="AB123" s="221"/>
      <c r="AC123" s="221"/>
      <c r="AD123" s="221"/>
      <c r="AE123" s="221"/>
      <c r="AF123" s="433"/>
      <c r="AG123" s="364"/>
      <c r="AH123" s="364"/>
      <c r="AI123" s="364"/>
      <c r="AJ123" s="364"/>
      <c r="AK123" s="364"/>
      <c r="AL123" s="364"/>
      <c r="AM123" s="221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  <c r="AX123" s="228"/>
      <c r="AY123" s="228"/>
      <c r="AZ123" s="228"/>
      <c r="BA123" s="228"/>
      <c r="BB123" s="228"/>
      <c r="BC123" s="228"/>
      <c r="BD123" s="228"/>
      <c r="BE123" s="228"/>
      <c r="BF123" s="228"/>
      <c r="BG123" s="228"/>
      <c r="BH123" s="59"/>
      <c r="BI123" s="59"/>
      <c r="BJ123" s="59"/>
      <c r="BK123" s="59"/>
      <c r="BL123" s="59"/>
      <c r="BM123" s="59"/>
      <c r="BN123" s="59"/>
    </row>
    <row r="124" spans="1:83" s="196" customFormat="1" ht="18.75" customHeight="1">
      <c r="B124" s="221"/>
      <c r="C124" s="228"/>
      <c r="D124" s="228"/>
      <c r="E124" s="228"/>
      <c r="F124" s="228"/>
      <c r="G124" s="228"/>
      <c r="H124" s="228"/>
      <c r="I124" s="245"/>
      <c r="J124" s="221"/>
      <c r="K124" s="219" t="s">
        <v>388</v>
      </c>
      <c r="L124" s="219"/>
      <c r="M124" s="219"/>
      <c r="N124" s="219"/>
      <c r="O124" s="219"/>
      <c r="P124" s="219"/>
      <c r="Q124" s="219"/>
      <c r="R124" s="219"/>
      <c r="S124" s="228"/>
      <c r="T124" s="228"/>
      <c r="U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  <c r="AG124" s="221"/>
      <c r="AH124" s="228"/>
      <c r="AI124" s="228"/>
      <c r="AJ124" s="228"/>
      <c r="AK124" s="221"/>
      <c r="AL124" s="221"/>
      <c r="AM124" s="221"/>
      <c r="AN124" s="221"/>
      <c r="AO124" s="228"/>
      <c r="AP124" s="228"/>
      <c r="AQ124" s="228"/>
      <c r="AR124" s="228"/>
      <c r="AS124" s="228"/>
      <c r="AT124" s="228"/>
      <c r="AU124" s="228"/>
      <c r="AV124" s="228"/>
      <c r="AW124" s="228"/>
      <c r="AX124" s="228"/>
      <c r="AY124" s="228"/>
      <c r="AZ124" s="228"/>
      <c r="BA124" s="228"/>
      <c r="BB124" s="228"/>
      <c r="BC124" s="228"/>
      <c r="BD124" s="228"/>
      <c r="BE124" s="228"/>
      <c r="BF124" s="228"/>
      <c r="BG124" s="228"/>
      <c r="BH124" s="221"/>
      <c r="BN124" s="59"/>
      <c r="BO124" s="59"/>
      <c r="BP124" s="59"/>
      <c r="BQ124" s="59"/>
      <c r="BR124" s="59"/>
      <c r="BS124" s="59"/>
      <c r="BX124" s="59"/>
      <c r="CE124" s="59"/>
    </row>
    <row r="125" spans="1:83" s="196" customFormat="1" ht="18.75" customHeight="1">
      <c r="B125" s="221"/>
      <c r="C125" s="228"/>
      <c r="D125" s="228"/>
      <c r="E125" s="228"/>
      <c r="F125" s="228"/>
      <c r="G125" s="228"/>
      <c r="H125" s="228"/>
      <c r="I125" s="245"/>
      <c r="J125" s="107"/>
      <c r="K125" s="107"/>
      <c r="L125" s="107"/>
      <c r="M125" s="221"/>
      <c r="N125" s="107"/>
      <c r="O125" s="107"/>
      <c r="P125" s="107"/>
      <c r="Q125" s="107"/>
      <c r="R125" s="107"/>
      <c r="S125" s="107"/>
      <c r="T125" s="107"/>
      <c r="U125" s="107"/>
      <c r="V125" s="221"/>
      <c r="W125" s="235"/>
      <c r="X125" s="235"/>
      <c r="Y125" s="235"/>
      <c r="Z125" s="221"/>
      <c r="AF125" s="221"/>
      <c r="AG125" s="364" t="s">
        <v>389</v>
      </c>
      <c r="AH125" s="364"/>
      <c r="AI125" s="364"/>
      <c r="AJ125" s="364"/>
      <c r="AK125" s="364"/>
      <c r="AL125" s="132"/>
      <c r="AM125" s="132"/>
      <c r="AN125" s="221"/>
      <c r="AO125" s="221"/>
      <c r="AP125" s="221"/>
      <c r="AQ125" s="221"/>
      <c r="AR125" s="221"/>
      <c r="AS125" s="228"/>
      <c r="AT125" s="228"/>
      <c r="AU125" s="221"/>
      <c r="AV125" s="221"/>
      <c r="AW125" s="221"/>
      <c r="AX125" s="221"/>
      <c r="AY125" s="221"/>
      <c r="AZ125" s="228"/>
      <c r="BA125" s="228"/>
      <c r="BB125" s="228"/>
      <c r="BC125" s="228"/>
      <c r="BD125" s="228"/>
      <c r="BE125" s="228"/>
      <c r="BF125" s="228"/>
      <c r="BG125" s="228"/>
      <c r="BH125" s="221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CE125" s="59"/>
    </row>
    <row r="126" spans="1:83" s="196" customFormat="1" ht="18.75" customHeight="1">
      <c r="B126" s="221"/>
      <c r="C126" s="228"/>
      <c r="D126" s="228"/>
      <c r="E126" s="228"/>
      <c r="F126" s="228"/>
      <c r="G126" s="228"/>
      <c r="H126" s="228"/>
      <c r="I126" s="245"/>
      <c r="J126" s="107"/>
      <c r="K126" s="107"/>
      <c r="L126" s="107"/>
      <c r="M126" s="221"/>
      <c r="N126" s="107"/>
      <c r="O126" s="107"/>
      <c r="P126" s="107"/>
      <c r="Q126" s="107"/>
      <c r="R126" s="107"/>
      <c r="S126" s="107"/>
      <c r="T126" s="107"/>
      <c r="U126" s="107"/>
      <c r="V126" s="221"/>
      <c r="W126" s="235"/>
      <c r="X126" s="235"/>
      <c r="Y126" s="235"/>
      <c r="Z126" s="221"/>
      <c r="AF126" s="221"/>
      <c r="AG126" s="364"/>
      <c r="AH126" s="364"/>
      <c r="AI126" s="364"/>
      <c r="AJ126" s="364"/>
      <c r="AK126" s="364"/>
      <c r="AL126" s="132"/>
      <c r="AM126" s="132"/>
      <c r="AN126" s="221"/>
      <c r="AO126" s="221"/>
      <c r="AP126" s="221"/>
      <c r="AQ126" s="221"/>
      <c r="AR126" s="221"/>
      <c r="AS126" s="228"/>
      <c r="AT126" s="228"/>
      <c r="AU126" s="221"/>
      <c r="AV126" s="221"/>
      <c r="AW126" s="221"/>
      <c r="AX126" s="221"/>
      <c r="AY126" s="221"/>
      <c r="AZ126" s="228"/>
      <c r="BA126" s="228"/>
      <c r="BB126" s="228"/>
      <c r="BC126" s="228"/>
      <c r="BD126" s="228"/>
      <c r="BE126" s="228"/>
      <c r="BF126" s="228"/>
      <c r="BG126" s="228"/>
      <c r="BH126" s="228"/>
      <c r="BI126" s="59"/>
      <c r="BJ126" s="59"/>
      <c r="BK126" s="59"/>
      <c r="BL126" s="59"/>
      <c r="BM126" s="59"/>
    </row>
    <row r="127" spans="1:83" s="196" customFormat="1" ht="18.75" customHeight="1">
      <c r="B127" s="221"/>
      <c r="C127" s="228" t="s">
        <v>390</v>
      </c>
      <c r="D127" s="228"/>
      <c r="E127" s="228"/>
      <c r="F127" s="228"/>
      <c r="G127" s="228"/>
      <c r="H127" s="228"/>
      <c r="I127" s="364" t="str">
        <f>V83</f>
        <v>삼각형</v>
      </c>
      <c r="J127" s="364"/>
      <c r="K127" s="364"/>
      <c r="L127" s="364"/>
      <c r="M127" s="364"/>
      <c r="N127" s="364"/>
      <c r="O127" s="364"/>
      <c r="P127" s="364"/>
      <c r="Q127" s="228"/>
      <c r="R127" s="228"/>
      <c r="S127" s="228"/>
      <c r="T127" s="228"/>
      <c r="U127" s="228"/>
      <c r="V127" s="228"/>
      <c r="W127" s="228"/>
      <c r="X127" s="228"/>
      <c r="Y127" s="228"/>
      <c r="Z127" s="221"/>
      <c r="AA127" s="221"/>
      <c r="AB127" s="221"/>
      <c r="AC127" s="221"/>
      <c r="AD127" s="221"/>
      <c r="AE127" s="221"/>
      <c r="AF127" s="221"/>
      <c r="AG127" s="221"/>
      <c r="AH127" s="228"/>
      <c r="AI127" s="228"/>
      <c r="AJ127" s="228"/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  <c r="AX127" s="228"/>
      <c r="AY127" s="228"/>
      <c r="AZ127" s="228"/>
      <c r="BA127" s="228"/>
      <c r="BB127" s="228"/>
      <c r="BC127" s="228"/>
      <c r="BD127" s="228"/>
      <c r="BE127" s="228"/>
      <c r="BF127" s="228"/>
      <c r="BG127" s="228"/>
      <c r="BH127" s="59"/>
      <c r="BI127" s="59"/>
      <c r="BJ127" s="59"/>
      <c r="BK127" s="59"/>
      <c r="BL127" s="59"/>
      <c r="BM127" s="59"/>
      <c r="BN127" s="59"/>
    </row>
    <row r="128" spans="1:83" s="196" customFormat="1" ht="18.75" customHeight="1">
      <c r="B128" s="221"/>
      <c r="C128" s="365" t="s">
        <v>391</v>
      </c>
      <c r="D128" s="365"/>
      <c r="E128" s="365"/>
      <c r="F128" s="365"/>
      <c r="G128" s="365"/>
      <c r="H128" s="365"/>
      <c r="I128" s="228"/>
      <c r="J128" s="228"/>
      <c r="K128" s="228"/>
      <c r="L128" s="228"/>
      <c r="M128" s="228"/>
      <c r="N128" s="228"/>
      <c r="O128" s="228"/>
      <c r="R128" s="363" t="e">
        <f>-Calcu!M60</f>
        <v>#VALUE!</v>
      </c>
      <c r="S128" s="363"/>
      <c r="T128" s="365" t="s">
        <v>392</v>
      </c>
      <c r="U128" s="365"/>
      <c r="V128" s="434">
        <f>Calcu!N60</f>
        <v>0</v>
      </c>
      <c r="W128" s="434"/>
      <c r="X128" s="434"/>
      <c r="Y128" s="365" t="s">
        <v>393</v>
      </c>
      <c r="Z128" s="365"/>
      <c r="AA128" s="433" t="s">
        <v>394</v>
      </c>
      <c r="AB128" s="360" t="e">
        <f>R128*V128</f>
        <v>#VALUE!</v>
      </c>
      <c r="AC128" s="360"/>
      <c r="AD128" s="360"/>
      <c r="AE128" s="360"/>
      <c r="AF128" s="365" t="s">
        <v>395</v>
      </c>
      <c r="AG128" s="365"/>
      <c r="AH128" s="365"/>
      <c r="AI128" s="365"/>
      <c r="AJ128" s="365"/>
      <c r="AK128" s="365"/>
      <c r="AL128" s="365"/>
      <c r="AM128" s="228"/>
      <c r="AN128" s="228"/>
      <c r="AO128" s="228"/>
      <c r="AP128" s="228"/>
      <c r="AQ128" s="228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</row>
    <row r="129" spans="2:69" s="196" customFormat="1" ht="18.75" customHeight="1">
      <c r="B129" s="221"/>
      <c r="C129" s="365"/>
      <c r="D129" s="365"/>
      <c r="E129" s="365"/>
      <c r="F129" s="365"/>
      <c r="G129" s="365"/>
      <c r="H129" s="365"/>
      <c r="I129" s="228"/>
      <c r="J129" s="228"/>
      <c r="K129" s="228"/>
      <c r="L129" s="228"/>
      <c r="M129" s="228"/>
      <c r="N129" s="228"/>
      <c r="O129" s="228"/>
      <c r="R129" s="363"/>
      <c r="S129" s="363"/>
      <c r="T129" s="365"/>
      <c r="U129" s="365"/>
      <c r="V129" s="434"/>
      <c r="W129" s="434"/>
      <c r="X129" s="434"/>
      <c r="Y129" s="365"/>
      <c r="Z129" s="365"/>
      <c r="AA129" s="433"/>
      <c r="AB129" s="360"/>
      <c r="AC129" s="360"/>
      <c r="AD129" s="360"/>
      <c r="AE129" s="360"/>
      <c r="AF129" s="365"/>
      <c r="AG129" s="365"/>
      <c r="AH129" s="365"/>
      <c r="AI129" s="365"/>
      <c r="AJ129" s="365"/>
      <c r="AK129" s="365"/>
      <c r="AL129" s="365"/>
      <c r="AM129" s="228"/>
      <c r="AN129" s="228"/>
      <c r="AO129" s="228"/>
      <c r="AP129" s="228"/>
      <c r="AQ129" s="228"/>
      <c r="AR129" s="221"/>
      <c r="AS129" s="221"/>
      <c r="AT129" s="221"/>
      <c r="AU129" s="221"/>
      <c r="AV129" s="221"/>
      <c r="AW129" s="221"/>
      <c r="AX129" s="221"/>
      <c r="AY129" s="221"/>
      <c r="AZ129" s="221"/>
      <c r="BA129" s="221"/>
    </row>
    <row r="130" spans="2:69" s="196" customFormat="1" ht="18.75" customHeight="1">
      <c r="B130" s="221"/>
      <c r="C130" s="228" t="s">
        <v>396</v>
      </c>
      <c r="D130" s="228"/>
      <c r="E130" s="228"/>
      <c r="F130" s="228"/>
      <c r="G130" s="228"/>
      <c r="H130" s="228"/>
      <c r="I130" s="228"/>
      <c r="J130" s="221"/>
      <c r="K130" s="57" t="s">
        <v>398</v>
      </c>
      <c r="L130" s="363" t="e">
        <f>AB128</f>
        <v>#VALUE!</v>
      </c>
      <c r="M130" s="363"/>
      <c r="N130" s="363"/>
      <c r="O130" s="363"/>
      <c r="P130" s="132" t="s">
        <v>399</v>
      </c>
      <c r="Q130" s="221"/>
      <c r="R130" s="221"/>
      <c r="S130" s="221"/>
      <c r="T130" s="221"/>
      <c r="U130" s="221"/>
      <c r="V130" s="221"/>
      <c r="W130" s="221"/>
      <c r="X130" s="221"/>
      <c r="Y130" s="57" t="s">
        <v>397</v>
      </c>
      <c r="Z130" s="221" t="s">
        <v>359</v>
      </c>
      <c r="AA130" s="425" t="e">
        <f>ABS(L130*O83)</f>
        <v>#VALUE!</v>
      </c>
      <c r="AB130" s="425"/>
      <c r="AC130" s="425"/>
      <c r="AD130" s="219" t="s">
        <v>400</v>
      </c>
      <c r="AE130" s="219"/>
      <c r="AF130" s="221"/>
      <c r="AG130" s="221"/>
      <c r="AH130" s="221"/>
      <c r="AI130" s="221"/>
      <c r="AJ130" s="221"/>
      <c r="AK130" s="221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133"/>
      <c r="AV130" s="132"/>
      <c r="AW130" s="228"/>
      <c r="AX130" s="221"/>
      <c r="AY130" s="221"/>
      <c r="AZ130" s="221"/>
      <c r="BA130" s="221"/>
      <c r="BB130" s="221"/>
      <c r="BC130" s="221"/>
      <c r="BD130" s="221"/>
      <c r="BE130" s="221"/>
      <c r="BF130" s="221"/>
      <c r="BG130" s="221"/>
      <c r="BH130" s="59"/>
      <c r="BI130" s="59"/>
      <c r="BP130" s="219"/>
      <c r="BQ130" s="236"/>
    </row>
    <row r="131" spans="2:69" s="196" customFormat="1" ht="18.75" customHeight="1">
      <c r="B131" s="221"/>
      <c r="C131" s="365" t="s">
        <v>401</v>
      </c>
      <c r="D131" s="365"/>
      <c r="E131" s="365"/>
      <c r="F131" s="365"/>
      <c r="G131" s="365"/>
      <c r="H131" s="228"/>
      <c r="J131" s="228"/>
      <c r="K131" s="228"/>
      <c r="L131" s="228"/>
      <c r="M131" s="228"/>
      <c r="N131" s="228"/>
      <c r="O131" s="228"/>
      <c r="P131" s="228"/>
      <c r="Q131" s="228"/>
      <c r="R131" s="132"/>
      <c r="S131" s="228"/>
      <c r="T131" s="228"/>
      <c r="U131" s="228"/>
      <c r="W131" s="228"/>
      <c r="X131" s="228"/>
      <c r="Y131" s="228"/>
      <c r="Z131" s="228"/>
      <c r="AA131" s="57" t="s">
        <v>402</v>
      </c>
      <c r="AB131" s="228"/>
      <c r="AC131" s="228"/>
      <c r="AD131" s="228"/>
      <c r="AE131" s="221"/>
      <c r="AF131" s="221"/>
      <c r="AH131" s="221"/>
      <c r="AI131" s="221"/>
      <c r="AJ131" s="221"/>
      <c r="AK131" s="221"/>
      <c r="AL131" s="221"/>
      <c r="AM131" s="221"/>
      <c r="AN131" s="221"/>
      <c r="AO131" s="221"/>
      <c r="AP131" s="221"/>
      <c r="AQ131" s="221"/>
      <c r="AR131" s="221"/>
      <c r="AS131" s="221"/>
      <c r="AT131" s="221"/>
      <c r="AU131" s="221"/>
      <c r="AV131" s="221"/>
      <c r="AW131" s="221"/>
      <c r="AX131" s="221"/>
      <c r="AY131" s="221"/>
      <c r="AZ131" s="221"/>
      <c r="BA131" s="221"/>
      <c r="BB131" s="221"/>
      <c r="BC131" s="221"/>
      <c r="BD131" s="221"/>
      <c r="BE131" s="221"/>
      <c r="BF131" s="221"/>
      <c r="BG131" s="221"/>
      <c r="BH131" s="59"/>
      <c r="BI131" s="59"/>
      <c r="BJ131" s="59"/>
      <c r="BK131" s="59"/>
      <c r="BL131" s="59"/>
    </row>
    <row r="132" spans="2:69" s="196" customFormat="1" ht="18.75" customHeight="1">
      <c r="B132" s="221"/>
      <c r="C132" s="365"/>
      <c r="D132" s="365"/>
      <c r="E132" s="365"/>
      <c r="F132" s="365"/>
      <c r="G132" s="365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132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59"/>
      <c r="BI132" s="59"/>
      <c r="BJ132" s="59"/>
      <c r="BK132" s="59"/>
      <c r="BL132" s="59"/>
    </row>
    <row r="133" spans="2:69" s="196" customFormat="1" ht="18.75" customHeight="1">
      <c r="B133" s="221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132"/>
      <c r="S133" s="228"/>
      <c r="T133" s="228"/>
      <c r="U133" s="228"/>
      <c r="V133" s="228"/>
      <c r="W133" s="228"/>
      <c r="X133" s="228"/>
      <c r="Y133" s="228"/>
      <c r="Z133" s="228"/>
      <c r="AA133" s="228"/>
      <c r="AB133" s="364">
        <v>100</v>
      </c>
      <c r="AC133" s="364"/>
      <c r="AD133" s="228"/>
      <c r="AE133" s="221"/>
      <c r="AF133" s="221"/>
      <c r="AG133" s="221"/>
      <c r="AH133" s="221"/>
      <c r="AI133" s="221"/>
      <c r="AJ133" s="221"/>
      <c r="AK133" s="221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1"/>
      <c r="BD133" s="221"/>
      <c r="BE133" s="221"/>
      <c r="BF133" s="221"/>
      <c r="BG133" s="221"/>
      <c r="BH133" s="59"/>
      <c r="BI133" s="59"/>
      <c r="BJ133" s="59"/>
      <c r="BK133" s="59"/>
      <c r="BL133" s="59"/>
    </row>
    <row r="134" spans="2:69" s="196" customFormat="1" ht="18.75" customHeight="1">
      <c r="B134" s="221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132"/>
      <c r="S134" s="228"/>
      <c r="T134" s="228"/>
      <c r="U134" s="228"/>
      <c r="V134" s="228"/>
      <c r="W134" s="228"/>
      <c r="X134" s="228"/>
      <c r="Y134" s="228"/>
      <c r="Z134" s="228"/>
      <c r="AA134" s="228"/>
      <c r="AB134" s="364"/>
      <c r="AC134" s="364"/>
      <c r="AD134" s="228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59"/>
      <c r="BI134" s="59"/>
      <c r="BJ134" s="59"/>
      <c r="BK134" s="59"/>
      <c r="BL134" s="59"/>
    </row>
    <row r="135" spans="2:69" s="196" customFormat="1" ht="18.75" customHeight="1">
      <c r="B135" s="221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132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1"/>
      <c r="AF135" s="221"/>
      <c r="AG135" s="221"/>
      <c r="AH135" s="221"/>
      <c r="AI135" s="221"/>
      <c r="AJ135" s="221"/>
      <c r="AK135" s="221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1"/>
      <c r="AX135" s="221"/>
      <c r="AY135" s="221"/>
      <c r="AZ135" s="221"/>
      <c r="BA135" s="221"/>
      <c r="BB135" s="221"/>
      <c r="BC135" s="221"/>
      <c r="BD135" s="221"/>
      <c r="BE135" s="221"/>
      <c r="BF135" s="221"/>
      <c r="BG135" s="221"/>
      <c r="BH135" s="59"/>
      <c r="BI135" s="59"/>
      <c r="BJ135" s="59"/>
      <c r="BK135" s="59"/>
      <c r="BL135" s="59"/>
    </row>
    <row r="136" spans="2:69" s="196" customFormat="1" ht="18.75" customHeight="1">
      <c r="B136" s="221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132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8"/>
      <c r="BI136" s="228"/>
      <c r="BJ136" s="228"/>
      <c r="BK136" s="228"/>
    </row>
    <row r="137" spans="2:69" s="196" customFormat="1" ht="18.75" customHeight="1">
      <c r="B137" s="58" t="str">
        <f>"4. "&amp;B5&amp;"과 "&amp;H5&amp;"의 온도 차에 의한 표준불확도,"</f>
        <v>4. 초음파 시편과 게이지 블록의 온도 차에 의한 표준불확도,</v>
      </c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58" t="s">
        <v>403</v>
      </c>
      <c r="AA137" s="228"/>
      <c r="AC137" s="228"/>
      <c r="AD137" s="228"/>
      <c r="AE137" s="228"/>
      <c r="AF137" s="228"/>
      <c r="AG137" s="228"/>
      <c r="AH137" s="221"/>
      <c r="AI137" s="221"/>
      <c r="AJ137" s="221"/>
      <c r="AK137" s="221"/>
      <c r="AL137" s="221"/>
      <c r="AM137" s="221"/>
      <c r="AN137" s="221"/>
      <c r="AO137" s="228"/>
      <c r="AP137" s="228"/>
      <c r="AQ137" s="228"/>
      <c r="AR137" s="228"/>
      <c r="AS137" s="228"/>
      <c r="AT137" s="228"/>
      <c r="AU137" s="228"/>
      <c r="AV137" s="228"/>
      <c r="AW137" s="228"/>
      <c r="AX137" s="228"/>
      <c r="AY137" s="228"/>
      <c r="AZ137" s="228"/>
      <c r="BA137" s="228"/>
      <c r="BB137" s="228"/>
      <c r="BC137" s="228"/>
      <c r="BD137" s="228"/>
      <c r="BE137" s="228"/>
      <c r="BF137" s="228"/>
      <c r="BG137" s="228"/>
      <c r="BH137" s="59"/>
      <c r="BI137" s="59"/>
      <c r="BJ137" s="59"/>
      <c r="BK137" s="59"/>
      <c r="BL137" s="59"/>
      <c r="BM137" s="59"/>
      <c r="BN137" s="59"/>
    </row>
    <row r="138" spans="2:69" s="196" customFormat="1" ht="18.75" customHeight="1">
      <c r="B138" s="58"/>
      <c r="C138" s="245" t="e">
        <f>"※ 열평형 상태에서 "&amp;B5&amp;"과 "&amp;H5&amp;"의 온도차가 ±"&amp;N141&amp;" ℃ 이내에서 일치한다고"</f>
        <v>#VALUE!</v>
      </c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245"/>
      <c r="AJ138" s="245"/>
      <c r="AK138" s="245"/>
      <c r="AL138" s="245"/>
      <c r="AM138" s="244"/>
      <c r="AN138" s="244"/>
      <c r="AO138" s="245"/>
      <c r="AP138" s="245"/>
      <c r="AQ138" s="245"/>
      <c r="AR138" s="245"/>
      <c r="AS138" s="245"/>
      <c r="AT138" s="245"/>
      <c r="AU138" s="245"/>
      <c r="AV138" s="245"/>
      <c r="AW138" s="245"/>
      <c r="AX138" s="245"/>
      <c r="AY138" s="245"/>
      <c r="AZ138" s="245"/>
      <c r="BA138" s="245"/>
      <c r="BB138" s="245"/>
      <c r="BC138" s="245"/>
      <c r="BD138" s="245"/>
      <c r="BE138" s="245"/>
      <c r="BF138" s="245"/>
      <c r="BG138" s="245"/>
      <c r="BH138" s="59"/>
      <c r="BI138" s="59"/>
      <c r="BJ138" s="59"/>
      <c r="BK138" s="59"/>
      <c r="BL138" s="59"/>
      <c r="BM138" s="59"/>
      <c r="BN138" s="59"/>
    </row>
    <row r="139" spans="2:69" s="196" customFormat="1" ht="18.75" customHeight="1">
      <c r="B139" s="58"/>
      <c r="C139" s="245"/>
      <c r="D139" s="245" t="s">
        <v>495</v>
      </c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4"/>
      <c r="AN139" s="244"/>
      <c r="AO139" s="245"/>
      <c r="AP139" s="245"/>
      <c r="AQ139" s="245"/>
      <c r="AR139" s="245"/>
      <c r="AS139" s="245"/>
      <c r="AT139" s="245"/>
      <c r="AU139" s="245"/>
      <c r="AV139" s="245"/>
      <c r="AW139" s="245"/>
      <c r="AX139" s="245"/>
      <c r="AY139" s="245"/>
      <c r="AZ139" s="245"/>
      <c r="BA139" s="245"/>
      <c r="BB139" s="245"/>
      <c r="BC139" s="245"/>
      <c r="BD139" s="245"/>
      <c r="BE139" s="245"/>
      <c r="BF139" s="245"/>
      <c r="BG139" s="245"/>
      <c r="BH139" s="59"/>
      <c r="BI139" s="59"/>
      <c r="BJ139" s="59"/>
      <c r="BK139" s="59"/>
      <c r="BL139" s="59"/>
      <c r="BM139" s="59"/>
      <c r="BN139" s="59"/>
    </row>
    <row r="140" spans="2:69" s="196" customFormat="1" ht="18.75" customHeight="1">
      <c r="B140" s="221"/>
      <c r="C140" s="219" t="s">
        <v>404</v>
      </c>
      <c r="D140" s="221"/>
      <c r="E140" s="221"/>
      <c r="F140" s="221"/>
      <c r="G140" s="221"/>
      <c r="H140" s="435" t="str">
        <f>H84</f>
        <v/>
      </c>
      <c r="I140" s="435"/>
      <c r="J140" s="435"/>
      <c r="K140" s="435"/>
      <c r="L140" s="435"/>
      <c r="M140" s="435"/>
      <c r="N140" s="435"/>
      <c r="O140" s="435"/>
      <c r="P140" s="224"/>
      <c r="Q140" s="228"/>
      <c r="R140" s="228"/>
      <c r="S140" s="228"/>
      <c r="T140" s="228"/>
      <c r="U140" s="228"/>
      <c r="V140" s="228"/>
      <c r="W140" s="221"/>
      <c r="X140" s="221"/>
      <c r="Y140" s="221"/>
      <c r="Z140" s="228"/>
      <c r="AA140" s="228"/>
      <c r="AB140" s="228"/>
      <c r="AC140" s="228"/>
      <c r="AD140" s="228"/>
      <c r="AE140" s="228"/>
      <c r="AF140" s="228"/>
      <c r="AG140" s="228"/>
      <c r="AH140" s="221"/>
      <c r="AI140" s="221"/>
      <c r="AJ140" s="221"/>
      <c r="AK140" s="221"/>
      <c r="AL140" s="221"/>
      <c r="AM140" s="221"/>
      <c r="AN140" s="221"/>
      <c r="AO140" s="228"/>
      <c r="AP140" s="228"/>
      <c r="AQ140" s="228"/>
      <c r="AR140" s="228"/>
      <c r="AS140" s="228"/>
      <c r="AT140" s="228"/>
      <c r="AU140" s="228"/>
      <c r="AV140" s="228"/>
      <c r="AW140" s="228"/>
      <c r="AX140" s="228"/>
      <c r="AY140" s="228"/>
      <c r="AZ140" s="228"/>
      <c r="BA140" s="228"/>
      <c r="BB140" s="228"/>
      <c r="BC140" s="228"/>
      <c r="BD140" s="228"/>
      <c r="BE140" s="228"/>
      <c r="BF140" s="228"/>
      <c r="BG140" s="228"/>
      <c r="BH140" s="59"/>
      <c r="BI140" s="59"/>
      <c r="BJ140" s="59"/>
      <c r="BK140" s="59"/>
      <c r="BL140" s="59"/>
      <c r="BM140" s="59"/>
    </row>
    <row r="141" spans="2:69" s="196" customFormat="1" ht="18.75" customHeight="1">
      <c r="B141" s="221"/>
      <c r="C141" s="365" t="s">
        <v>405</v>
      </c>
      <c r="D141" s="365"/>
      <c r="E141" s="365"/>
      <c r="F141" s="365"/>
      <c r="G141" s="365"/>
      <c r="H141" s="365"/>
      <c r="I141" s="365"/>
      <c r="J141" s="438" t="s">
        <v>496</v>
      </c>
      <c r="K141" s="438"/>
      <c r="L141" s="438"/>
      <c r="M141" s="433" t="s">
        <v>113</v>
      </c>
      <c r="N141" s="429" t="e">
        <f>Calcu!G61</f>
        <v>#VALUE!</v>
      </c>
      <c r="O141" s="429"/>
      <c r="P141" s="248" t="s">
        <v>497</v>
      </c>
      <c r="Q141" s="250"/>
      <c r="R141" s="433" t="s">
        <v>113</v>
      </c>
      <c r="S141" s="425" t="e">
        <f>N141/SQRT(3)</f>
        <v>#VALUE!</v>
      </c>
      <c r="T141" s="425"/>
      <c r="U141" s="425"/>
      <c r="V141" s="360" t="s">
        <v>498</v>
      </c>
      <c r="W141" s="360"/>
      <c r="X141" s="246"/>
      <c r="Y141" s="228"/>
      <c r="AX141" s="228"/>
      <c r="AY141" s="228"/>
      <c r="AZ141" s="228"/>
      <c r="BA141" s="228"/>
      <c r="BB141" s="228"/>
      <c r="BC141" s="228"/>
      <c r="BD141" s="228"/>
      <c r="BE141" s="228"/>
      <c r="BF141" s="228"/>
      <c r="BG141" s="228"/>
      <c r="BH141" s="228"/>
      <c r="BI141" s="228"/>
      <c r="BJ141" s="59"/>
      <c r="BK141" s="59"/>
      <c r="BL141" s="59"/>
      <c r="BM141" s="59"/>
      <c r="BN141" s="59"/>
      <c r="BO141" s="59"/>
      <c r="BP141" s="59"/>
    </row>
    <row r="142" spans="2:69" s="196" customFormat="1" ht="18.75" customHeight="1">
      <c r="B142" s="221"/>
      <c r="C142" s="365"/>
      <c r="D142" s="365"/>
      <c r="E142" s="365"/>
      <c r="F142" s="365"/>
      <c r="G142" s="365"/>
      <c r="H142" s="365"/>
      <c r="I142" s="365"/>
      <c r="J142" s="438"/>
      <c r="K142" s="438"/>
      <c r="L142" s="438"/>
      <c r="M142" s="433"/>
      <c r="N142" s="244"/>
      <c r="O142" s="244"/>
      <c r="P142" s="244"/>
      <c r="Q142" s="244"/>
      <c r="R142" s="433"/>
      <c r="S142" s="425"/>
      <c r="T142" s="425"/>
      <c r="U142" s="425"/>
      <c r="V142" s="360"/>
      <c r="W142" s="360"/>
      <c r="X142" s="246"/>
      <c r="Y142" s="228"/>
      <c r="AX142" s="228"/>
      <c r="AY142" s="228"/>
      <c r="AZ142" s="228"/>
      <c r="BA142" s="228"/>
      <c r="BB142" s="228"/>
      <c r="BC142" s="228"/>
      <c r="BD142" s="228"/>
      <c r="BE142" s="228"/>
      <c r="BF142" s="228"/>
      <c r="BG142" s="228"/>
      <c r="BH142" s="228"/>
      <c r="BI142" s="228"/>
      <c r="BJ142" s="59"/>
      <c r="BK142" s="59"/>
      <c r="BL142" s="59"/>
      <c r="BM142" s="59"/>
      <c r="BN142" s="59"/>
      <c r="BO142" s="59"/>
      <c r="BP142" s="59"/>
    </row>
    <row r="143" spans="2:69" s="196" customFormat="1" ht="18.75" customHeight="1">
      <c r="B143" s="221"/>
      <c r="C143" s="228" t="s">
        <v>406</v>
      </c>
      <c r="D143" s="228"/>
      <c r="E143" s="228"/>
      <c r="F143" s="228"/>
      <c r="G143" s="228"/>
      <c r="H143" s="228"/>
      <c r="I143" s="364" t="str">
        <f>V84</f>
        <v>직사각형</v>
      </c>
      <c r="J143" s="364"/>
      <c r="K143" s="364"/>
      <c r="L143" s="364"/>
      <c r="M143" s="364"/>
      <c r="N143" s="364"/>
      <c r="O143" s="364"/>
      <c r="P143" s="364"/>
      <c r="Q143" s="228"/>
      <c r="R143" s="228"/>
      <c r="S143" s="228"/>
      <c r="T143" s="228"/>
      <c r="U143" s="228"/>
      <c r="V143" s="228"/>
      <c r="W143" s="228"/>
      <c r="X143" s="228"/>
      <c r="Y143" s="228"/>
      <c r="Z143" s="221"/>
      <c r="AA143" s="221"/>
      <c r="AB143" s="221"/>
      <c r="AC143" s="221"/>
      <c r="AD143" s="221"/>
      <c r="AE143" s="221"/>
      <c r="AF143" s="221"/>
      <c r="AG143" s="221"/>
      <c r="AH143" s="221"/>
      <c r="AI143" s="221"/>
      <c r="AJ143" s="221"/>
      <c r="AK143" s="221"/>
      <c r="AL143" s="221"/>
      <c r="AM143" s="221"/>
      <c r="AN143" s="221"/>
      <c r="AO143" s="221"/>
      <c r="AP143" s="228"/>
      <c r="AQ143" s="228"/>
      <c r="AR143" s="228"/>
      <c r="AS143" s="228"/>
      <c r="AT143" s="228"/>
      <c r="AU143" s="228"/>
      <c r="AV143" s="228"/>
      <c r="AW143" s="228"/>
      <c r="AX143" s="228"/>
      <c r="AY143" s="228"/>
      <c r="AZ143" s="228"/>
      <c r="BA143" s="228"/>
      <c r="BB143" s="228"/>
      <c r="BC143" s="228"/>
      <c r="BD143" s="228"/>
      <c r="BE143" s="228"/>
      <c r="BF143" s="228"/>
      <c r="BG143" s="228"/>
      <c r="BH143" s="59"/>
      <c r="BI143" s="59"/>
      <c r="BJ143" s="59"/>
      <c r="BK143" s="59"/>
      <c r="BL143" s="59"/>
    </row>
    <row r="144" spans="2:69" s="196" customFormat="1" ht="18.75" customHeight="1">
      <c r="B144" s="221"/>
      <c r="C144" s="365" t="s">
        <v>407</v>
      </c>
      <c r="D144" s="365"/>
      <c r="E144" s="365"/>
      <c r="F144" s="365"/>
      <c r="G144" s="365"/>
      <c r="H144" s="365"/>
      <c r="I144" s="228"/>
      <c r="J144" s="228"/>
      <c r="K144" s="228"/>
      <c r="L144" s="228"/>
      <c r="M144" s="228"/>
      <c r="N144" s="228"/>
      <c r="O144" s="221"/>
      <c r="R144" s="365" t="e">
        <f ca="1">-H83*10^6</f>
        <v>#N/A</v>
      </c>
      <c r="S144" s="365"/>
      <c r="T144" s="365"/>
      <c r="U144" s="365" t="s">
        <v>382</v>
      </c>
      <c r="V144" s="365"/>
      <c r="W144" s="365"/>
      <c r="X144" s="365"/>
      <c r="Y144" s="433" t="s">
        <v>408</v>
      </c>
      <c r="Z144" s="434">
        <f>Calcu!N61</f>
        <v>0</v>
      </c>
      <c r="AA144" s="434"/>
      <c r="AB144" s="434"/>
      <c r="AC144" s="365" t="s">
        <v>409</v>
      </c>
      <c r="AD144" s="365"/>
      <c r="AE144" s="433" t="s">
        <v>113</v>
      </c>
      <c r="AF144" s="363" t="e">
        <f ca="1">R144*10^-6*Z144</f>
        <v>#N/A</v>
      </c>
      <c r="AG144" s="363"/>
      <c r="AH144" s="363"/>
      <c r="AI144" s="365" t="s">
        <v>411</v>
      </c>
      <c r="AJ144" s="365"/>
      <c r="AK144" s="365"/>
      <c r="AL144" s="365"/>
      <c r="AM144" s="365"/>
      <c r="AN144" s="365"/>
      <c r="AO144" s="365"/>
      <c r="AP144" s="228"/>
      <c r="AQ144" s="228"/>
      <c r="AR144" s="228"/>
      <c r="AS144" s="228"/>
      <c r="AT144" s="228"/>
      <c r="AU144" s="228"/>
      <c r="AV144" s="228"/>
      <c r="AW144" s="228"/>
      <c r="AX144" s="228"/>
      <c r="AY144" s="228"/>
      <c r="AZ144" s="228"/>
      <c r="BA144" s="228"/>
      <c r="BB144" s="228"/>
      <c r="BC144" s="221"/>
      <c r="BD144" s="221"/>
      <c r="BE144" s="221"/>
      <c r="BF144" s="221"/>
      <c r="BG144" s="221"/>
      <c r="BH144" s="221"/>
    </row>
    <row r="145" spans="2:67" s="196" customFormat="1" ht="18.75" customHeight="1">
      <c r="B145" s="221"/>
      <c r="C145" s="365"/>
      <c r="D145" s="365"/>
      <c r="E145" s="365"/>
      <c r="F145" s="365"/>
      <c r="G145" s="365"/>
      <c r="H145" s="365"/>
      <c r="I145" s="228"/>
      <c r="J145" s="228"/>
      <c r="K145" s="228"/>
      <c r="L145" s="228"/>
      <c r="M145" s="228"/>
      <c r="N145" s="228"/>
      <c r="O145" s="221"/>
      <c r="R145" s="365"/>
      <c r="S145" s="365"/>
      <c r="T145" s="365"/>
      <c r="U145" s="365"/>
      <c r="V145" s="365"/>
      <c r="W145" s="365"/>
      <c r="X145" s="365"/>
      <c r="Y145" s="433"/>
      <c r="Z145" s="434"/>
      <c r="AA145" s="434"/>
      <c r="AB145" s="434"/>
      <c r="AC145" s="365"/>
      <c r="AD145" s="365"/>
      <c r="AE145" s="433"/>
      <c r="AF145" s="363"/>
      <c r="AG145" s="363"/>
      <c r="AH145" s="363"/>
      <c r="AI145" s="365"/>
      <c r="AJ145" s="365"/>
      <c r="AK145" s="365"/>
      <c r="AL145" s="365"/>
      <c r="AM145" s="365"/>
      <c r="AN145" s="365"/>
      <c r="AO145" s="365"/>
      <c r="AP145" s="228"/>
      <c r="AQ145" s="228"/>
      <c r="AR145" s="228"/>
      <c r="AS145" s="228"/>
      <c r="AT145" s="228"/>
      <c r="AU145" s="228"/>
      <c r="AV145" s="228"/>
      <c r="AW145" s="228"/>
      <c r="AX145" s="228"/>
      <c r="AY145" s="228"/>
      <c r="AZ145" s="228"/>
      <c r="BA145" s="228"/>
      <c r="BB145" s="228"/>
      <c r="BC145" s="221"/>
      <c r="BD145" s="221"/>
      <c r="BE145" s="221"/>
      <c r="BF145" s="221"/>
      <c r="BG145" s="221"/>
      <c r="BH145" s="221"/>
    </row>
    <row r="146" spans="2:67" s="196" customFormat="1" ht="18.75" customHeight="1">
      <c r="B146" s="221"/>
      <c r="C146" s="228" t="s">
        <v>412</v>
      </c>
      <c r="D146" s="228"/>
      <c r="E146" s="228"/>
      <c r="F146" s="228"/>
      <c r="G146" s="228"/>
      <c r="H146" s="228"/>
      <c r="I146" s="228"/>
      <c r="J146" s="221"/>
      <c r="K146" s="57" t="s">
        <v>413</v>
      </c>
      <c r="L146" s="363" t="e">
        <f ca="1">AF144</f>
        <v>#N/A</v>
      </c>
      <c r="M146" s="363"/>
      <c r="N146" s="363"/>
      <c r="O146" s="132" t="s">
        <v>411</v>
      </c>
      <c r="P146" s="221"/>
      <c r="Q146" s="221"/>
      <c r="R146" s="221" t="s">
        <v>414</v>
      </c>
      <c r="S146" s="439" t="e">
        <f>S141</f>
        <v>#VALUE!</v>
      </c>
      <c r="T146" s="439"/>
      <c r="U146" s="439"/>
      <c r="V146" s="439"/>
      <c r="W146" s="57" t="s">
        <v>397</v>
      </c>
      <c r="X146" s="221" t="s">
        <v>415</v>
      </c>
      <c r="Y146" s="425" t="e">
        <f ca="1">ABS(L146*S146)</f>
        <v>#N/A</v>
      </c>
      <c r="Z146" s="425"/>
      <c r="AA146" s="425"/>
      <c r="AB146" s="219" t="s">
        <v>416</v>
      </c>
      <c r="AC146" s="219"/>
      <c r="AD146" s="221"/>
      <c r="AE146" s="221"/>
      <c r="AF146" s="237"/>
      <c r="AG146" s="221"/>
      <c r="AH146" s="221"/>
      <c r="AI146" s="221"/>
      <c r="AJ146" s="221"/>
      <c r="AK146" s="221"/>
      <c r="AL146" s="221"/>
      <c r="AM146" s="221"/>
      <c r="AN146" s="221"/>
      <c r="AO146" s="221"/>
      <c r="AP146" s="238"/>
      <c r="AQ146" s="238"/>
      <c r="AR146" s="238"/>
      <c r="AS146" s="228"/>
      <c r="AT146" s="228"/>
      <c r="AU146" s="228"/>
      <c r="AV146" s="239"/>
      <c r="AW146" s="239"/>
      <c r="AX146" s="239"/>
      <c r="AY146" s="239"/>
      <c r="AZ146" s="239"/>
      <c r="BA146" s="239"/>
      <c r="BB146" s="221"/>
      <c r="BC146" s="221"/>
      <c r="BD146" s="221"/>
      <c r="BE146" s="221"/>
      <c r="BF146" s="221"/>
      <c r="BG146" s="221"/>
    </row>
    <row r="147" spans="2:67" s="196" customFormat="1" ht="18.75" customHeight="1">
      <c r="B147" s="221"/>
      <c r="C147" s="365" t="s">
        <v>417</v>
      </c>
      <c r="D147" s="365"/>
      <c r="E147" s="365"/>
      <c r="F147" s="365"/>
      <c r="G147" s="365"/>
      <c r="H147" s="228"/>
      <c r="J147" s="228"/>
      <c r="K147" s="228"/>
      <c r="L147" s="228"/>
      <c r="M147" s="228"/>
      <c r="N147" s="228"/>
      <c r="O147" s="228"/>
      <c r="P147" s="228"/>
      <c r="Q147" s="228"/>
      <c r="R147" s="132"/>
      <c r="S147" s="228"/>
      <c r="T147" s="228"/>
      <c r="U147" s="228"/>
      <c r="W147" s="57" t="s">
        <v>418</v>
      </c>
      <c r="X147" s="228"/>
      <c r="Y147" s="228"/>
      <c r="Z147" s="228"/>
      <c r="AA147" s="228"/>
      <c r="AB147" s="228"/>
      <c r="AC147" s="228"/>
      <c r="AD147" s="228"/>
      <c r="AE147" s="221"/>
      <c r="AF147" s="221"/>
      <c r="AG147" s="221"/>
      <c r="AH147" s="221"/>
      <c r="AI147" s="221"/>
      <c r="AJ147" s="221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8"/>
      <c r="AV147" s="221"/>
      <c r="AW147" s="221"/>
      <c r="AX147" s="221"/>
      <c r="AY147" s="221"/>
      <c r="AZ147" s="221"/>
      <c r="BA147" s="221"/>
      <c r="BB147" s="221"/>
      <c r="BC147" s="221"/>
      <c r="BD147" s="221"/>
      <c r="BE147" s="221"/>
      <c r="BF147" s="221"/>
      <c r="BG147" s="221"/>
    </row>
    <row r="148" spans="2:67" s="196" customFormat="1" ht="18.75" customHeight="1">
      <c r="B148" s="221"/>
      <c r="C148" s="365"/>
      <c r="D148" s="365"/>
      <c r="E148" s="365"/>
      <c r="F148" s="365"/>
      <c r="G148" s="365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132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</row>
    <row r="149" spans="2:67" s="196" customFormat="1" ht="18.75" customHeight="1">
      <c r="B149" s="221"/>
      <c r="C149" s="228"/>
      <c r="D149" s="228"/>
      <c r="E149" s="228"/>
      <c r="F149" s="228"/>
      <c r="G149" s="221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1"/>
      <c r="AB149" s="221"/>
      <c r="AC149" s="221"/>
      <c r="AD149" s="221"/>
      <c r="AE149" s="221"/>
      <c r="AF149" s="221"/>
      <c r="AG149" s="221"/>
      <c r="AH149" s="221"/>
      <c r="AI149" s="221"/>
      <c r="AJ149" s="221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1"/>
      <c r="BD149" s="221"/>
      <c r="BE149" s="221"/>
      <c r="BF149" s="221"/>
      <c r="BG149" s="221"/>
    </row>
    <row r="150" spans="2:67" s="196" customFormat="1" ht="18.75" customHeight="1">
      <c r="B150" s="58" t="str">
        <f>"5. "&amp;B5&amp;"과 "&amp;H5&amp;"의 열팽창계수 차에 의한 표준불확도,"</f>
        <v>5. 초음파 시편과 게이지 블록의 열팽창계수 차에 의한 표준불확도,</v>
      </c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40" t="s">
        <v>419</v>
      </c>
      <c r="AC150" s="228"/>
      <c r="AE150" s="228"/>
      <c r="AF150" s="228"/>
      <c r="AG150" s="228"/>
      <c r="AH150" s="228"/>
      <c r="AI150" s="228"/>
      <c r="AJ150" s="228"/>
      <c r="AK150" s="228"/>
      <c r="AL150" s="228"/>
      <c r="AM150" s="228"/>
      <c r="AN150" s="228"/>
      <c r="AO150" s="228"/>
      <c r="AP150" s="228"/>
      <c r="AQ150" s="228"/>
      <c r="AR150" s="228"/>
      <c r="AS150" s="228"/>
      <c r="AT150" s="228"/>
      <c r="AU150" s="228"/>
      <c r="AV150" s="228"/>
      <c r="AW150" s="228"/>
      <c r="AX150" s="228"/>
      <c r="AY150" s="228"/>
      <c r="AZ150" s="228"/>
      <c r="BA150" s="228"/>
      <c r="BB150" s="221"/>
      <c r="BC150" s="221"/>
      <c r="BD150" s="221"/>
      <c r="BE150" s="221"/>
      <c r="BF150" s="221"/>
      <c r="BG150" s="221"/>
    </row>
    <row r="151" spans="2:67" s="196" customFormat="1" ht="18.75" customHeight="1">
      <c r="B151" s="58"/>
      <c r="C151" s="228" t="str">
        <f>"※ "&amp;B5&amp;"과 "&amp;H5&amp;"의 열팽창계수 차이 :"</f>
        <v>※ 초음파 시편과 게이지 블록의 열팽창계수 차이 :</v>
      </c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1"/>
      <c r="T151" s="228"/>
      <c r="U151" s="228"/>
      <c r="V151" s="228"/>
      <c r="W151" s="228" t="s">
        <v>422</v>
      </c>
      <c r="Z151" s="228"/>
      <c r="AA151" s="228"/>
      <c r="AB151" s="228"/>
      <c r="AC151" s="228"/>
      <c r="AD151" s="221"/>
      <c r="AE151" s="221"/>
      <c r="AF151" s="221"/>
      <c r="AG151" s="221"/>
      <c r="AH151" s="228"/>
      <c r="AI151" s="228"/>
      <c r="AJ151" s="228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4"/>
      <c r="BC151" s="244"/>
      <c r="BD151" s="244"/>
      <c r="BE151" s="244"/>
      <c r="BF151" s="244"/>
      <c r="BG151" s="244"/>
    </row>
    <row r="152" spans="2:67" s="196" customFormat="1" ht="18.75" customHeight="1">
      <c r="B152" s="221"/>
      <c r="C152" s="219" t="s">
        <v>420</v>
      </c>
      <c r="D152" s="221"/>
      <c r="E152" s="221"/>
      <c r="F152" s="221"/>
      <c r="G152" s="221"/>
      <c r="H152" s="436" t="e">
        <f ca="1">H85*10^6</f>
        <v>#N/A</v>
      </c>
      <c r="I152" s="436"/>
      <c r="J152" s="436"/>
      <c r="K152" s="224" t="s">
        <v>382</v>
      </c>
      <c r="L152" s="224"/>
      <c r="M152" s="224"/>
      <c r="N152" s="224"/>
      <c r="O152" s="224"/>
      <c r="P152" s="224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8"/>
      <c r="AG152" s="228"/>
      <c r="AH152" s="228"/>
      <c r="AI152" s="228"/>
      <c r="AJ152" s="228"/>
      <c r="AK152" s="228"/>
      <c r="AL152" s="228"/>
      <c r="AM152" s="228"/>
      <c r="AN152" s="228"/>
      <c r="AO152" s="228"/>
      <c r="AP152" s="228"/>
      <c r="AQ152" s="228"/>
      <c r="AR152" s="228"/>
      <c r="AS152" s="228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</row>
    <row r="153" spans="2:67" s="196" customFormat="1" ht="18.75" customHeight="1">
      <c r="B153" s="221"/>
      <c r="C153" s="228" t="s">
        <v>421</v>
      </c>
      <c r="D153" s="228"/>
      <c r="E153" s="228"/>
      <c r="F153" s="228"/>
      <c r="G153" s="228"/>
      <c r="H153" s="228"/>
      <c r="I153" s="221"/>
      <c r="J153" s="228" t="s">
        <v>423</v>
      </c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1"/>
      <c r="V153" s="221"/>
      <c r="W153" s="60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  <c r="AH153" s="228"/>
      <c r="AI153" s="228"/>
      <c r="AJ153" s="228"/>
      <c r="AK153" s="228"/>
      <c r="AL153" s="221"/>
      <c r="AM153" s="221"/>
      <c r="AN153" s="221"/>
      <c r="AO153" s="228"/>
      <c r="AP153" s="228"/>
      <c r="AQ153" s="228"/>
      <c r="AR153" s="228"/>
      <c r="AS153" s="228"/>
      <c r="AT153" s="228"/>
      <c r="AU153" s="228"/>
      <c r="AV153" s="228"/>
      <c r="AW153" s="228"/>
      <c r="AX153" s="228"/>
      <c r="AY153" s="228"/>
      <c r="AZ153" s="228"/>
      <c r="BA153" s="228"/>
      <c r="BB153" s="228"/>
      <c r="BC153" s="228"/>
      <c r="BD153" s="228"/>
      <c r="BE153" s="228"/>
      <c r="BF153" s="228"/>
      <c r="BG153" s="228"/>
      <c r="BH153" s="59"/>
      <c r="BI153" s="59"/>
      <c r="BJ153" s="59"/>
      <c r="BK153" s="59"/>
      <c r="BL153" s="59"/>
      <c r="BM153" s="59"/>
    </row>
    <row r="154" spans="2:67" s="196" customFormat="1" ht="18.75" customHeight="1">
      <c r="B154" s="221"/>
      <c r="C154" s="228"/>
      <c r="D154" s="228"/>
      <c r="E154" s="228"/>
      <c r="F154" s="228"/>
      <c r="G154" s="228"/>
      <c r="H154" s="228"/>
      <c r="I154" s="221"/>
      <c r="J154" s="228" t="s">
        <v>424</v>
      </c>
      <c r="K154" s="228"/>
      <c r="L154" s="228"/>
      <c r="M154" s="228"/>
      <c r="N154" s="228"/>
      <c r="O154" s="228"/>
      <c r="P154" s="228"/>
      <c r="Q154" s="228"/>
      <c r="R154" s="228"/>
      <c r="S154" s="228"/>
      <c r="T154" s="221"/>
      <c r="U154" s="228"/>
      <c r="V154" s="60"/>
      <c r="W154" s="228"/>
      <c r="X154" s="228"/>
      <c r="Y154" s="228"/>
      <c r="Z154" s="228"/>
      <c r="AA154" s="228"/>
      <c r="AB154" s="228"/>
      <c r="AC154" s="228"/>
      <c r="AD154" s="221"/>
      <c r="AE154" s="228"/>
      <c r="AF154" s="228"/>
      <c r="AG154" s="228"/>
      <c r="AH154" s="228"/>
      <c r="AI154" s="228"/>
      <c r="AJ154" s="228"/>
      <c r="AK154" s="221"/>
      <c r="AL154" s="221"/>
      <c r="AM154" s="221"/>
      <c r="AN154" s="221"/>
      <c r="AO154" s="228"/>
      <c r="AP154" s="228"/>
      <c r="AQ154" s="228"/>
      <c r="AR154" s="228"/>
      <c r="AS154" s="228"/>
      <c r="AT154" s="228"/>
      <c r="AU154" s="228"/>
      <c r="AV154" s="228"/>
      <c r="AW154" s="228"/>
      <c r="AX154" s="228"/>
      <c r="AY154" s="228"/>
      <c r="AZ154" s="228"/>
      <c r="BA154" s="228"/>
      <c r="BB154" s="228"/>
      <c r="BC154" s="228"/>
      <c r="BD154" s="228"/>
      <c r="BE154" s="228"/>
      <c r="BF154" s="228"/>
      <c r="BG154" s="228"/>
      <c r="BH154" s="59"/>
      <c r="BI154" s="59"/>
      <c r="BJ154" s="59"/>
      <c r="BK154" s="59"/>
      <c r="BL154" s="59"/>
      <c r="BM154" s="59"/>
      <c r="BN154" s="59"/>
    </row>
    <row r="155" spans="2:67" s="196" customFormat="1" ht="18.75" customHeight="1">
      <c r="B155" s="221"/>
      <c r="C155" s="228"/>
      <c r="D155" s="228"/>
      <c r="E155" s="228"/>
      <c r="F155" s="228"/>
      <c r="G155" s="245"/>
      <c r="H155" s="228"/>
      <c r="I155" s="228"/>
      <c r="J155" s="221"/>
      <c r="K155" s="219" t="s">
        <v>425</v>
      </c>
      <c r="L155" s="219"/>
      <c r="M155" s="219"/>
      <c r="N155" s="219"/>
      <c r="O155" s="219"/>
      <c r="P155" s="219"/>
      <c r="Q155" s="219"/>
      <c r="R155" s="219"/>
      <c r="S155" s="219"/>
      <c r="T155" s="228"/>
      <c r="U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  <c r="AG155" s="235"/>
      <c r="AH155" s="228"/>
      <c r="AI155" s="228"/>
      <c r="AJ155" s="228"/>
      <c r="AK155" s="228"/>
      <c r="AL155" s="221"/>
      <c r="AM155" s="221"/>
      <c r="AN155" s="221"/>
      <c r="AO155" s="221"/>
      <c r="AP155" s="228"/>
      <c r="AQ155" s="228"/>
      <c r="AR155" s="228"/>
      <c r="AS155" s="228"/>
      <c r="AT155" s="228"/>
      <c r="AU155" s="228"/>
      <c r="AV155" s="228"/>
      <c r="AW155" s="228"/>
      <c r="AX155" s="228"/>
      <c r="AY155" s="228"/>
      <c r="AZ155" s="228"/>
      <c r="BA155" s="228"/>
      <c r="BB155" s="228"/>
      <c r="BC155" s="228"/>
      <c r="BD155" s="228"/>
      <c r="BE155" s="228"/>
      <c r="BF155" s="228"/>
      <c r="BG155" s="228"/>
      <c r="BH155" s="228"/>
      <c r="BI155" s="59"/>
      <c r="BJ155" s="59"/>
      <c r="BK155" s="59"/>
      <c r="BL155" s="59"/>
      <c r="BM155" s="59"/>
      <c r="BN155" s="59"/>
      <c r="BO155" s="59"/>
    </row>
    <row r="156" spans="2:67" s="196" customFormat="1" ht="18.75" customHeight="1">
      <c r="B156" s="221"/>
      <c r="C156" s="228"/>
      <c r="D156" s="228"/>
      <c r="E156" s="228"/>
      <c r="F156" s="228"/>
      <c r="G156" s="245"/>
      <c r="H156" s="228"/>
      <c r="I156" s="228"/>
      <c r="J156" s="221"/>
      <c r="K156" s="221"/>
      <c r="L156" s="107"/>
      <c r="M156" s="107"/>
      <c r="N156" s="221"/>
      <c r="O156" s="221"/>
      <c r="P156" s="221"/>
      <c r="Q156" s="221"/>
      <c r="R156" s="221"/>
      <c r="S156" s="221"/>
      <c r="T156" s="228"/>
      <c r="U156" s="228"/>
      <c r="V156" s="228"/>
      <c r="W156" s="228"/>
      <c r="X156" s="228"/>
      <c r="Y156" s="228"/>
      <c r="Z156" s="221"/>
      <c r="AA156" s="228"/>
      <c r="AB156" s="235"/>
      <c r="AC156" s="235"/>
      <c r="AD156" s="235"/>
      <c r="AE156" s="235"/>
      <c r="AF156" s="235"/>
      <c r="AG156" s="221"/>
      <c r="AH156" s="235"/>
      <c r="AI156" s="235"/>
      <c r="AJ156" s="235"/>
      <c r="AK156" s="235"/>
      <c r="AL156" s="221"/>
      <c r="AM156" s="132"/>
      <c r="AN156" s="132"/>
      <c r="AO156" s="132"/>
      <c r="AP156" s="132"/>
      <c r="AQ156" s="228"/>
      <c r="AR156" s="228"/>
      <c r="AS156" s="228"/>
      <c r="AT156" s="228"/>
      <c r="AU156" s="228"/>
      <c r="AV156" s="228"/>
      <c r="AW156" s="228"/>
      <c r="AX156" s="228"/>
      <c r="AY156" s="228"/>
      <c r="AZ156" s="228"/>
      <c r="BA156" s="228"/>
      <c r="BB156" s="228"/>
      <c r="BC156" s="228"/>
      <c r="BD156" s="228"/>
      <c r="BE156" s="228"/>
      <c r="BF156" s="228"/>
      <c r="BG156" s="228"/>
      <c r="BH156" s="228"/>
      <c r="BI156" s="59"/>
      <c r="BJ156" s="59"/>
      <c r="BK156" s="59"/>
      <c r="BL156" s="59"/>
      <c r="BM156" s="59"/>
    </row>
    <row r="157" spans="2:67" s="196" customFormat="1" ht="18.75" customHeight="1">
      <c r="B157" s="221"/>
      <c r="C157" s="228" t="s">
        <v>426</v>
      </c>
      <c r="D157" s="228"/>
      <c r="E157" s="228"/>
      <c r="F157" s="228"/>
      <c r="G157" s="228"/>
      <c r="H157" s="228"/>
      <c r="I157" s="364" t="str">
        <f>V85</f>
        <v>삼각형</v>
      </c>
      <c r="J157" s="364"/>
      <c r="K157" s="364"/>
      <c r="L157" s="364"/>
      <c r="M157" s="364"/>
      <c r="N157" s="364"/>
      <c r="O157" s="364"/>
      <c r="P157" s="364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1"/>
      <c r="AB157" s="221"/>
      <c r="AC157" s="221"/>
      <c r="AD157" s="221"/>
      <c r="AE157" s="221"/>
      <c r="AF157" s="108"/>
      <c r="AG157" s="221"/>
      <c r="AH157" s="221"/>
      <c r="AI157" s="228"/>
      <c r="AJ157" s="228"/>
      <c r="AK157" s="228"/>
      <c r="AL157" s="228"/>
      <c r="AM157" s="228"/>
      <c r="AN157" s="228"/>
      <c r="AO157" s="228"/>
      <c r="AP157" s="228"/>
      <c r="AQ157" s="228"/>
      <c r="AR157" s="228"/>
      <c r="AS157" s="228"/>
      <c r="AT157" s="228"/>
      <c r="AU157" s="228"/>
      <c r="AV157" s="228"/>
      <c r="AW157" s="228"/>
      <c r="AX157" s="228"/>
      <c r="AY157" s="228"/>
      <c r="AZ157" s="228"/>
      <c r="BA157" s="228"/>
      <c r="BB157" s="228"/>
      <c r="BC157" s="228"/>
      <c r="BD157" s="228"/>
      <c r="BE157" s="228"/>
      <c r="BF157" s="228"/>
      <c r="BG157" s="228"/>
      <c r="BH157" s="59"/>
      <c r="BI157" s="59"/>
      <c r="BJ157" s="59"/>
      <c r="BK157" s="59"/>
      <c r="BL157" s="59"/>
      <c r="BM157" s="59"/>
      <c r="BN157" s="59"/>
    </row>
    <row r="158" spans="2:67" s="196" customFormat="1" ht="18.75" customHeight="1">
      <c r="B158" s="221"/>
      <c r="C158" s="365" t="s">
        <v>427</v>
      </c>
      <c r="D158" s="365"/>
      <c r="E158" s="365"/>
      <c r="F158" s="365"/>
      <c r="G158" s="365"/>
      <c r="H158" s="365"/>
      <c r="I158" s="228"/>
      <c r="J158" s="221"/>
      <c r="K158" s="228"/>
      <c r="L158" s="228"/>
      <c r="M158" s="228"/>
      <c r="N158" s="228"/>
      <c r="O158" s="228"/>
      <c r="P158" s="228"/>
      <c r="S158" s="360" t="e">
        <f>-H86</f>
        <v>#VALUE!</v>
      </c>
      <c r="T158" s="360"/>
      <c r="U158" s="365" t="s">
        <v>428</v>
      </c>
      <c r="V158" s="365"/>
      <c r="W158" s="434">
        <f>Calcu!N62</f>
        <v>0</v>
      </c>
      <c r="X158" s="434"/>
      <c r="Y158" s="434"/>
      <c r="Z158" s="365" t="s">
        <v>100</v>
      </c>
      <c r="AA158" s="365"/>
      <c r="AB158" s="433" t="s">
        <v>415</v>
      </c>
      <c r="AC158" s="363" t="e">
        <f>S158*W158</f>
        <v>#VALUE!</v>
      </c>
      <c r="AD158" s="363"/>
      <c r="AE158" s="363"/>
      <c r="AF158" s="363"/>
      <c r="AG158" s="365" t="s">
        <v>429</v>
      </c>
      <c r="AH158" s="365"/>
      <c r="AI158" s="365"/>
      <c r="AJ158" s="365"/>
      <c r="AK158" s="365"/>
      <c r="AL158" s="365"/>
      <c r="AM158" s="365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8"/>
      <c r="BB158" s="228"/>
      <c r="BC158" s="228"/>
    </row>
    <row r="159" spans="2:67" s="196" customFormat="1" ht="18.75" customHeight="1">
      <c r="B159" s="221"/>
      <c r="C159" s="365"/>
      <c r="D159" s="365"/>
      <c r="E159" s="365"/>
      <c r="F159" s="365"/>
      <c r="G159" s="365"/>
      <c r="H159" s="365"/>
      <c r="I159" s="228"/>
      <c r="J159" s="228"/>
      <c r="K159" s="228"/>
      <c r="L159" s="228"/>
      <c r="M159" s="228"/>
      <c r="N159" s="228"/>
      <c r="O159" s="228"/>
      <c r="P159" s="221"/>
      <c r="S159" s="360"/>
      <c r="T159" s="360"/>
      <c r="U159" s="365"/>
      <c r="V159" s="365"/>
      <c r="W159" s="434"/>
      <c r="X159" s="434"/>
      <c r="Y159" s="434"/>
      <c r="Z159" s="365"/>
      <c r="AA159" s="365"/>
      <c r="AB159" s="433"/>
      <c r="AC159" s="363"/>
      <c r="AD159" s="363"/>
      <c r="AE159" s="363"/>
      <c r="AF159" s="363"/>
      <c r="AG159" s="365"/>
      <c r="AH159" s="365"/>
      <c r="AI159" s="365"/>
      <c r="AJ159" s="365"/>
      <c r="AK159" s="365"/>
      <c r="AL159" s="365"/>
      <c r="AM159" s="365"/>
      <c r="AN159" s="221"/>
      <c r="AO159" s="221"/>
      <c r="AP159" s="221"/>
      <c r="AQ159" s="221"/>
      <c r="AR159" s="221"/>
      <c r="AS159" s="221"/>
      <c r="AT159" s="221"/>
      <c r="AU159" s="221"/>
      <c r="AV159" s="221"/>
      <c r="AW159" s="221"/>
      <c r="AX159" s="221"/>
      <c r="AY159" s="221"/>
      <c r="AZ159" s="221"/>
      <c r="BA159" s="228"/>
      <c r="BB159" s="228"/>
      <c r="BC159" s="228"/>
    </row>
    <row r="160" spans="2:67" s="196" customFormat="1" ht="18.75" customHeight="1">
      <c r="B160" s="221"/>
      <c r="C160" s="228" t="s">
        <v>430</v>
      </c>
      <c r="D160" s="228"/>
      <c r="E160" s="228"/>
      <c r="F160" s="228"/>
      <c r="G160" s="228"/>
      <c r="H160" s="228"/>
      <c r="I160" s="228"/>
      <c r="J160" s="221"/>
      <c r="K160" s="57" t="s">
        <v>397</v>
      </c>
      <c r="L160" s="363" t="e">
        <f>AC158</f>
        <v>#VALUE!</v>
      </c>
      <c r="M160" s="363"/>
      <c r="N160" s="363"/>
      <c r="O160" s="363"/>
      <c r="P160" s="132" t="s">
        <v>431</v>
      </c>
      <c r="Q160" s="221"/>
      <c r="R160" s="221"/>
      <c r="S160" s="221"/>
      <c r="T160" s="221"/>
      <c r="U160" s="221"/>
      <c r="V160" s="221"/>
      <c r="W160" s="221"/>
      <c r="X160" s="221"/>
      <c r="Y160" s="57" t="s">
        <v>397</v>
      </c>
      <c r="Z160" s="221" t="s">
        <v>113</v>
      </c>
      <c r="AA160" s="425" t="e">
        <f>ABS(L160*O85)</f>
        <v>#VALUE!</v>
      </c>
      <c r="AB160" s="425"/>
      <c r="AC160" s="425"/>
      <c r="AD160" s="219" t="s">
        <v>100</v>
      </c>
      <c r="AE160" s="219"/>
      <c r="AF160" s="221"/>
      <c r="AG160" s="221"/>
      <c r="AH160" s="221"/>
      <c r="AI160" s="221"/>
      <c r="AJ160" s="221"/>
      <c r="AK160" s="221"/>
      <c r="AL160" s="221"/>
      <c r="AM160" s="221"/>
      <c r="AN160" s="221"/>
      <c r="AO160" s="221"/>
      <c r="AP160" s="221"/>
      <c r="AQ160" s="221"/>
      <c r="AR160" s="221"/>
      <c r="AS160" s="132"/>
      <c r="AT160" s="228"/>
      <c r="AU160" s="228"/>
      <c r="AV160" s="228"/>
      <c r="AW160" s="133"/>
      <c r="AX160" s="132"/>
      <c r="AY160" s="228"/>
      <c r="AZ160" s="228"/>
      <c r="BA160" s="228"/>
      <c r="BB160" s="228"/>
      <c r="BC160" s="228"/>
      <c r="BD160" s="228"/>
      <c r="BE160" s="221"/>
      <c r="BF160" s="228"/>
      <c r="BG160" s="228"/>
      <c r="BH160" s="59"/>
      <c r="BI160" s="59"/>
      <c r="BJ160" s="59"/>
    </row>
    <row r="161" spans="2:74" s="196" customFormat="1" ht="18.75" customHeight="1">
      <c r="B161" s="221"/>
      <c r="C161" s="365" t="s">
        <v>432</v>
      </c>
      <c r="D161" s="365"/>
      <c r="E161" s="365"/>
      <c r="F161" s="365"/>
      <c r="G161" s="365"/>
      <c r="H161" s="228"/>
      <c r="J161" s="228"/>
      <c r="K161" s="228"/>
      <c r="L161" s="228"/>
      <c r="M161" s="228"/>
      <c r="N161" s="228"/>
      <c r="O161" s="228"/>
      <c r="P161" s="228"/>
      <c r="Q161" s="228"/>
      <c r="R161" s="132"/>
      <c r="S161" s="228"/>
      <c r="T161" s="228"/>
      <c r="U161" s="228"/>
      <c r="W161" s="228"/>
      <c r="X161" s="228"/>
      <c r="Y161" s="228"/>
      <c r="Z161" s="228"/>
      <c r="AA161" s="57" t="s">
        <v>402</v>
      </c>
      <c r="AB161" s="228"/>
      <c r="AC161" s="228"/>
      <c r="AD161" s="228"/>
      <c r="AE161" s="221"/>
      <c r="AF161" s="221"/>
      <c r="AH161" s="221"/>
      <c r="AI161" s="221"/>
      <c r="AJ161" s="221"/>
      <c r="AK161" s="221"/>
      <c r="AL161" s="221"/>
      <c r="AM161" s="221"/>
      <c r="AN161" s="221"/>
      <c r="AO161" s="221"/>
      <c r="AP161" s="221"/>
      <c r="AQ161" s="221"/>
      <c r="AR161" s="221"/>
      <c r="AS161" s="221"/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1"/>
      <c r="BD161" s="221"/>
      <c r="BE161" s="221"/>
      <c r="BF161" s="221"/>
      <c r="BG161" s="221"/>
      <c r="BH161" s="59"/>
      <c r="BI161" s="59"/>
      <c r="BJ161" s="59"/>
      <c r="BK161" s="59"/>
      <c r="BL161" s="59"/>
    </row>
    <row r="162" spans="2:74" s="196" customFormat="1" ht="18.75" customHeight="1">
      <c r="B162" s="221"/>
      <c r="C162" s="365"/>
      <c r="D162" s="365"/>
      <c r="E162" s="365"/>
      <c r="F162" s="365"/>
      <c r="G162" s="365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132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1"/>
      <c r="AF162" s="221"/>
      <c r="AG162" s="221"/>
      <c r="AH162" s="221"/>
      <c r="AI162" s="221"/>
      <c r="AJ162" s="221"/>
      <c r="AK162" s="221"/>
      <c r="AL162" s="221"/>
      <c r="AM162" s="221"/>
      <c r="AN162" s="221"/>
      <c r="AO162" s="221"/>
      <c r="AP162" s="221"/>
      <c r="AQ162" s="221"/>
      <c r="AR162" s="221"/>
      <c r="AS162" s="221"/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1"/>
      <c r="BD162" s="221"/>
      <c r="BE162" s="221"/>
      <c r="BF162" s="221"/>
      <c r="BG162" s="221"/>
      <c r="BH162" s="59"/>
      <c r="BI162" s="59"/>
      <c r="BJ162" s="59"/>
      <c r="BK162" s="59"/>
      <c r="BL162" s="59"/>
    </row>
    <row r="163" spans="2:74" s="196" customFormat="1" ht="18.75" customHeight="1">
      <c r="B163" s="221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132"/>
      <c r="S163" s="228"/>
      <c r="T163" s="228"/>
      <c r="U163" s="228"/>
      <c r="V163" s="228"/>
      <c r="W163" s="228"/>
      <c r="X163" s="228"/>
      <c r="Y163" s="228"/>
      <c r="Z163" s="364">
        <v>100</v>
      </c>
      <c r="AA163" s="364"/>
      <c r="AD163" s="228"/>
      <c r="AE163" s="221"/>
      <c r="AF163" s="221"/>
      <c r="AG163" s="221"/>
      <c r="AH163" s="221"/>
      <c r="AI163" s="221"/>
      <c r="AJ163" s="221"/>
      <c r="AK163" s="221"/>
      <c r="AL163" s="221"/>
      <c r="AM163" s="221"/>
      <c r="AN163" s="221"/>
      <c r="AO163" s="221"/>
      <c r="AP163" s="221"/>
      <c r="AQ163" s="221"/>
      <c r="AR163" s="221"/>
      <c r="AS163" s="221"/>
      <c r="AT163" s="221"/>
      <c r="AU163" s="221"/>
      <c r="AV163" s="221"/>
      <c r="AW163" s="221"/>
      <c r="AX163" s="221"/>
      <c r="AY163" s="221"/>
      <c r="AZ163" s="221"/>
      <c r="BA163" s="221"/>
      <c r="BB163" s="221"/>
      <c r="BC163" s="221"/>
      <c r="BD163" s="221"/>
      <c r="BE163" s="221"/>
      <c r="BF163" s="221"/>
      <c r="BG163" s="221"/>
      <c r="BH163" s="59"/>
      <c r="BI163" s="59"/>
      <c r="BJ163" s="59"/>
      <c r="BK163" s="59"/>
      <c r="BL163" s="59"/>
    </row>
    <row r="164" spans="2:74" s="196" customFormat="1" ht="18.75" customHeight="1">
      <c r="B164" s="221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132"/>
      <c r="S164" s="228"/>
      <c r="T164" s="228"/>
      <c r="U164" s="228"/>
      <c r="V164" s="228"/>
      <c r="W164" s="228"/>
      <c r="X164" s="228"/>
      <c r="Y164" s="228"/>
      <c r="Z164" s="364"/>
      <c r="AA164" s="364"/>
      <c r="AD164" s="228"/>
      <c r="AE164" s="221"/>
      <c r="AF164" s="221"/>
      <c r="AG164" s="221"/>
      <c r="AH164" s="221"/>
      <c r="AI164" s="221"/>
      <c r="AJ164" s="221"/>
      <c r="AK164" s="221"/>
      <c r="AL164" s="221"/>
      <c r="AM164" s="221"/>
      <c r="AN164" s="221"/>
      <c r="AO164" s="221"/>
      <c r="AP164" s="221"/>
      <c r="AQ164" s="221"/>
      <c r="AR164" s="221"/>
      <c r="AS164" s="221"/>
      <c r="AT164" s="221"/>
      <c r="AU164" s="221"/>
      <c r="AV164" s="221"/>
      <c r="AW164" s="221"/>
      <c r="AX164" s="221"/>
      <c r="AY164" s="221"/>
      <c r="AZ164" s="221"/>
      <c r="BA164" s="221"/>
      <c r="BB164" s="221"/>
      <c r="BC164" s="221"/>
      <c r="BD164" s="221"/>
      <c r="BE164" s="221"/>
      <c r="BF164" s="221"/>
      <c r="BG164" s="221"/>
      <c r="BH164" s="59"/>
      <c r="BI164" s="59"/>
      <c r="BJ164" s="59"/>
      <c r="BK164" s="59"/>
      <c r="BL164" s="59"/>
    </row>
    <row r="165" spans="2:74" s="196" customFormat="1" ht="18.75" customHeight="1">
      <c r="B165" s="221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132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1"/>
      <c r="AF165" s="221"/>
      <c r="AG165" s="221"/>
      <c r="AH165" s="221"/>
      <c r="AI165" s="221"/>
      <c r="AJ165" s="221"/>
      <c r="AK165" s="221"/>
      <c r="AL165" s="221"/>
      <c r="AM165" s="221"/>
      <c r="AN165" s="221"/>
      <c r="AO165" s="221"/>
      <c r="AP165" s="221"/>
      <c r="AQ165" s="221"/>
      <c r="AR165" s="221"/>
      <c r="AS165" s="221"/>
      <c r="AT165" s="221"/>
      <c r="AU165" s="221"/>
      <c r="AV165" s="221"/>
      <c r="AW165" s="221"/>
      <c r="AX165" s="221"/>
      <c r="AY165" s="221"/>
      <c r="AZ165" s="221"/>
      <c r="BA165" s="221"/>
      <c r="BB165" s="221"/>
      <c r="BC165" s="221"/>
      <c r="BD165" s="221"/>
      <c r="BE165" s="221"/>
      <c r="BF165" s="221"/>
      <c r="BG165" s="221"/>
      <c r="BH165" s="59"/>
      <c r="BI165" s="59"/>
      <c r="BJ165" s="59"/>
      <c r="BK165" s="59"/>
      <c r="BL165" s="59"/>
    </row>
    <row r="166" spans="2:74" s="196" customFormat="1" ht="18.75" customHeight="1">
      <c r="B166" s="221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132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1"/>
      <c r="AF166" s="221"/>
      <c r="AG166" s="221"/>
      <c r="AH166" s="221"/>
      <c r="AI166" s="221"/>
      <c r="AJ166" s="221"/>
      <c r="AK166" s="221"/>
      <c r="AL166" s="221"/>
      <c r="AM166" s="221"/>
      <c r="AN166" s="221"/>
      <c r="AO166" s="221"/>
      <c r="AP166" s="221"/>
      <c r="AQ166" s="221"/>
      <c r="AR166" s="221"/>
      <c r="AS166" s="221"/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1"/>
      <c r="BD166" s="221"/>
      <c r="BE166" s="221"/>
      <c r="BF166" s="221"/>
      <c r="BG166" s="221"/>
      <c r="BH166" s="228"/>
      <c r="BI166" s="228"/>
      <c r="BJ166" s="228"/>
      <c r="BK166" s="228"/>
    </row>
    <row r="167" spans="2:74" s="196" customFormat="1" ht="18.75" customHeight="1">
      <c r="B167" s="58" t="str">
        <f>"6. "&amp;B5&amp;"과 "&amp;H5&amp;"의 평균온도와 기준 온도와의 차이에 의한 표준불확도,"</f>
        <v>6. 초음파 시편과 게이지 블록의 평균온도와 기준 온도와의 차이에 의한 표준불확도,</v>
      </c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8"/>
      <c r="AG167" s="228"/>
      <c r="AH167" s="240" t="s">
        <v>433</v>
      </c>
      <c r="AI167" s="228"/>
      <c r="AJ167" s="228"/>
      <c r="AL167" s="228"/>
      <c r="AM167" s="228"/>
      <c r="AN167" s="228"/>
      <c r="AO167" s="228"/>
      <c r="AP167" s="228"/>
      <c r="AQ167" s="228"/>
      <c r="AR167" s="228"/>
      <c r="AS167" s="228"/>
      <c r="AT167" s="228"/>
      <c r="AU167" s="228"/>
      <c r="AV167" s="228"/>
      <c r="AW167" s="228"/>
      <c r="AX167" s="228"/>
      <c r="AY167" s="228"/>
      <c r="AZ167" s="228"/>
      <c r="BA167" s="228"/>
      <c r="BB167" s="228"/>
      <c r="BC167" s="228"/>
      <c r="BD167" s="228"/>
      <c r="BE167" s="228"/>
      <c r="BF167" s="228"/>
      <c r="BG167" s="228"/>
      <c r="BH167" s="59"/>
      <c r="BI167" s="59"/>
      <c r="BJ167" s="59"/>
      <c r="BK167" s="59"/>
      <c r="BL167" s="59"/>
      <c r="BM167" s="59"/>
      <c r="BN167" s="59"/>
    </row>
    <row r="168" spans="2:74" s="196" customFormat="1" ht="18.75" customHeight="1">
      <c r="B168" s="58"/>
      <c r="C168" s="245" t="str">
        <f>"※ 측정실 공기중의 온도를 측정하였고, 측정에 사용된 온도계의 불확도가 "&amp;N171&amp;" ℃를 넘지 않으므로,"</f>
        <v>※ 측정실 공기중의 온도를 측정하였고, 측정에 사용된 온도계의 불확도가 1 ℃를 넘지 않으므로,</v>
      </c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245"/>
      <c r="AJ168" s="245"/>
      <c r="AK168" s="245"/>
      <c r="AL168" s="245"/>
      <c r="AM168" s="245"/>
      <c r="AN168" s="245"/>
      <c r="AO168" s="245"/>
      <c r="AP168" s="245"/>
      <c r="AQ168" s="245"/>
      <c r="AR168" s="245"/>
      <c r="AS168" s="245"/>
      <c r="AT168" s="245"/>
      <c r="AU168" s="245"/>
      <c r="AV168" s="245"/>
      <c r="AW168" s="245"/>
      <c r="AX168" s="245"/>
      <c r="AY168" s="245"/>
      <c r="AZ168" s="245"/>
      <c r="BA168" s="245"/>
      <c r="BB168" s="245"/>
      <c r="BC168" s="245"/>
      <c r="BD168" s="245"/>
      <c r="BE168" s="245"/>
      <c r="BF168" s="245"/>
      <c r="BG168" s="245"/>
      <c r="BH168" s="59"/>
      <c r="BI168" s="59"/>
      <c r="BJ168" s="59"/>
      <c r="BK168" s="59"/>
      <c r="BL168" s="59"/>
      <c r="BM168" s="59"/>
      <c r="BN168" s="59"/>
    </row>
    <row r="169" spans="2:74" s="196" customFormat="1" ht="18.75" customHeight="1">
      <c r="B169" s="58"/>
      <c r="C169" s="245"/>
      <c r="D169" s="245" t="s">
        <v>499</v>
      </c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  <c r="AD169" s="245"/>
      <c r="AE169" s="245"/>
      <c r="AF169" s="245"/>
      <c r="AG169" s="245"/>
      <c r="AH169" s="245"/>
      <c r="AI169" s="245"/>
      <c r="AJ169" s="245"/>
      <c r="AK169" s="245"/>
      <c r="AL169" s="245"/>
      <c r="AM169" s="245"/>
      <c r="AN169" s="245"/>
      <c r="AO169" s="245"/>
      <c r="AP169" s="245"/>
      <c r="AQ169" s="245"/>
      <c r="AR169" s="245"/>
      <c r="AS169" s="245"/>
      <c r="AT169" s="245"/>
      <c r="AU169" s="245"/>
      <c r="AV169" s="245"/>
      <c r="AW169" s="245"/>
      <c r="AX169" s="245"/>
      <c r="AY169" s="245"/>
      <c r="AZ169" s="245"/>
      <c r="BA169" s="245"/>
      <c r="BB169" s="245"/>
      <c r="BC169" s="245"/>
      <c r="BD169" s="245"/>
      <c r="BE169" s="245"/>
      <c r="BF169" s="245"/>
      <c r="BG169" s="245"/>
      <c r="BH169" s="59"/>
      <c r="BI169" s="59"/>
      <c r="BJ169" s="59"/>
      <c r="BK169" s="59"/>
      <c r="BL169" s="59"/>
      <c r="BM169" s="59"/>
      <c r="BN169" s="59"/>
    </row>
    <row r="170" spans="2:74" s="196" customFormat="1" ht="18.75" customHeight="1">
      <c r="B170" s="221"/>
      <c r="C170" s="219" t="s">
        <v>434</v>
      </c>
      <c r="D170" s="221"/>
      <c r="E170" s="221"/>
      <c r="F170" s="221"/>
      <c r="G170" s="221"/>
      <c r="H170" s="435" t="str">
        <f>H86</f>
        <v/>
      </c>
      <c r="I170" s="435"/>
      <c r="J170" s="435"/>
      <c r="K170" s="435"/>
      <c r="L170" s="435"/>
      <c r="M170" s="435"/>
      <c r="N170" s="435"/>
      <c r="O170" s="435"/>
      <c r="P170" s="224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  <c r="AG170" s="228"/>
      <c r="AH170" s="228"/>
      <c r="AI170" s="228"/>
      <c r="AJ170" s="228"/>
      <c r="AK170" s="228"/>
      <c r="AL170" s="228"/>
      <c r="AM170" s="228"/>
      <c r="AN170" s="228"/>
      <c r="AO170" s="228"/>
      <c r="AP170" s="228"/>
      <c r="AQ170" s="228"/>
      <c r="AR170" s="228"/>
      <c r="AS170" s="228"/>
      <c r="AT170" s="228"/>
      <c r="AU170" s="228"/>
      <c r="AV170" s="228"/>
      <c r="AW170" s="228"/>
      <c r="AX170" s="228"/>
      <c r="AY170" s="228"/>
      <c r="AZ170" s="228"/>
      <c r="BA170" s="228"/>
      <c r="BB170" s="228"/>
      <c r="BC170" s="228"/>
      <c r="BD170" s="228"/>
      <c r="BE170" s="228"/>
      <c r="BF170" s="228"/>
      <c r="BG170" s="228"/>
      <c r="BH170" s="59"/>
      <c r="BI170" s="59"/>
      <c r="BJ170" s="59"/>
      <c r="BK170" s="59"/>
      <c r="BL170" s="59"/>
      <c r="BM170" s="59"/>
    </row>
    <row r="171" spans="2:74" s="196" customFormat="1" ht="18.75" customHeight="1">
      <c r="B171" s="221"/>
      <c r="C171" s="365" t="s">
        <v>435</v>
      </c>
      <c r="D171" s="365"/>
      <c r="E171" s="365"/>
      <c r="F171" s="365"/>
      <c r="G171" s="365"/>
      <c r="H171" s="365"/>
      <c r="I171" s="365"/>
      <c r="J171" s="438" t="s">
        <v>500</v>
      </c>
      <c r="K171" s="438"/>
      <c r="L171" s="438"/>
      <c r="M171" s="433" t="s">
        <v>113</v>
      </c>
      <c r="N171" s="429">
        <f>Calcu!G63</f>
        <v>1</v>
      </c>
      <c r="O171" s="429"/>
      <c r="P171" s="248" t="s">
        <v>501</v>
      </c>
      <c r="Q171" s="249"/>
      <c r="R171" s="433" t="s">
        <v>415</v>
      </c>
      <c r="S171" s="425">
        <f>N171/SQRT(3)</f>
        <v>0.57735026918962584</v>
      </c>
      <c r="T171" s="425"/>
      <c r="U171" s="425"/>
      <c r="V171" s="360" t="s">
        <v>502</v>
      </c>
      <c r="W171" s="360"/>
      <c r="X171" s="246"/>
      <c r="Y171" s="241"/>
      <c r="Z171" s="242"/>
      <c r="AA171" s="242"/>
      <c r="AZ171" s="228"/>
      <c r="BA171" s="228"/>
      <c r="BB171" s="228"/>
      <c r="BC171" s="228"/>
      <c r="BD171" s="228"/>
      <c r="BE171" s="228"/>
      <c r="BF171" s="228"/>
      <c r="BG171" s="228"/>
      <c r="BH171" s="228"/>
      <c r="BI171" s="228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</row>
    <row r="172" spans="2:74" s="196" customFormat="1" ht="18.75" customHeight="1">
      <c r="B172" s="221"/>
      <c r="C172" s="365"/>
      <c r="D172" s="365"/>
      <c r="E172" s="365"/>
      <c r="F172" s="365"/>
      <c r="G172" s="365"/>
      <c r="H172" s="365"/>
      <c r="I172" s="365"/>
      <c r="J172" s="438"/>
      <c r="K172" s="438"/>
      <c r="L172" s="438"/>
      <c r="M172" s="433"/>
      <c r="N172" s="244"/>
      <c r="O172" s="244"/>
      <c r="P172" s="244"/>
      <c r="Q172" s="244"/>
      <c r="R172" s="433"/>
      <c r="S172" s="425"/>
      <c r="T172" s="425"/>
      <c r="U172" s="425"/>
      <c r="V172" s="360"/>
      <c r="W172" s="360"/>
      <c r="X172" s="246"/>
      <c r="Y172" s="241"/>
      <c r="Z172" s="242"/>
      <c r="AA172" s="242"/>
      <c r="AZ172" s="228"/>
      <c r="BA172" s="228"/>
      <c r="BB172" s="228"/>
      <c r="BC172" s="228"/>
      <c r="BD172" s="228"/>
      <c r="BE172" s="228"/>
      <c r="BF172" s="228"/>
      <c r="BG172" s="228"/>
      <c r="BH172" s="228"/>
      <c r="BI172" s="228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</row>
    <row r="173" spans="2:74" s="196" customFormat="1" ht="18.75" customHeight="1">
      <c r="B173" s="221"/>
      <c r="C173" s="228" t="s">
        <v>436</v>
      </c>
      <c r="D173" s="228"/>
      <c r="E173" s="228"/>
      <c r="F173" s="228"/>
      <c r="G173" s="228"/>
      <c r="H173" s="228"/>
      <c r="I173" s="364" t="str">
        <f>V86</f>
        <v>직사각형</v>
      </c>
      <c r="J173" s="364"/>
      <c r="K173" s="364"/>
      <c r="L173" s="364"/>
      <c r="M173" s="364"/>
      <c r="N173" s="364"/>
      <c r="O173" s="364"/>
      <c r="P173" s="364"/>
      <c r="Q173" s="228"/>
      <c r="R173" s="228"/>
      <c r="S173" s="228"/>
      <c r="T173" s="228"/>
      <c r="U173" s="228"/>
      <c r="V173" s="228"/>
      <c r="W173" s="228"/>
      <c r="X173" s="228"/>
      <c r="Y173" s="228"/>
      <c r="Z173" s="221"/>
      <c r="AA173" s="221"/>
      <c r="AB173" s="221"/>
      <c r="AC173" s="221"/>
      <c r="AD173" s="221"/>
      <c r="AE173" s="221"/>
      <c r="AF173" s="221"/>
      <c r="AG173" s="221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28"/>
      <c r="AS173" s="228"/>
      <c r="AT173" s="228"/>
      <c r="AU173" s="228"/>
      <c r="AV173" s="228"/>
      <c r="AW173" s="228"/>
      <c r="AX173" s="228"/>
      <c r="AY173" s="228"/>
      <c r="AZ173" s="228"/>
      <c r="BA173" s="228"/>
      <c r="BB173" s="228"/>
      <c r="BC173" s="228"/>
      <c r="BD173" s="228"/>
      <c r="BE173" s="228"/>
      <c r="BF173" s="221"/>
      <c r="BG173" s="228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</row>
    <row r="174" spans="2:74" s="196" customFormat="1" ht="18.75" customHeight="1">
      <c r="B174" s="221"/>
      <c r="C174" s="365" t="s">
        <v>437</v>
      </c>
      <c r="D174" s="365"/>
      <c r="E174" s="365"/>
      <c r="F174" s="365"/>
      <c r="G174" s="365"/>
      <c r="H174" s="365"/>
      <c r="I174" s="228"/>
      <c r="J174" s="228"/>
      <c r="K174" s="228"/>
      <c r="L174" s="228"/>
      <c r="M174" s="228"/>
      <c r="N174" s="228"/>
      <c r="O174" s="221"/>
      <c r="S174" s="436" t="e">
        <f ca="1">-H85*10^6</f>
        <v>#N/A</v>
      </c>
      <c r="T174" s="436"/>
      <c r="U174" s="436"/>
      <c r="V174" s="365" t="s">
        <v>438</v>
      </c>
      <c r="W174" s="365"/>
      <c r="X174" s="365"/>
      <c r="Y174" s="365"/>
      <c r="Z174" s="433" t="s">
        <v>75</v>
      </c>
      <c r="AA174" s="434">
        <f>Calcu!N63</f>
        <v>0</v>
      </c>
      <c r="AB174" s="434"/>
      <c r="AC174" s="434"/>
      <c r="AD174" s="365" t="s">
        <v>400</v>
      </c>
      <c r="AE174" s="365"/>
      <c r="AF174" s="433" t="s">
        <v>359</v>
      </c>
      <c r="AG174" s="363" t="e">
        <f ca="1">S174*10^-6*AA174</f>
        <v>#N/A</v>
      </c>
      <c r="AH174" s="363"/>
      <c r="AI174" s="363"/>
      <c r="AJ174" s="365" t="s">
        <v>410</v>
      </c>
      <c r="AK174" s="365"/>
      <c r="AL174" s="365"/>
      <c r="AM174" s="365"/>
      <c r="AN174" s="365"/>
      <c r="AO174" s="365"/>
      <c r="AP174" s="365"/>
      <c r="AQ174" s="228"/>
      <c r="AR174" s="228"/>
      <c r="AS174" s="228"/>
      <c r="AT174" s="228"/>
      <c r="AU174" s="228"/>
      <c r="AV174" s="228"/>
      <c r="AW174" s="228"/>
      <c r="AX174" s="228"/>
      <c r="AY174" s="228"/>
      <c r="AZ174" s="228"/>
      <c r="BA174" s="228"/>
      <c r="BB174" s="228"/>
      <c r="BC174" s="228"/>
      <c r="BD174" s="228"/>
      <c r="BE174" s="228"/>
      <c r="BF174" s="228"/>
      <c r="BG174" s="228"/>
      <c r="BH174" s="59"/>
      <c r="BI174" s="59"/>
      <c r="BJ174" s="59"/>
      <c r="BK174" s="59"/>
      <c r="BL174" s="59"/>
      <c r="BM174" s="59"/>
    </row>
    <row r="175" spans="2:74" s="196" customFormat="1" ht="18.75" customHeight="1">
      <c r="B175" s="221"/>
      <c r="C175" s="365"/>
      <c r="D175" s="365"/>
      <c r="E175" s="365"/>
      <c r="F175" s="365"/>
      <c r="G175" s="365"/>
      <c r="H175" s="365"/>
      <c r="I175" s="228"/>
      <c r="J175" s="228"/>
      <c r="K175" s="228"/>
      <c r="L175" s="228"/>
      <c r="M175" s="228"/>
      <c r="N175" s="228"/>
      <c r="O175" s="228"/>
      <c r="S175" s="436"/>
      <c r="T175" s="436"/>
      <c r="U175" s="436"/>
      <c r="V175" s="365"/>
      <c r="W175" s="365"/>
      <c r="X175" s="365"/>
      <c r="Y175" s="365"/>
      <c r="Z175" s="433"/>
      <c r="AA175" s="434"/>
      <c r="AB175" s="434"/>
      <c r="AC175" s="434"/>
      <c r="AD175" s="365"/>
      <c r="AE175" s="365"/>
      <c r="AF175" s="433"/>
      <c r="AG175" s="363"/>
      <c r="AH175" s="363"/>
      <c r="AI175" s="363"/>
      <c r="AJ175" s="365"/>
      <c r="AK175" s="365"/>
      <c r="AL175" s="365"/>
      <c r="AM175" s="365"/>
      <c r="AN175" s="365"/>
      <c r="AO175" s="365"/>
      <c r="AP175" s="365"/>
      <c r="AQ175" s="228"/>
      <c r="AR175" s="228"/>
      <c r="AS175" s="228"/>
      <c r="AT175" s="228"/>
      <c r="AU175" s="228"/>
      <c r="AV175" s="228"/>
      <c r="AW175" s="228"/>
      <c r="AX175" s="228"/>
      <c r="AY175" s="228"/>
      <c r="AZ175" s="228"/>
      <c r="BA175" s="228"/>
      <c r="BB175" s="228"/>
      <c r="BC175" s="228"/>
      <c r="BD175" s="228"/>
      <c r="BE175" s="228"/>
      <c r="BF175" s="228"/>
      <c r="BG175" s="228"/>
      <c r="BH175" s="59"/>
      <c r="BI175" s="59"/>
      <c r="BJ175" s="59"/>
      <c r="BK175" s="59"/>
      <c r="BL175" s="59"/>
      <c r="BM175" s="59"/>
    </row>
    <row r="176" spans="2:74" s="196" customFormat="1" ht="18.75" customHeight="1">
      <c r="B176" s="221"/>
      <c r="C176" s="228" t="s">
        <v>439</v>
      </c>
      <c r="D176" s="228"/>
      <c r="E176" s="228"/>
      <c r="F176" s="228"/>
      <c r="G176" s="228"/>
      <c r="H176" s="228"/>
      <c r="I176" s="228"/>
      <c r="J176" s="221"/>
      <c r="K176" s="57" t="s">
        <v>441</v>
      </c>
      <c r="L176" s="363" t="e">
        <f ca="1">AG174</f>
        <v>#N/A</v>
      </c>
      <c r="M176" s="363"/>
      <c r="N176" s="363"/>
      <c r="O176" s="132" t="s">
        <v>410</v>
      </c>
      <c r="P176" s="221"/>
      <c r="Q176" s="221"/>
      <c r="R176" s="221" t="s">
        <v>379</v>
      </c>
      <c r="S176" s="439">
        <f>S171</f>
        <v>0.57735026918962584</v>
      </c>
      <c r="T176" s="439"/>
      <c r="U176" s="439"/>
      <c r="V176" s="439"/>
      <c r="W176" s="57" t="s">
        <v>440</v>
      </c>
      <c r="X176" s="221" t="s">
        <v>113</v>
      </c>
      <c r="Y176" s="425" t="e">
        <f ca="1">ABS(L176*S176)</f>
        <v>#N/A</v>
      </c>
      <c r="Z176" s="425"/>
      <c r="AA176" s="425"/>
      <c r="AB176" s="219" t="s">
        <v>442</v>
      </c>
      <c r="AC176" s="219"/>
      <c r="AD176" s="221"/>
      <c r="AE176" s="221"/>
      <c r="AF176" s="237"/>
      <c r="AG176" s="221"/>
      <c r="AH176" s="221"/>
      <c r="AI176" s="228"/>
      <c r="AJ176" s="221"/>
      <c r="AK176" s="228"/>
      <c r="AL176" s="221"/>
      <c r="AM176" s="221"/>
      <c r="AN176" s="221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228"/>
      <c r="BD176" s="228"/>
      <c r="BE176" s="228"/>
      <c r="BF176" s="228"/>
      <c r="BG176" s="228"/>
      <c r="BH176" s="59"/>
      <c r="BI176" s="59"/>
      <c r="BJ176" s="59"/>
      <c r="BK176" s="59"/>
    </row>
    <row r="177" spans="1:73" s="196" customFormat="1" ht="18.75" customHeight="1">
      <c r="B177" s="221"/>
      <c r="C177" s="365" t="s">
        <v>443</v>
      </c>
      <c r="D177" s="365"/>
      <c r="E177" s="365"/>
      <c r="F177" s="365"/>
      <c r="G177" s="365"/>
      <c r="H177" s="228"/>
      <c r="J177" s="228"/>
      <c r="K177" s="228"/>
      <c r="L177" s="228"/>
      <c r="M177" s="228"/>
      <c r="N177" s="228"/>
      <c r="O177" s="228"/>
      <c r="P177" s="228"/>
      <c r="Q177" s="228"/>
      <c r="R177" s="132"/>
      <c r="S177" s="228"/>
      <c r="T177" s="228"/>
      <c r="U177" s="228"/>
      <c r="W177" s="57" t="s">
        <v>444</v>
      </c>
      <c r="X177" s="228"/>
      <c r="Y177" s="228"/>
      <c r="Z177" s="228"/>
      <c r="AA177" s="228"/>
      <c r="AB177" s="228"/>
      <c r="AC177" s="228"/>
      <c r="AD177" s="228"/>
      <c r="AE177" s="221"/>
      <c r="AF177" s="221"/>
      <c r="AG177" s="221"/>
      <c r="AH177" s="221"/>
      <c r="AI177" s="221"/>
      <c r="AJ177" s="221"/>
      <c r="AK177" s="221"/>
      <c r="AL177" s="221"/>
      <c r="AM177" s="221"/>
      <c r="AN177" s="221"/>
      <c r="AO177" s="221"/>
      <c r="AP177" s="221"/>
      <c r="AQ177" s="221"/>
      <c r="AR177" s="221"/>
      <c r="AS177" s="221"/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1"/>
      <c r="BD177" s="221"/>
      <c r="BE177" s="221"/>
      <c r="BF177" s="221"/>
      <c r="BG177" s="221"/>
      <c r="BH177" s="59"/>
      <c r="BI177" s="59"/>
      <c r="BJ177" s="59"/>
      <c r="BK177" s="59"/>
      <c r="BP177" s="59"/>
      <c r="BS177" s="59"/>
      <c r="BT177" s="59"/>
      <c r="BU177" s="59"/>
    </row>
    <row r="178" spans="1:73" s="196" customFormat="1" ht="18.75" customHeight="1">
      <c r="B178" s="221"/>
      <c r="C178" s="365"/>
      <c r="D178" s="365"/>
      <c r="E178" s="365"/>
      <c r="F178" s="365"/>
      <c r="G178" s="365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132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  <c r="AC178" s="221"/>
      <c r="AD178" s="221"/>
      <c r="AE178" s="221"/>
      <c r="AF178" s="221"/>
      <c r="AG178" s="221"/>
      <c r="AH178" s="221"/>
      <c r="AI178" s="221"/>
      <c r="AJ178" s="221"/>
      <c r="AK178" s="221"/>
      <c r="AL178" s="221"/>
      <c r="AM178" s="221"/>
      <c r="AN178" s="221"/>
      <c r="AO178" s="221"/>
      <c r="AP178" s="221"/>
      <c r="AQ178" s="221"/>
      <c r="AR178" s="221"/>
      <c r="AS178" s="221"/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1"/>
      <c r="BD178" s="221"/>
      <c r="BE178" s="221"/>
      <c r="BF178" s="221"/>
      <c r="BG178" s="221"/>
      <c r="BH178" s="59"/>
      <c r="BI178" s="59"/>
      <c r="BJ178" s="59"/>
      <c r="BK178" s="59"/>
      <c r="BP178" s="59"/>
      <c r="BS178" s="59"/>
      <c r="BT178" s="59"/>
      <c r="BU178" s="59"/>
    </row>
    <row r="179" spans="1:73" s="196" customFormat="1" ht="18.75" customHeight="1">
      <c r="B179" s="221"/>
      <c r="C179" s="228"/>
      <c r="D179" s="228"/>
      <c r="E179" s="228"/>
      <c r="F179" s="228"/>
      <c r="G179" s="221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1"/>
      <c r="Y179" s="221"/>
      <c r="Z179" s="221"/>
      <c r="AA179" s="221"/>
      <c r="AB179" s="221"/>
      <c r="AC179" s="221"/>
      <c r="AD179" s="221"/>
      <c r="AE179" s="221"/>
      <c r="AF179" s="221"/>
      <c r="AG179" s="221"/>
      <c r="AH179" s="221"/>
      <c r="AI179" s="221"/>
      <c r="AJ179" s="221"/>
      <c r="AK179" s="221"/>
      <c r="AL179" s="221"/>
      <c r="AM179" s="221"/>
      <c r="AN179" s="221"/>
      <c r="AO179" s="221"/>
      <c r="AP179" s="221"/>
      <c r="AQ179" s="221"/>
      <c r="AR179" s="221"/>
      <c r="AS179" s="221"/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1"/>
      <c r="BD179" s="221"/>
      <c r="BE179" s="221"/>
      <c r="BF179" s="221"/>
      <c r="BG179" s="221"/>
    </row>
    <row r="180" spans="1:73" s="196" customFormat="1" ht="18.75" customHeight="1">
      <c r="A180" s="221"/>
      <c r="B180" s="58" t="str">
        <f>"7. "&amp;N5&amp;" 분해능에 의한 표준불확도,"</f>
        <v>7. 전기 마이크로미터 분해능에 의한 표준불확도,</v>
      </c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U180" s="228"/>
      <c r="V180" s="233" t="s">
        <v>601</v>
      </c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  <c r="AG180" s="228"/>
      <c r="AH180" s="228"/>
      <c r="AI180" s="228"/>
      <c r="AJ180" s="228"/>
      <c r="AK180" s="228"/>
      <c r="AL180" s="221"/>
      <c r="AM180" s="221"/>
      <c r="AN180" s="221"/>
      <c r="AO180" s="221"/>
      <c r="AP180" s="221"/>
      <c r="AQ180" s="221"/>
      <c r="AR180" s="221"/>
      <c r="AS180" s="221"/>
      <c r="AT180" s="221"/>
      <c r="AU180" s="221"/>
      <c r="AV180" s="221"/>
      <c r="AW180" s="221"/>
      <c r="AX180" s="221"/>
      <c r="AY180" s="228"/>
      <c r="AZ180" s="228"/>
      <c r="BA180" s="228"/>
      <c r="BB180" s="228"/>
      <c r="BC180" s="228"/>
      <c r="BD180" s="228"/>
      <c r="BE180" s="228"/>
      <c r="BF180" s="228"/>
      <c r="BG180" s="59"/>
      <c r="BH180" s="59"/>
      <c r="BI180" s="59"/>
      <c r="BJ180" s="59"/>
      <c r="BK180" s="59"/>
      <c r="BL180" s="59"/>
      <c r="BM180" s="59"/>
    </row>
    <row r="181" spans="1:73" s="196" customFormat="1" ht="18.75" customHeight="1">
      <c r="A181" s="221"/>
      <c r="B181" s="58"/>
      <c r="C181" s="228" t="str">
        <f>"※ 측정에 사용된 "&amp;N5&amp;" 분해능의 반범위에 직사각형 확률분포를 적용하여 계산한다."</f>
        <v>※ 측정에 사용된 전기 마이크로미터 분해능의 반범위에 직사각형 확률분포를 적용하여 계산한다.</v>
      </c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  <c r="AG181" s="228"/>
      <c r="AH181" s="228"/>
      <c r="AI181" s="228"/>
      <c r="AJ181" s="228"/>
      <c r="AK181" s="228"/>
      <c r="AL181" s="221"/>
      <c r="AM181" s="221"/>
      <c r="AN181" s="221"/>
      <c r="AO181" s="221"/>
      <c r="AP181" s="221"/>
      <c r="AQ181" s="221"/>
      <c r="AR181" s="221"/>
      <c r="AS181" s="221"/>
      <c r="AT181" s="221"/>
      <c r="AU181" s="221"/>
      <c r="AV181" s="221"/>
      <c r="AW181" s="221"/>
      <c r="AX181" s="221"/>
      <c r="AY181" s="228"/>
      <c r="AZ181" s="228"/>
      <c r="BA181" s="228"/>
      <c r="BB181" s="228"/>
      <c r="BC181" s="228"/>
      <c r="BD181" s="228"/>
      <c r="BE181" s="228"/>
      <c r="BF181" s="228"/>
      <c r="BG181" s="59"/>
      <c r="BH181" s="59"/>
      <c r="BI181" s="59"/>
      <c r="BJ181" s="59"/>
      <c r="BK181" s="59"/>
      <c r="BL181" s="59"/>
      <c r="BM181" s="59"/>
    </row>
    <row r="182" spans="1:73" s="196" customFormat="1" ht="18.75" customHeight="1">
      <c r="A182" s="221"/>
      <c r="B182" s="58"/>
      <c r="C182" s="57" t="s">
        <v>445</v>
      </c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  <c r="AH182" s="228"/>
      <c r="AI182" s="228"/>
      <c r="AJ182" s="228"/>
      <c r="AK182" s="228"/>
      <c r="AL182" s="221"/>
      <c r="AM182" s="221"/>
      <c r="AN182" s="221"/>
      <c r="AO182" s="221"/>
      <c r="AP182" s="221"/>
      <c r="AQ182" s="221"/>
      <c r="AR182" s="221"/>
      <c r="AS182" s="221"/>
      <c r="AT182" s="221"/>
      <c r="AU182" s="221"/>
      <c r="AV182" s="221"/>
      <c r="AW182" s="221"/>
      <c r="AX182" s="221"/>
      <c r="AY182" s="228"/>
      <c r="AZ182" s="228"/>
      <c r="BA182" s="228"/>
      <c r="BB182" s="228"/>
      <c r="BC182" s="228"/>
      <c r="BD182" s="228"/>
      <c r="BE182" s="228"/>
      <c r="BF182" s="228"/>
      <c r="BG182" s="59"/>
      <c r="BH182" s="59"/>
      <c r="BI182" s="59"/>
      <c r="BJ182" s="59"/>
      <c r="BK182" s="59"/>
      <c r="BL182" s="59"/>
      <c r="BM182" s="59"/>
    </row>
    <row r="183" spans="1:73" s="196" customFormat="1" ht="18.75" customHeight="1">
      <c r="A183" s="221"/>
      <c r="B183" s="58"/>
      <c r="C183" s="228" t="s">
        <v>446</v>
      </c>
      <c r="D183" s="228"/>
      <c r="E183" s="228"/>
      <c r="F183" s="228"/>
      <c r="G183" s="228"/>
      <c r="H183" s="228"/>
      <c r="I183" s="228"/>
      <c r="J183" s="62" t="s">
        <v>505</v>
      </c>
      <c r="K183" s="57"/>
      <c r="L183" s="57"/>
      <c r="M183" s="57"/>
      <c r="N183" s="57"/>
      <c r="O183" s="57"/>
      <c r="P183" s="360">
        <f>Calcu!G64</f>
        <v>0</v>
      </c>
      <c r="Q183" s="360"/>
      <c r="R183" s="224" t="s">
        <v>138</v>
      </c>
      <c r="S183" s="224"/>
      <c r="U183" s="57"/>
      <c r="V183" s="57"/>
      <c r="W183" s="57"/>
      <c r="X183" s="57"/>
      <c r="Y183" s="57"/>
      <c r="Z183" s="57"/>
      <c r="AA183" s="57"/>
      <c r="AB183" s="57"/>
      <c r="AC183" s="57"/>
      <c r="AD183" s="228"/>
      <c r="AE183" s="228"/>
      <c r="AF183" s="228"/>
      <c r="AG183" s="228"/>
      <c r="AH183" s="228"/>
      <c r="AI183" s="228"/>
      <c r="AJ183" s="228"/>
      <c r="AK183" s="228"/>
      <c r="AL183" s="221"/>
      <c r="AM183" s="221"/>
      <c r="AN183" s="221"/>
      <c r="AO183" s="221"/>
      <c r="AP183" s="221"/>
      <c r="AQ183" s="221"/>
      <c r="AR183" s="221"/>
      <c r="AS183" s="221"/>
      <c r="AT183" s="221"/>
      <c r="AU183" s="221"/>
      <c r="AV183" s="221"/>
      <c r="AW183" s="221"/>
      <c r="AX183" s="221"/>
      <c r="AY183" s="228"/>
      <c r="AZ183" s="228"/>
      <c r="BA183" s="228"/>
      <c r="BB183" s="228"/>
      <c r="BC183" s="228"/>
      <c r="BD183" s="228"/>
      <c r="BE183" s="228"/>
      <c r="BF183" s="228"/>
      <c r="BG183" s="59"/>
      <c r="BH183" s="59"/>
      <c r="BI183" s="59"/>
      <c r="BJ183" s="59"/>
      <c r="BK183" s="59"/>
      <c r="BL183" s="59"/>
      <c r="BM183" s="59"/>
    </row>
    <row r="184" spans="1:73" s="196" customFormat="1" ht="18.75" customHeight="1">
      <c r="B184" s="221"/>
      <c r="D184" s="228"/>
      <c r="E184" s="228"/>
      <c r="F184" s="228"/>
      <c r="G184" s="245"/>
      <c r="H184" s="245"/>
      <c r="I184" s="228"/>
      <c r="J184" s="228"/>
      <c r="K184" s="362" t="s">
        <v>602</v>
      </c>
      <c r="L184" s="362"/>
      <c r="M184" s="362"/>
      <c r="N184" s="440" t="s">
        <v>113</v>
      </c>
      <c r="O184" s="429">
        <f>P183</f>
        <v>0</v>
      </c>
      <c r="P184" s="429"/>
      <c r="Q184" s="226" t="s">
        <v>138</v>
      </c>
      <c r="R184" s="226"/>
      <c r="S184" s="440" t="s">
        <v>447</v>
      </c>
      <c r="T184" s="425">
        <f>O184/2/SQRT(3)</f>
        <v>0</v>
      </c>
      <c r="U184" s="425"/>
      <c r="V184" s="425"/>
      <c r="W184" s="360" t="s">
        <v>138</v>
      </c>
      <c r="X184" s="360"/>
      <c r="Y184" s="228"/>
      <c r="Z184" s="60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8"/>
      <c r="AO184" s="228"/>
      <c r="AP184" s="228"/>
      <c r="AQ184" s="228"/>
      <c r="AR184" s="228"/>
      <c r="AS184" s="228"/>
      <c r="AT184" s="228"/>
      <c r="AU184" s="228"/>
      <c r="AV184" s="221"/>
      <c r="AW184" s="221"/>
      <c r="AX184" s="221"/>
      <c r="AY184" s="221"/>
      <c r="AZ184" s="221"/>
      <c r="BA184" s="221"/>
      <c r="BB184" s="221"/>
      <c r="BC184" s="221"/>
      <c r="BD184" s="221"/>
    </row>
    <row r="185" spans="1:73" s="196" customFormat="1" ht="18.75" customHeight="1">
      <c r="B185" s="221"/>
      <c r="C185" s="228"/>
      <c r="D185" s="228"/>
      <c r="E185" s="228"/>
      <c r="F185" s="228"/>
      <c r="G185" s="245"/>
      <c r="H185" s="245"/>
      <c r="I185" s="228"/>
      <c r="J185" s="228"/>
      <c r="K185" s="362"/>
      <c r="L185" s="362"/>
      <c r="M185" s="362"/>
      <c r="N185" s="440"/>
      <c r="O185" s="201"/>
      <c r="P185" s="201"/>
      <c r="Q185" s="201"/>
      <c r="R185" s="201"/>
      <c r="S185" s="440"/>
      <c r="T185" s="425"/>
      <c r="U185" s="425"/>
      <c r="V185" s="425"/>
      <c r="W185" s="360"/>
      <c r="X185" s="360"/>
      <c r="Y185" s="195"/>
      <c r="Z185" s="60"/>
      <c r="AA185" s="228"/>
      <c r="AB185" s="221"/>
      <c r="AC185" s="221"/>
      <c r="AD185" s="221"/>
      <c r="AE185" s="221"/>
      <c r="AF185" s="221"/>
      <c r="AG185" s="221"/>
      <c r="AH185" s="221"/>
      <c r="AI185" s="221"/>
      <c r="AJ185" s="221"/>
      <c r="AK185" s="221"/>
      <c r="AL185" s="221"/>
      <c r="AM185" s="221"/>
      <c r="AN185" s="221"/>
      <c r="AO185" s="228"/>
      <c r="AP185" s="228"/>
      <c r="AQ185" s="228"/>
      <c r="AR185" s="228"/>
      <c r="AS185" s="228"/>
      <c r="AT185" s="228"/>
      <c r="AU185" s="228"/>
      <c r="AV185" s="228"/>
      <c r="AW185" s="221"/>
      <c r="AX185" s="221"/>
      <c r="AY185" s="221"/>
      <c r="AZ185" s="221"/>
      <c r="BA185" s="221"/>
      <c r="BB185" s="221"/>
      <c r="BC185" s="221"/>
      <c r="BD185" s="221"/>
      <c r="BE185" s="221"/>
    </row>
    <row r="186" spans="1:73" s="196" customFormat="1" ht="18.75" customHeight="1">
      <c r="B186" s="221"/>
      <c r="C186" s="228" t="s">
        <v>448</v>
      </c>
      <c r="D186" s="228"/>
      <c r="E186" s="228"/>
      <c r="F186" s="228"/>
      <c r="G186" s="228"/>
      <c r="H186" s="228"/>
      <c r="I186" s="364" t="str">
        <f>V87</f>
        <v>직사각형</v>
      </c>
      <c r="J186" s="364"/>
      <c r="K186" s="364"/>
      <c r="L186" s="364"/>
      <c r="M186" s="364"/>
      <c r="N186" s="364"/>
      <c r="O186" s="364"/>
      <c r="P186" s="364"/>
      <c r="Q186" s="228"/>
      <c r="R186" s="228"/>
      <c r="S186" s="228"/>
      <c r="T186" s="228"/>
      <c r="U186" s="228"/>
      <c r="V186" s="228"/>
      <c r="W186" s="228"/>
      <c r="X186" s="228"/>
      <c r="Y186" s="228"/>
      <c r="Z186" s="221"/>
      <c r="AA186" s="221"/>
      <c r="AB186" s="221"/>
      <c r="AC186" s="221"/>
      <c r="AD186" s="221"/>
      <c r="AE186" s="221"/>
      <c r="AF186" s="221"/>
      <c r="AG186" s="221"/>
      <c r="AH186" s="228"/>
      <c r="AI186" s="228"/>
      <c r="AJ186" s="228"/>
      <c r="AK186" s="228"/>
      <c r="AL186" s="228"/>
      <c r="AM186" s="228"/>
      <c r="AN186" s="228"/>
      <c r="AO186" s="228"/>
      <c r="AP186" s="228"/>
      <c r="AQ186" s="228"/>
      <c r="AR186" s="228"/>
      <c r="AS186" s="228"/>
      <c r="AT186" s="228"/>
      <c r="AU186" s="228"/>
      <c r="AV186" s="228"/>
      <c r="AW186" s="228"/>
      <c r="AX186" s="228"/>
      <c r="AY186" s="221"/>
      <c r="AZ186" s="221"/>
      <c r="BA186" s="221"/>
      <c r="BB186" s="221"/>
      <c r="BC186" s="221"/>
      <c r="BD186" s="221"/>
      <c r="BE186" s="221"/>
      <c r="BF186" s="221"/>
      <c r="BG186" s="221"/>
    </row>
    <row r="187" spans="1:73" ht="18.75" customHeight="1">
      <c r="A187" s="57"/>
      <c r="B187" s="57"/>
      <c r="C187" s="365" t="s">
        <v>449</v>
      </c>
      <c r="D187" s="365"/>
      <c r="E187" s="365"/>
      <c r="F187" s="365"/>
      <c r="G187" s="365"/>
      <c r="H187" s="365"/>
      <c r="I187" s="228"/>
      <c r="J187" s="228"/>
      <c r="K187" s="57"/>
      <c r="L187" s="57"/>
      <c r="N187" s="430">
        <f>AA87</f>
        <v>1</v>
      </c>
      <c r="O187" s="430"/>
      <c r="P187" s="57"/>
      <c r="Q187" s="57"/>
      <c r="R187" s="57"/>
      <c r="S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</row>
    <row r="188" spans="1:73" ht="18.75" customHeight="1">
      <c r="A188" s="57"/>
      <c r="B188" s="57"/>
      <c r="C188" s="365"/>
      <c r="D188" s="365"/>
      <c r="E188" s="365"/>
      <c r="F188" s="365"/>
      <c r="G188" s="365"/>
      <c r="H188" s="365"/>
      <c r="I188" s="219"/>
      <c r="J188" s="219"/>
      <c r="K188" s="57"/>
      <c r="L188" s="57"/>
      <c r="N188" s="430"/>
      <c r="O188" s="430"/>
      <c r="P188" s="57"/>
      <c r="Q188" s="57"/>
      <c r="R188" s="57"/>
      <c r="S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</row>
    <row r="189" spans="1:73" s="57" customFormat="1" ht="18.75" customHeight="1">
      <c r="C189" s="57" t="s">
        <v>450</v>
      </c>
      <c r="K189" s="222" t="s">
        <v>366</v>
      </c>
      <c r="L189" s="361">
        <f>N187</f>
        <v>1</v>
      </c>
      <c r="M189" s="361"/>
      <c r="N189" s="221" t="s">
        <v>451</v>
      </c>
      <c r="O189" s="425">
        <f>T184</f>
        <v>0</v>
      </c>
      <c r="P189" s="360"/>
      <c r="Q189" s="360"/>
      <c r="R189" s="424" t="str">
        <f>W184</f>
        <v>μm</v>
      </c>
      <c r="S189" s="360"/>
      <c r="T189" s="222" t="s">
        <v>74</v>
      </c>
      <c r="U189" s="72" t="s">
        <v>415</v>
      </c>
      <c r="V189" s="425">
        <f>L189*O189</f>
        <v>0</v>
      </c>
      <c r="W189" s="425"/>
      <c r="X189" s="425"/>
      <c r="Y189" s="225" t="str">
        <f>R189</f>
        <v>μm</v>
      </c>
      <c r="Z189" s="56"/>
      <c r="AA189" s="224"/>
      <c r="AB189" s="228"/>
      <c r="AC189" s="228"/>
      <c r="AD189" s="228"/>
      <c r="AE189" s="224"/>
    </row>
    <row r="190" spans="1:73" s="196" customFormat="1" ht="18.75" customHeight="1">
      <c r="B190" s="221"/>
      <c r="C190" s="228" t="s">
        <v>452</v>
      </c>
      <c r="D190" s="228"/>
      <c r="E190" s="228"/>
      <c r="F190" s="228"/>
      <c r="G190" s="228"/>
      <c r="H190" s="228"/>
      <c r="I190" s="107" t="s">
        <v>603</v>
      </c>
      <c r="J190" s="228"/>
      <c r="K190" s="228"/>
      <c r="L190" s="228"/>
      <c r="M190" s="228"/>
      <c r="N190" s="228"/>
      <c r="O190" s="228"/>
      <c r="P190" s="228"/>
      <c r="Q190" s="228"/>
      <c r="R190" s="132"/>
      <c r="S190" s="228"/>
      <c r="T190" s="228"/>
      <c r="U190" s="228"/>
      <c r="V190" s="57"/>
      <c r="W190" s="228"/>
      <c r="X190" s="228"/>
      <c r="Y190" s="228"/>
      <c r="Z190" s="228"/>
      <c r="AA190" s="228"/>
      <c r="AB190" s="228"/>
      <c r="AC190" s="228"/>
      <c r="AD190" s="228"/>
      <c r="AE190" s="221"/>
      <c r="AF190" s="221"/>
      <c r="AG190" s="221"/>
      <c r="AH190" s="221"/>
      <c r="AI190" s="221"/>
      <c r="AJ190" s="221"/>
      <c r="AK190" s="221"/>
      <c r="AL190" s="221"/>
      <c r="AM190" s="221"/>
      <c r="AN190" s="221"/>
      <c r="AO190" s="221"/>
      <c r="AP190" s="221"/>
      <c r="AQ190" s="221"/>
      <c r="AR190" s="221"/>
      <c r="AS190" s="221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1"/>
      <c r="BD190" s="221"/>
      <c r="BE190" s="221"/>
      <c r="BF190" s="221"/>
      <c r="BG190" s="221"/>
    </row>
    <row r="191" spans="1:73" s="196" customFormat="1" ht="18.75" customHeight="1">
      <c r="B191" s="221"/>
      <c r="C191" s="58"/>
      <c r="D191" s="228"/>
      <c r="E191" s="228"/>
      <c r="F191" s="228"/>
      <c r="G191" s="221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1"/>
      <c r="AF191" s="228"/>
      <c r="AG191" s="221"/>
      <c r="AH191" s="221"/>
      <c r="AI191" s="221"/>
      <c r="AJ191" s="221"/>
      <c r="AK191" s="221"/>
      <c r="AL191" s="221"/>
      <c r="AM191" s="221"/>
      <c r="AN191" s="221"/>
      <c r="AO191" s="221"/>
      <c r="AP191" s="221"/>
      <c r="AQ191" s="221"/>
      <c r="AR191" s="221"/>
      <c r="AS191" s="221"/>
      <c r="AT191" s="221"/>
      <c r="AU191" s="221"/>
      <c r="AV191" s="221"/>
      <c r="AW191" s="221"/>
      <c r="AX191" s="221"/>
      <c r="AY191" s="221"/>
      <c r="AZ191" s="221"/>
      <c r="BA191" s="221"/>
      <c r="BB191" s="221"/>
      <c r="BC191" s="221"/>
      <c r="BD191" s="221"/>
      <c r="BE191" s="221"/>
      <c r="BF191" s="221"/>
      <c r="BG191" s="221"/>
    </row>
    <row r="192" spans="1:73" s="196" customFormat="1" ht="18.75" customHeight="1">
      <c r="B192" s="232" t="str">
        <f>"8. "&amp;B5&amp;"의 평행도에 의한 표준불확도,"</f>
        <v>8. 초음파 시편의 평행도에 의한 표준불확도,</v>
      </c>
      <c r="C192" s="228"/>
      <c r="E192" s="228"/>
      <c r="F192" s="228"/>
      <c r="G192" s="221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T192" s="233" t="s">
        <v>453</v>
      </c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1"/>
      <c r="AF192" s="228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</row>
    <row r="193" spans="1:60" s="196" customFormat="1" ht="18.75" customHeight="1">
      <c r="B193" s="58"/>
      <c r="C193" s="228" t="s">
        <v>454</v>
      </c>
      <c r="D193" s="221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1"/>
      <c r="P193" s="202"/>
      <c r="Q193" s="202"/>
      <c r="R193" s="202"/>
      <c r="S193" s="202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1"/>
      <c r="AE193" s="221"/>
      <c r="AF193" s="180"/>
      <c r="AG193" s="180"/>
      <c r="AH193" s="180"/>
      <c r="AI193" s="228"/>
      <c r="AJ193" s="221"/>
      <c r="AK193" s="221"/>
      <c r="AL193" s="221"/>
      <c r="AM193" s="221"/>
      <c r="AN193" s="221"/>
      <c r="AO193" s="221"/>
      <c r="AP193" s="221"/>
      <c r="AQ193" s="221"/>
      <c r="AR193" s="221"/>
      <c r="AS193" s="221"/>
      <c r="AT193" s="221"/>
      <c r="AU193" s="221"/>
      <c r="AV193" s="221"/>
      <c r="AW193" s="221"/>
      <c r="AX193" s="221"/>
      <c r="AY193" s="221"/>
      <c r="AZ193" s="221"/>
      <c r="BA193" s="221"/>
      <c r="BB193" s="221"/>
      <c r="BC193" s="221"/>
      <c r="BD193" s="221"/>
      <c r="BE193" s="221"/>
      <c r="BF193" s="221"/>
      <c r="BG193" s="221"/>
    </row>
    <row r="194" spans="1:60" s="196" customFormat="1" ht="18.75" customHeight="1">
      <c r="B194" s="221"/>
      <c r="C194" s="57" t="s">
        <v>455</v>
      </c>
      <c r="D194" s="228"/>
      <c r="E194" s="228"/>
      <c r="F194" s="228"/>
      <c r="G194" s="228"/>
      <c r="H194" s="228"/>
      <c r="I194" s="22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221"/>
      <c r="BC194" s="221"/>
      <c r="BD194" s="221"/>
      <c r="BE194" s="221"/>
      <c r="BF194" s="221"/>
      <c r="BG194" s="221"/>
    </row>
    <row r="195" spans="1:60" s="196" customFormat="1" ht="18.75" customHeight="1">
      <c r="B195" s="221"/>
      <c r="C195" s="228" t="s">
        <v>456</v>
      </c>
      <c r="D195" s="228"/>
      <c r="E195" s="228"/>
      <c r="F195" s="228"/>
      <c r="G195" s="228"/>
      <c r="H195" s="228"/>
      <c r="I195" s="221"/>
      <c r="J195" s="62" t="s">
        <v>457</v>
      </c>
      <c r="K195" s="57"/>
      <c r="L195" s="57"/>
      <c r="M195" s="57"/>
      <c r="N195" s="57"/>
      <c r="O195" s="57"/>
      <c r="P195" s="360">
        <f>Calcu!G65</f>
        <v>0</v>
      </c>
      <c r="Q195" s="360"/>
      <c r="R195" s="224" t="s">
        <v>138</v>
      </c>
      <c r="S195" s="224"/>
      <c r="U195" s="57"/>
      <c r="V195" s="57"/>
      <c r="W195" s="57"/>
      <c r="X195" s="57"/>
      <c r="Y195" s="57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221"/>
      <c r="BC195" s="221"/>
      <c r="BD195" s="221"/>
      <c r="BE195" s="221"/>
      <c r="BF195" s="221"/>
      <c r="BG195" s="221"/>
    </row>
    <row r="196" spans="1:60" s="196" customFormat="1" ht="18.75" customHeight="1">
      <c r="B196" s="221"/>
      <c r="D196" s="228"/>
      <c r="E196" s="228"/>
      <c r="F196" s="228"/>
      <c r="G196" s="245"/>
      <c r="H196" s="245"/>
      <c r="I196" s="228"/>
      <c r="J196" s="228"/>
      <c r="K196" s="362" t="s">
        <v>503</v>
      </c>
      <c r="L196" s="362"/>
      <c r="M196" s="362"/>
      <c r="N196" s="440" t="s">
        <v>113</v>
      </c>
      <c r="O196" s="429">
        <f>P195</f>
        <v>0</v>
      </c>
      <c r="P196" s="429"/>
      <c r="Q196" s="226" t="s">
        <v>138</v>
      </c>
      <c r="R196" s="226"/>
      <c r="S196" s="440" t="s">
        <v>113</v>
      </c>
      <c r="T196" s="425">
        <f>O196/2/SQRT(3)</f>
        <v>0</v>
      </c>
      <c r="U196" s="425"/>
      <c r="V196" s="425"/>
      <c r="W196" s="360" t="s">
        <v>138</v>
      </c>
      <c r="X196" s="360"/>
      <c r="Y196" s="228"/>
      <c r="Z196" s="60"/>
      <c r="AA196" s="221"/>
      <c r="AB196" s="221"/>
      <c r="AC196" s="221"/>
      <c r="AD196" s="221"/>
      <c r="AE196" s="221"/>
      <c r="AF196" s="228"/>
      <c r="AG196" s="228"/>
      <c r="AH196" s="228"/>
      <c r="AI196" s="228"/>
      <c r="AJ196" s="228"/>
      <c r="AK196" s="228"/>
      <c r="AL196" s="228"/>
      <c r="AM196" s="228"/>
      <c r="AN196" s="221"/>
      <c r="AO196" s="221"/>
      <c r="AP196" s="221"/>
      <c r="AQ196" s="221"/>
      <c r="AR196" s="228"/>
      <c r="AS196" s="228"/>
      <c r="AT196" s="228"/>
      <c r="AU196" s="228"/>
      <c r="AV196" s="228"/>
      <c r="AW196" s="228"/>
      <c r="AX196" s="228"/>
      <c r="AY196" s="228"/>
      <c r="AZ196" s="221"/>
      <c r="BA196" s="221"/>
      <c r="BB196" s="221"/>
      <c r="BC196" s="221"/>
      <c r="BD196" s="221"/>
      <c r="BE196" s="221"/>
      <c r="BF196" s="221"/>
      <c r="BG196" s="221"/>
      <c r="BH196" s="221"/>
    </row>
    <row r="197" spans="1:60" s="196" customFormat="1" ht="18.75" customHeight="1">
      <c r="B197" s="221"/>
      <c r="C197" s="228"/>
      <c r="D197" s="228"/>
      <c r="E197" s="228"/>
      <c r="F197" s="228"/>
      <c r="G197" s="245"/>
      <c r="H197" s="245"/>
      <c r="I197" s="228"/>
      <c r="J197" s="228"/>
      <c r="K197" s="362"/>
      <c r="L197" s="362"/>
      <c r="M197" s="362"/>
      <c r="N197" s="440"/>
      <c r="O197" s="201"/>
      <c r="P197" s="201"/>
      <c r="Q197" s="201"/>
      <c r="R197" s="201"/>
      <c r="S197" s="440"/>
      <c r="T197" s="425"/>
      <c r="U197" s="425"/>
      <c r="V197" s="425"/>
      <c r="W197" s="360"/>
      <c r="X197" s="360"/>
      <c r="Y197" s="195"/>
      <c r="Z197" s="60"/>
      <c r="AA197" s="228"/>
      <c r="AB197" s="221"/>
      <c r="AC197" s="221"/>
      <c r="AD197" s="221"/>
      <c r="AE197" s="221"/>
      <c r="AF197" s="228"/>
      <c r="AG197" s="228"/>
      <c r="AH197" s="228"/>
      <c r="AI197" s="228"/>
      <c r="AJ197" s="228"/>
      <c r="AK197" s="228"/>
      <c r="AL197" s="228"/>
      <c r="AM197" s="228"/>
      <c r="AN197" s="221"/>
      <c r="AO197" s="221"/>
      <c r="AP197" s="221"/>
      <c r="AQ197" s="221"/>
      <c r="AR197" s="228"/>
      <c r="AS197" s="228"/>
      <c r="AT197" s="228"/>
      <c r="AU197" s="228"/>
      <c r="AV197" s="228"/>
      <c r="AW197" s="228"/>
      <c r="AX197" s="228"/>
      <c r="AY197" s="228"/>
      <c r="AZ197" s="221"/>
      <c r="BA197" s="221"/>
      <c r="BB197" s="221"/>
      <c r="BC197" s="221"/>
      <c r="BD197" s="221"/>
      <c r="BE197" s="221"/>
      <c r="BF197" s="221"/>
      <c r="BG197" s="221"/>
      <c r="BH197" s="221"/>
    </row>
    <row r="198" spans="1:60" s="196" customFormat="1" ht="18.75" customHeight="1">
      <c r="B198" s="221"/>
      <c r="C198" s="228" t="s">
        <v>458</v>
      </c>
      <c r="D198" s="228"/>
      <c r="E198" s="228"/>
      <c r="F198" s="228"/>
      <c r="G198" s="228"/>
      <c r="H198" s="228"/>
      <c r="I198" s="364" t="str">
        <f>V88</f>
        <v>직사각형</v>
      </c>
      <c r="J198" s="364"/>
      <c r="K198" s="364"/>
      <c r="L198" s="364"/>
      <c r="M198" s="364"/>
      <c r="N198" s="364"/>
      <c r="O198" s="364"/>
      <c r="P198" s="364"/>
      <c r="Q198" s="228"/>
      <c r="R198" s="228"/>
      <c r="S198" s="228"/>
      <c r="T198" s="228"/>
      <c r="U198" s="228"/>
      <c r="V198" s="228"/>
      <c r="W198" s="228"/>
      <c r="X198" s="228"/>
      <c r="Y198" s="228"/>
      <c r="Z198" s="221"/>
      <c r="AA198" s="221"/>
      <c r="AB198" s="221"/>
      <c r="AC198" s="221"/>
      <c r="AD198" s="221"/>
      <c r="AE198" s="221"/>
      <c r="AF198" s="221"/>
      <c r="AG198" s="221"/>
      <c r="AH198" s="228"/>
      <c r="AI198" s="228"/>
      <c r="AJ198" s="228"/>
      <c r="AK198" s="228"/>
      <c r="AL198" s="221"/>
      <c r="AM198" s="221"/>
      <c r="AN198" s="221"/>
      <c r="AO198" s="221"/>
      <c r="AP198" s="221"/>
      <c r="AQ198" s="221"/>
      <c r="AR198" s="221"/>
      <c r="AS198" s="228"/>
      <c r="AT198" s="228"/>
      <c r="AU198" s="228"/>
      <c r="AV198" s="228"/>
      <c r="AW198" s="228"/>
      <c r="AX198" s="228"/>
      <c r="AY198" s="221"/>
      <c r="AZ198" s="221"/>
      <c r="BA198" s="221"/>
      <c r="BB198" s="221"/>
      <c r="BC198" s="221"/>
      <c r="BD198" s="221"/>
      <c r="BE198" s="221"/>
      <c r="BF198" s="221"/>
      <c r="BG198" s="221"/>
    </row>
    <row r="199" spans="1:60" ht="18.75" customHeight="1">
      <c r="A199" s="57"/>
      <c r="B199" s="57"/>
      <c r="C199" s="365" t="s">
        <v>459</v>
      </c>
      <c r="D199" s="365"/>
      <c r="E199" s="365"/>
      <c r="F199" s="365"/>
      <c r="G199" s="365"/>
      <c r="H199" s="365"/>
      <c r="I199" s="228"/>
      <c r="J199" s="228"/>
      <c r="K199" s="57"/>
      <c r="L199" s="57"/>
      <c r="O199" s="364">
        <f>AA88</f>
        <v>1</v>
      </c>
      <c r="P199" s="364"/>
      <c r="Q199" s="57"/>
      <c r="R199" s="57"/>
      <c r="S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</row>
    <row r="200" spans="1:60" ht="18.75" customHeight="1">
      <c r="A200" s="57"/>
      <c r="B200" s="57"/>
      <c r="C200" s="365"/>
      <c r="D200" s="365"/>
      <c r="E200" s="365"/>
      <c r="F200" s="365"/>
      <c r="G200" s="365"/>
      <c r="H200" s="365"/>
      <c r="I200" s="219"/>
      <c r="J200" s="219"/>
      <c r="K200" s="57"/>
      <c r="L200" s="57"/>
      <c r="O200" s="364"/>
      <c r="P200" s="364"/>
      <c r="Q200" s="57"/>
      <c r="R200" s="57"/>
      <c r="S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</row>
    <row r="201" spans="1:60" s="57" customFormat="1" ht="18.75" customHeight="1">
      <c r="C201" s="57" t="s">
        <v>460</v>
      </c>
      <c r="K201" s="222" t="s">
        <v>366</v>
      </c>
      <c r="L201" s="361">
        <f>AA88</f>
        <v>1</v>
      </c>
      <c r="M201" s="361"/>
      <c r="N201" s="221" t="s">
        <v>379</v>
      </c>
      <c r="O201" s="425">
        <f>T196</f>
        <v>0</v>
      </c>
      <c r="P201" s="360"/>
      <c r="Q201" s="360"/>
      <c r="R201" s="424" t="str">
        <f>W196</f>
        <v>μm</v>
      </c>
      <c r="S201" s="360"/>
      <c r="T201" s="222" t="s">
        <v>461</v>
      </c>
      <c r="U201" s="72" t="s">
        <v>359</v>
      </c>
      <c r="V201" s="425">
        <f>L201*O201</f>
        <v>0</v>
      </c>
      <c r="W201" s="425"/>
      <c r="X201" s="425"/>
      <c r="Y201" s="225" t="str">
        <f>R201</f>
        <v>μm</v>
      </c>
      <c r="Z201" s="56"/>
      <c r="AA201" s="224"/>
      <c r="AB201" s="228"/>
      <c r="AC201" s="228"/>
      <c r="AD201" s="228"/>
      <c r="AE201" s="224"/>
    </row>
    <row r="202" spans="1:60" s="196" customFormat="1" ht="18.75" customHeight="1">
      <c r="B202" s="221"/>
      <c r="C202" s="365" t="s">
        <v>462</v>
      </c>
      <c r="D202" s="365"/>
      <c r="E202" s="365"/>
      <c r="F202" s="365"/>
      <c r="G202" s="365"/>
      <c r="H202" s="228"/>
      <c r="I202" s="107"/>
      <c r="J202" s="228"/>
      <c r="K202" s="228"/>
      <c r="L202" s="228"/>
      <c r="M202" s="228"/>
      <c r="N202" s="228"/>
      <c r="O202" s="228"/>
      <c r="P202" s="228"/>
      <c r="Q202" s="228"/>
      <c r="R202" s="132"/>
      <c r="S202" s="228"/>
      <c r="T202" s="228"/>
      <c r="V202" s="57"/>
      <c r="X202" s="57" t="s">
        <v>463</v>
      </c>
      <c r="Z202" s="228"/>
      <c r="AA202" s="228"/>
      <c r="AB202" s="228"/>
      <c r="AC202" s="228"/>
      <c r="AD202" s="228"/>
      <c r="AE202" s="221"/>
      <c r="AF202" s="221"/>
      <c r="AG202" s="221"/>
      <c r="AH202" s="221"/>
      <c r="AI202" s="221"/>
      <c r="AJ202" s="221"/>
      <c r="AK202" s="221"/>
      <c r="AL202" s="221"/>
      <c r="AM202" s="221"/>
      <c r="AN202" s="221"/>
      <c r="AO202" s="221"/>
      <c r="AP202" s="221"/>
      <c r="AQ202" s="221"/>
      <c r="AR202" s="221"/>
      <c r="AS202" s="221"/>
      <c r="AT202" s="221"/>
      <c r="AU202" s="221"/>
      <c r="AV202" s="221"/>
      <c r="AW202" s="221"/>
      <c r="AX202" s="221"/>
      <c r="AY202" s="221"/>
      <c r="AZ202" s="221"/>
      <c r="BA202" s="221"/>
      <c r="BB202" s="221"/>
      <c r="BC202" s="221"/>
      <c r="BD202" s="221"/>
      <c r="BE202" s="221"/>
      <c r="BF202" s="221"/>
      <c r="BG202" s="221"/>
    </row>
    <row r="203" spans="1:60" s="196" customFormat="1" ht="18.75" customHeight="1">
      <c r="B203" s="221"/>
      <c r="C203" s="365"/>
      <c r="D203" s="365"/>
      <c r="E203" s="365"/>
      <c r="F203" s="365"/>
      <c r="G203" s="365"/>
      <c r="H203" s="228"/>
      <c r="I203" s="107"/>
      <c r="J203" s="228"/>
      <c r="K203" s="228"/>
      <c r="L203" s="228"/>
      <c r="M203" s="228"/>
      <c r="N203" s="228"/>
      <c r="O203" s="228"/>
      <c r="P203" s="228"/>
      <c r="Q203" s="228"/>
      <c r="R203" s="132"/>
      <c r="S203" s="228"/>
      <c r="T203" s="228"/>
      <c r="U203" s="228"/>
      <c r="V203" s="57"/>
      <c r="W203" s="228"/>
      <c r="X203" s="228"/>
      <c r="Y203" s="228"/>
      <c r="Z203" s="228"/>
      <c r="AA203" s="228"/>
      <c r="AB203" s="228"/>
      <c r="AC203" s="228"/>
      <c r="AD203" s="228"/>
      <c r="AE203" s="221"/>
      <c r="AF203" s="221"/>
      <c r="AG203" s="221"/>
      <c r="AH203" s="221"/>
      <c r="AI203" s="221"/>
      <c r="AJ203" s="221"/>
      <c r="AK203" s="221"/>
      <c r="AL203" s="221"/>
      <c r="AM203" s="221"/>
      <c r="AN203" s="221"/>
      <c r="AO203" s="221"/>
      <c r="AP203" s="221"/>
      <c r="AQ203" s="221"/>
      <c r="AR203" s="221"/>
      <c r="AS203" s="221"/>
      <c r="AT203" s="221"/>
      <c r="AU203" s="221"/>
      <c r="AV203" s="221"/>
      <c r="AW203" s="221"/>
      <c r="AX203" s="221"/>
      <c r="AY203" s="221"/>
      <c r="AZ203" s="221"/>
      <c r="BA203" s="221"/>
      <c r="BB203" s="221"/>
      <c r="BC203" s="221"/>
      <c r="BD203" s="221"/>
      <c r="BE203" s="221"/>
      <c r="BF203" s="221"/>
      <c r="BG203" s="221"/>
    </row>
    <row r="204" spans="1:60" s="196" customFormat="1" ht="18.75" customHeight="1">
      <c r="B204" s="221"/>
      <c r="C204" s="228"/>
      <c r="D204" s="228"/>
      <c r="E204" s="228"/>
      <c r="F204" s="228"/>
      <c r="G204" s="221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1"/>
      <c r="AF204" s="228"/>
      <c r="AG204" s="221"/>
      <c r="AH204" s="221"/>
      <c r="AI204" s="221"/>
      <c r="AJ204" s="221"/>
      <c r="AK204" s="221"/>
      <c r="AL204" s="221"/>
      <c r="AM204" s="221"/>
      <c r="AN204" s="221"/>
      <c r="AO204" s="221"/>
      <c r="AP204" s="221"/>
      <c r="AQ204" s="221"/>
      <c r="AR204" s="221"/>
      <c r="AS204" s="221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</row>
    <row r="205" spans="1:60" s="196" customFormat="1" ht="18.75" customHeight="1">
      <c r="B205" s="58" t="s">
        <v>464</v>
      </c>
      <c r="C205" s="228"/>
      <c r="E205" s="228"/>
      <c r="F205" s="228"/>
      <c r="G205" s="221"/>
      <c r="H205" s="228"/>
      <c r="I205" s="228"/>
      <c r="J205" s="228"/>
      <c r="K205" s="228"/>
      <c r="L205" s="228"/>
      <c r="M205" s="228"/>
      <c r="N205" s="228"/>
      <c r="O205" s="228"/>
      <c r="P205" s="228"/>
      <c r="Q205" s="233" t="s">
        <v>465</v>
      </c>
      <c r="R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1"/>
      <c r="AF205" s="228"/>
      <c r="AG205" s="221"/>
      <c r="AH205" s="221"/>
      <c r="AI205" s="221"/>
      <c r="AJ205" s="221"/>
      <c r="AK205" s="221"/>
      <c r="AL205" s="221"/>
      <c r="AM205" s="221"/>
      <c r="AN205" s="221"/>
      <c r="AO205" s="221"/>
      <c r="AP205" s="221"/>
      <c r="AQ205" s="221"/>
      <c r="AR205" s="221"/>
      <c r="AS205" s="221"/>
      <c r="AT205" s="221"/>
      <c r="AU205" s="221"/>
      <c r="AV205" s="221"/>
      <c r="AW205" s="221"/>
      <c r="AX205" s="221"/>
      <c r="AY205" s="221"/>
      <c r="AZ205" s="221"/>
      <c r="BA205" s="221"/>
      <c r="BB205" s="221"/>
      <c r="BC205" s="221"/>
      <c r="BD205" s="221"/>
      <c r="BE205" s="221"/>
      <c r="BF205" s="221"/>
      <c r="BG205" s="221"/>
    </row>
    <row r="206" spans="1:60" s="196" customFormat="1" ht="18.75" customHeight="1">
      <c r="B206" s="58"/>
      <c r="C206" s="228" t="e">
        <f>"※ 사용된 정반의 교정성적서에 명기된 평면도가 "&amp;N209&amp;" μm이고, 정반의 전체면적의 1/8영역에서 교정이 실시되었고,"</f>
        <v>#VALUE!</v>
      </c>
      <c r="D206" s="221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1"/>
      <c r="P206" s="202"/>
      <c r="Q206" s="202"/>
      <c r="R206" s="202"/>
      <c r="S206" s="202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1"/>
      <c r="AE206" s="221"/>
      <c r="AF206" s="180"/>
      <c r="AG206" s="180"/>
      <c r="AH206" s="180"/>
      <c r="AI206" s="228"/>
      <c r="AJ206" s="221"/>
      <c r="AK206" s="221"/>
      <c r="AL206" s="221"/>
      <c r="AM206" s="221"/>
      <c r="AN206" s="221"/>
      <c r="AO206" s="221"/>
      <c r="AP206" s="221"/>
      <c r="AQ206" s="221"/>
      <c r="AR206" s="221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</row>
    <row r="207" spans="1:60" s="196" customFormat="1" ht="18.75" customHeight="1">
      <c r="B207" s="58"/>
      <c r="C207" s="228"/>
      <c r="D207" s="228" t="s">
        <v>466</v>
      </c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1"/>
      <c r="P207" s="202"/>
      <c r="Q207" s="202"/>
      <c r="R207" s="202"/>
      <c r="S207" s="202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1"/>
      <c r="AE207" s="221"/>
      <c r="AF207" s="180"/>
      <c r="AG207" s="180"/>
      <c r="AH207" s="180"/>
      <c r="AI207" s="228"/>
      <c r="AJ207" s="221"/>
      <c r="AK207" s="221"/>
      <c r="AL207" s="221"/>
      <c r="AM207" s="221"/>
      <c r="AN207" s="221"/>
      <c r="AO207" s="221"/>
      <c r="AP207" s="221"/>
      <c r="AQ207" s="221"/>
      <c r="AR207" s="221"/>
      <c r="AS207" s="221"/>
      <c r="AT207" s="221"/>
      <c r="AU207" s="221"/>
      <c r="AV207" s="221"/>
      <c r="AW207" s="221"/>
      <c r="AX207" s="221"/>
      <c r="AY207" s="221"/>
      <c r="AZ207" s="221"/>
      <c r="BA207" s="221"/>
      <c r="BB207" s="221"/>
      <c r="BC207" s="221"/>
      <c r="BD207" s="221"/>
      <c r="BE207" s="221"/>
      <c r="BF207" s="221"/>
      <c r="BG207" s="221"/>
    </row>
    <row r="208" spans="1:60" s="196" customFormat="1" ht="18.75" customHeight="1">
      <c r="B208" s="221"/>
      <c r="C208" s="57" t="s">
        <v>467</v>
      </c>
      <c r="D208" s="228"/>
      <c r="E208" s="228"/>
      <c r="F208" s="228"/>
      <c r="G208" s="228"/>
      <c r="H208" s="228"/>
      <c r="I208" s="22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221"/>
      <c r="BC208" s="221"/>
      <c r="BD208" s="221"/>
      <c r="BE208" s="221"/>
      <c r="BF208" s="221"/>
      <c r="BG208" s="221"/>
    </row>
    <row r="209" spans="1:67" s="196" customFormat="1" ht="18.75" customHeight="1">
      <c r="B209" s="221"/>
      <c r="C209" s="365" t="s">
        <v>468</v>
      </c>
      <c r="D209" s="365"/>
      <c r="E209" s="365"/>
      <c r="F209" s="365"/>
      <c r="G209" s="365"/>
      <c r="H209" s="365"/>
      <c r="I209" s="365"/>
      <c r="J209" s="362" t="s">
        <v>504</v>
      </c>
      <c r="K209" s="362"/>
      <c r="L209" s="362"/>
      <c r="M209" s="440" t="s">
        <v>113</v>
      </c>
      <c r="N209" s="429" t="e">
        <f>Calcu!G66</f>
        <v>#VALUE!</v>
      </c>
      <c r="O209" s="429"/>
      <c r="P209" s="226" t="s">
        <v>138</v>
      </c>
      <c r="Q209" s="226"/>
      <c r="R209" s="440" t="s">
        <v>359</v>
      </c>
      <c r="S209" s="425" t="e">
        <f>N209/8/SQRT(3)</f>
        <v>#VALUE!</v>
      </c>
      <c r="T209" s="425"/>
      <c r="U209" s="425"/>
      <c r="V209" s="360" t="s">
        <v>138</v>
      </c>
      <c r="W209" s="360"/>
      <c r="X209" s="228"/>
      <c r="Y209" s="60"/>
      <c r="Z209" s="221"/>
      <c r="AA209" s="221"/>
      <c r="AB209" s="221"/>
      <c r="AC209" s="221"/>
      <c r="AD209" s="221"/>
      <c r="AE209" s="228"/>
      <c r="AF209" s="228"/>
      <c r="AG209" s="228"/>
      <c r="AH209" s="228"/>
      <c r="AI209" s="228"/>
      <c r="AJ209" s="228"/>
      <c r="AK209" s="228"/>
      <c r="AL209" s="228"/>
      <c r="AM209" s="221"/>
      <c r="AN209" s="221"/>
      <c r="AO209" s="221"/>
      <c r="AP209" s="221"/>
      <c r="AQ209" s="228"/>
      <c r="AR209" s="228"/>
      <c r="AS209" s="228"/>
      <c r="AT209" s="228"/>
      <c r="AU209" s="228"/>
      <c r="AV209" s="228"/>
      <c r="AW209" s="228"/>
      <c r="AX209" s="228"/>
      <c r="AY209" s="221"/>
      <c r="AZ209" s="221"/>
      <c r="BA209" s="221"/>
      <c r="BB209" s="221"/>
      <c r="BC209" s="221"/>
      <c r="BD209" s="221"/>
      <c r="BE209" s="221"/>
      <c r="BF209" s="221"/>
      <c r="BG209" s="221"/>
    </row>
    <row r="210" spans="1:67" s="196" customFormat="1" ht="18.75" customHeight="1">
      <c r="B210" s="221"/>
      <c r="C210" s="365"/>
      <c r="D210" s="365"/>
      <c r="E210" s="365"/>
      <c r="F210" s="365"/>
      <c r="G210" s="365"/>
      <c r="H210" s="365"/>
      <c r="I210" s="365"/>
      <c r="J210" s="362"/>
      <c r="K210" s="362"/>
      <c r="L210" s="362"/>
      <c r="M210" s="440"/>
      <c r="N210" s="201"/>
      <c r="O210" s="201"/>
      <c r="P210" s="201"/>
      <c r="Q210" s="201"/>
      <c r="R210" s="440"/>
      <c r="S210" s="425"/>
      <c r="T210" s="425"/>
      <c r="U210" s="425"/>
      <c r="V210" s="360"/>
      <c r="W210" s="360"/>
      <c r="X210" s="195"/>
      <c r="Y210" s="60"/>
      <c r="Z210" s="228"/>
      <c r="AA210" s="221"/>
      <c r="AB210" s="221"/>
      <c r="AC210" s="221"/>
      <c r="AD210" s="221"/>
      <c r="AE210" s="228"/>
      <c r="AF210" s="228"/>
      <c r="AG210" s="228"/>
      <c r="AH210" s="228"/>
      <c r="AI210" s="228"/>
      <c r="AJ210" s="228"/>
      <c r="AK210" s="228"/>
      <c r="AL210" s="228"/>
      <c r="AM210" s="221"/>
      <c r="AN210" s="221"/>
      <c r="AO210" s="221"/>
      <c r="AP210" s="221"/>
      <c r="AQ210" s="228"/>
      <c r="AR210" s="228"/>
      <c r="AS210" s="228"/>
      <c r="AT210" s="228"/>
      <c r="AU210" s="228"/>
      <c r="AV210" s="228"/>
      <c r="AW210" s="228"/>
      <c r="AX210" s="228"/>
      <c r="AY210" s="221"/>
      <c r="AZ210" s="221"/>
      <c r="BA210" s="221"/>
      <c r="BB210" s="221"/>
      <c r="BC210" s="221"/>
      <c r="BD210" s="221"/>
      <c r="BE210" s="221"/>
      <c r="BF210" s="221"/>
      <c r="BG210" s="221"/>
    </row>
    <row r="211" spans="1:67" s="196" customFormat="1" ht="18.75" customHeight="1">
      <c r="B211" s="221"/>
      <c r="C211" s="228" t="s">
        <v>469</v>
      </c>
      <c r="D211" s="228"/>
      <c r="E211" s="228"/>
      <c r="F211" s="228"/>
      <c r="G211" s="228"/>
      <c r="H211" s="228"/>
      <c r="I211" s="364" t="str">
        <f>V89</f>
        <v>직사각형</v>
      </c>
      <c r="J211" s="364"/>
      <c r="K211" s="364"/>
      <c r="L211" s="364"/>
      <c r="M211" s="364"/>
      <c r="N211" s="364"/>
      <c r="O211" s="364"/>
      <c r="P211" s="364"/>
      <c r="Q211" s="228"/>
      <c r="R211" s="228"/>
      <c r="S211" s="228"/>
      <c r="T211" s="228"/>
      <c r="U211" s="228"/>
      <c r="V211" s="228"/>
      <c r="W211" s="228"/>
      <c r="X211" s="228"/>
      <c r="Y211" s="228"/>
      <c r="Z211" s="221"/>
      <c r="AA211" s="221"/>
      <c r="AB211" s="221"/>
      <c r="AC211" s="221"/>
      <c r="AD211" s="221"/>
      <c r="AE211" s="221"/>
      <c r="AF211" s="221"/>
      <c r="AG211" s="221"/>
      <c r="AH211" s="228"/>
      <c r="AI211" s="228"/>
      <c r="AJ211" s="228"/>
      <c r="AK211" s="228"/>
      <c r="AL211" s="221"/>
      <c r="AM211" s="221"/>
      <c r="AN211" s="221"/>
      <c r="AO211" s="221"/>
      <c r="AP211" s="221"/>
      <c r="AQ211" s="221"/>
      <c r="AR211" s="221"/>
      <c r="AS211" s="228"/>
      <c r="AT211" s="228"/>
      <c r="AU211" s="228"/>
      <c r="AV211" s="228"/>
      <c r="AW211" s="228"/>
      <c r="AX211" s="228"/>
      <c r="AY211" s="221"/>
      <c r="AZ211" s="221"/>
      <c r="BA211" s="221"/>
      <c r="BB211" s="221"/>
      <c r="BC211" s="221"/>
      <c r="BD211" s="221"/>
      <c r="BE211" s="221"/>
      <c r="BF211" s="221"/>
      <c r="BG211" s="221"/>
    </row>
    <row r="212" spans="1:67" ht="18.75" customHeight="1">
      <c r="A212" s="57"/>
      <c r="B212" s="57"/>
      <c r="C212" s="365" t="s">
        <v>470</v>
      </c>
      <c r="D212" s="365"/>
      <c r="E212" s="365"/>
      <c r="F212" s="365"/>
      <c r="G212" s="365"/>
      <c r="H212" s="365"/>
      <c r="I212" s="228"/>
      <c r="J212" s="228"/>
      <c r="K212" s="57"/>
      <c r="L212" s="57"/>
      <c r="O212" s="364">
        <f>AA89</f>
        <v>1</v>
      </c>
      <c r="P212" s="364"/>
      <c r="Q212" s="57"/>
      <c r="R212" s="57"/>
      <c r="S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</row>
    <row r="213" spans="1:67" ht="18.75" customHeight="1">
      <c r="A213" s="57"/>
      <c r="B213" s="57"/>
      <c r="C213" s="365"/>
      <c r="D213" s="365"/>
      <c r="E213" s="365"/>
      <c r="F213" s="365"/>
      <c r="G213" s="365"/>
      <c r="H213" s="365"/>
      <c r="I213" s="219"/>
      <c r="J213" s="219"/>
      <c r="K213" s="57"/>
      <c r="L213" s="57"/>
      <c r="O213" s="364"/>
      <c r="P213" s="364"/>
      <c r="Q213" s="57"/>
      <c r="R213" s="57"/>
      <c r="S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</row>
    <row r="214" spans="1:67" s="57" customFormat="1" ht="18.75" customHeight="1">
      <c r="C214" s="57" t="s">
        <v>471</v>
      </c>
      <c r="K214" s="222" t="s">
        <v>472</v>
      </c>
      <c r="L214" s="361">
        <f>O212</f>
        <v>1</v>
      </c>
      <c r="M214" s="361"/>
      <c r="N214" s="221" t="s">
        <v>473</v>
      </c>
      <c r="O214" s="425" t="e">
        <f>S209</f>
        <v>#VALUE!</v>
      </c>
      <c r="P214" s="360"/>
      <c r="Q214" s="360"/>
      <c r="R214" s="424" t="str">
        <f>V209</f>
        <v>μm</v>
      </c>
      <c r="S214" s="360"/>
      <c r="T214" s="222" t="s">
        <v>366</v>
      </c>
      <c r="U214" s="72" t="s">
        <v>447</v>
      </c>
      <c r="V214" s="425" t="e">
        <f>L214*O214</f>
        <v>#VALUE!</v>
      </c>
      <c r="W214" s="425"/>
      <c r="X214" s="425"/>
      <c r="Y214" s="225" t="str">
        <f>R214</f>
        <v>μm</v>
      </c>
      <c r="Z214" s="56"/>
      <c r="AA214" s="224"/>
      <c r="AB214" s="228"/>
      <c r="AC214" s="228"/>
      <c r="AD214" s="228"/>
      <c r="AE214" s="224"/>
    </row>
    <row r="215" spans="1:67" s="196" customFormat="1" ht="18.75" customHeight="1">
      <c r="B215" s="221"/>
      <c r="C215" s="365" t="s">
        <v>474</v>
      </c>
      <c r="D215" s="365"/>
      <c r="E215" s="365"/>
      <c r="F215" s="365"/>
      <c r="G215" s="365"/>
      <c r="H215" s="228"/>
      <c r="I215" s="107"/>
      <c r="J215" s="228"/>
      <c r="K215" s="228"/>
      <c r="L215" s="228"/>
      <c r="M215" s="228"/>
      <c r="N215" s="228"/>
      <c r="O215" s="228"/>
      <c r="P215" s="228"/>
      <c r="Q215" s="228"/>
      <c r="R215" s="132"/>
      <c r="S215" s="228"/>
      <c r="T215" s="228"/>
      <c r="U215" s="228"/>
      <c r="V215" s="57"/>
      <c r="X215" s="57" t="s">
        <v>475</v>
      </c>
      <c r="Y215" s="228"/>
      <c r="Z215" s="228"/>
      <c r="AA215" s="228"/>
      <c r="AB215" s="228"/>
      <c r="AC215" s="228"/>
      <c r="AD215" s="228"/>
      <c r="AE215" s="221"/>
      <c r="AF215" s="221"/>
      <c r="AG215" s="221"/>
      <c r="AH215" s="221"/>
      <c r="AI215" s="221"/>
      <c r="AJ215" s="221"/>
      <c r="AK215" s="221"/>
      <c r="AL215" s="221"/>
      <c r="AM215" s="221"/>
      <c r="AN215" s="221"/>
      <c r="AO215" s="221"/>
      <c r="AP215" s="221"/>
      <c r="AQ215" s="221"/>
      <c r="AR215" s="221"/>
      <c r="AS215" s="221"/>
      <c r="AT215" s="221"/>
      <c r="AU215" s="221"/>
      <c r="AV215" s="221"/>
      <c r="AW215" s="221"/>
      <c r="AX215" s="221"/>
      <c r="AY215" s="221"/>
      <c r="AZ215" s="221"/>
      <c r="BA215" s="221"/>
      <c r="BB215" s="221"/>
      <c r="BC215" s="221"/>
      <c r="BD215" s="221"/>
      <c r="BE215" s="221"/>
      <c r="BF215" s="221"/>
      <c r="BG215" s="221"/>
    </row>
    <row r="216" spans="1:67" s="196" customFormat="1" ht="18.75" customHeight="1">
      <c r="B216" s="221"/>
      <c r="C216" s="365"/>
      <c r="D216" s="365"/>
      <c r="E216" s="365"/>
      <c r="F216" s="365"/>
      <c r="G216" s="365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1"/>
      <c r="AF216" s="228"/>
      <c r="AG216" s="221"/>
      <c r="AH216" s="221"/>
      <c r="AI216" s="221"/>
      <c r="AJ216" s="221"/>
      <c r="AK216" s="221"/>
      <c r="AL216" s="221"/>
      <c r="AM216" s="221"/>
      <c r="AN216" s="221"/>
      <c r="AO216" s="221"/>
      <c r="AP216" s="221"/>
      <c r="AQ216" s="221"/>
      <c r="AR216" s="221"/>
      <c r="AS216" s="221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1"/>
      <c r="BD216" s="221"/>
      <c r="BE216" s="221"/>
      <c r="BF216" s="221"/>
      <c r="BG216" s="221"/>
    </row>
    <row r="217" spans="1:67" s="196" customFormat="1" ht="18.75" customHeight="1">
      <c r="B217" s="221"/>
      <c r="C217" s="228"/>
      <c r="D217" s="228"/>
      <c r="E217" s="228"/>
      <c r="F217" s="228"/>
      <c r="G217" s="221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1"/>
      <c r="AF217" s="228"/>
      <c r="AG217" s="221"/>
      <c r="AH217" s="221"/>
      <c r="AI217" s="221"/>
      <c r="AJ217" s="221"/>
      <c r="AK217" s="221"/>
      <c r="AL217" s="221"/>
      <c r="AM217" s="221"/>
      <c r="AN217" s="221"/>
      <c r="AO217" s="221"/>
      <c r="AP217" s="221"/>
      <c r="AQ217" s="221"/>
      <c r="AR217" s="221"/>
      <c r="AS217" s="221"/>
      <c r="AT217" s="221"/>
      <c r="AU217" s="221"/>
      <c r="AV217" s="221"/>
      <c r="AW217" s="221"/>
      <c r="AX217" s="221"/>
      <c r="AY217" s="221"/>
      <c r="AZ217" s="221"/>
      <c r="BA217" s="221"/>
      <c r="BB217" s="221"/>
      <c r="BC217" s="221"/>
      <c r="BD217" s="221"/>
      <c r="BE217" s="221"/>
      <c r="BF217" s="221"/>
      <c r="BG217" s="221"/>
    </row>
    <row r="218" spans="1:67" s="196" customFormat="1" ht="18.75" customHeight="1">
      <c r="A218" s="58" t="s">
        <v>476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  <c r="AA218" s="221"/>
      <c r="AB218" s="221"/>
      <c r="AC218" s="221"/>
      <c r="AD218" s="221"/>
      <c r="AE218" s="221"/>
      <c r="AF218" s="221"/>
      <c r="AG218" s="221"/>
      <c r="AH218" s="221"/>
      <c r="AI218" s="221"/>
      <c r="AJ218" s="221"/>
      <c r="AK218" s="221"/>
      <c r="AL218" s="221"/>
      <c r="AM218" s="221"/>
      <c r="AN218" s="221"/>
      <c r="AO218" s="221"/>
      <c r="AP218" s="221"/>
      <c r="AQ218" s="221"/>
      <c r="AR218" s="221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</row>
    <row r="219" spans="1:67" s="196" customFormat="1" ht="18.75" customHeight="1">
      <c r="A219" s="221"/>
      <c r="B219" s="221"/>
      <c r="C219" s="221"/>
      <c r="D219" s="221"/>
      <c r="E219" s="221"/>
      <c r="F219" s="221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  <c r="R219" s="221"/>
      <c r="S219" s="221"/>
      <c r="T219" s="221"/>
      <c r="U219" s="221"/>
      <c r="V219" s="221"/>
      <c r="W219" s="221"/>
      <c r="X219" s="221"/>
      <c r="Y219" s="221"/>
      <c r="Z219" s="221"/>
      <c r="AA219" s="221"/>
      <c r="AB219" s="221"/>
      <c r="AC219" s="221"/>
      <c r="AD219" s="221"/>
      <c r="AE219" s="228"/>
      <c r="AF219" s="221"/>
      <c r="AG219" s="221"/>
      <c r="AH219" s="221"/>
      <c r="AI219" s="221"/>
      <c r="AJ219" s="221"/>
      <c r="AK219" s="221"/>
      <c r="AL219" s="221"/>
      <c r="AM219" s="221"/>
      <c r="AN219" s="221"/>
      <c r="AO219" s="221"/>
      <c r="AP219" s="221"/>
      <c r="AQ219" s="221"/>
      <c r="AR219" s="221"/>
      <c r="AS219" s="221"/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1"/>
      <c r="BD219" s="221"/>
      <c r="BE219" s="221"/>
      <c r="BF219" s="221"/>
    </row>
    <row r="220" spans="1:67" s="59" customFormat="1" ht="18.75" customHeight="1">
      <c r="C220" s="228"/>
      <c r="D220" s="228"/>
      <c r="E220" s="221" t="s">
        <v>415</v>
      </c>
      <c r="F220" s="425" t="e">
        <f>AH81</f>
        <v>#N/A</v>
      </c>
      <c r="G220" s="425"/>
      <c r="H220" s="425"/>
      <c r="I220" s="228" t="s">
        <v>400</v>
      </c>
      <c r="J220" s="228"/>
      <c r="K220" s="433" t="s">
        <v>477</v>
      </c>
      <c r="L220" s="433"/>
      <c r="M220" s="425">
        <f>AH82</f>
        <v>0</v>
      </c>
      <c r="N220" s="425"/>
      <c r="O220" s="425"/>
      <c r="P220" s="228" t="s">
        <v>400</v>
      </c>
      <c r="Q220" s="228"/>
      <c r="R220" s="433" t="s">
        <v>477</v>
      </c>
      <c r="S220" s="433"/>
      <c r="T220" s="425" t="e">
        <f>AH83</f>
        <v>#VALUE!</v>
      </c>
      <c r="U220" s="425"/>
      <c r="V220" s="425"/>
      <c r="W220" s="228" t="s">
        <v>400</v>
      </c>
      <c r="X220" s="228"/>
      <c r="Y220" s="433" t="s">
        <v>477</v>
      </c>
      <c r="Z220" s="433"/>
      <c r="AA220" s="425" t="e">
        <f ca="1">AH84</f>
        <v>#VALUE!</v>
      </c>
      <c r="AB220" s="425"/>
      <c r="AC220" s="425"/>
      <c r="AD220" s="228" t="s">
        <v>400</v>
      </c>
      <c r="AE220" s="228"/>
      <c r="AF220" s="433" t="s">
        <v>478</v>
      </c>
      <c r="AG220" s="433"/>
      <c r="AH220" s="425" t="e">
        <f>AH85</f>
        <v>#VALUE!</v>
      </c>
      <c r="AI220" s="425"/>
      <c r="AJ220" s="425"/>
      <c r="AK220" s="228" t="s">
        <v>416</v>
      </c>
      <c r="AL220" s="228"/>
      <c r="AT220" s="228"/>
      <c r="AU220" s="228"/>
      <c r="AV220" s="228"/>
      <c r="AW220" s="228"/>
      <c r="AX220" s="228"/>
      <c r="AY220" s="228"/>
      <c r="AZ220" s="228"/>
      <c r="BA220" s="228"/>
      <c r="BB220" s="228"/>
      <c r="BC220" s="228"/>
      <c r="BD220" s="228"/>
      <c r="BE220" s="228"/>
      <c r="BF220" s="228"/>
      <c r="BG220" s="228"/>
      <c r="BH220" s="228"/>
    </row>
    <row r="221" spans="1:67" s="59" customFormat="1" ht="18.75" customHeight="1">
      <c r="C221" s="228"/>
      <c r="D221" s="228"/>
      <c r="E221" s="221"/>
      <c r="F221" s="433" t="s">
        <v>76</v>
      </c>
      <c r="G221" s="433"/>
      <c r="H221" s="425" t="e">
        <f ca="1">AH86</f>
        <v>#N/A</v>
      </c>
      <c r="I221" s="425"/>
      <c r="J221" s="425"/>
      <c r="K221" s="228" t="s">
        <v>400</v>
      </c>
      <c r="L221" s="228"/>
      <c r="M221" s="433" t="s">
        <v>76</v>
      </c>
      <c r="N221" s="433"/>
      <c r="O221" s="425">
        <f>AH87</f>
        <v>0</v>
      </c>
      <c r="P221" s="425"/>
      <c r="Q221" s="425"/>
      <c r="R221" s="228" t="s">
        <v>100</v>
      </c>
      <c r="S221" s="228"/>
      <c r="T221" s="433" t="s">
        <v>76</v>
      </c>
      <c r="U221" s="433"/>
      <c r="V221" s="425">
        <f>AH88</f>
        <v>0</v>
      </c>
      <c r="W221" s="425"/>
      <c r="X221" s="425"/>
      <c r="Y221" s="228" t="s">
        <v>409</v>
      </c>
      <c r="Z221" s="228"/>
      <c r="AA221" s="433" t="s">
        <v>479</v>
      </c>
      <c r="AB221" s="433"/>
      <c r="AC221" s="425" t="e">
        <f>AH89</f>
        <v>#VALUE!</v>
      </c>
      <c r="AD221" s="425"/>
      <c r="AE221" s="425"/>
      <c r="AF221" s="228" t="s">
        <v>480</v>
      </c>
      <c r="AG221" s="228"/>
      <c r="AH221" s="223"/>
      <c r="AI221" s="223"/>
      <c r="AJ221" s="223"/>
      <c r="AK221" s="228"/>
      <c r="AL221" s="228"/>
      <c r="AM221" s="221"/>
      <c r="AN221" s="221"/>
      <c r="AO221" s="223"/>
      <c r="AP221" s="223"/>
      <c r="AQ221" s="223"/>
      <c r="AR221" s="228"/>
      <c r="AS221" s="228"/>
      <c r="AT221" s="221"/>
      <c r="AU221" s="221"/>
      <c r="AV221" s="223"/>
      <c r="AW221" s="223"/>
      <c r="AX221" s="223"/>
      <c r="AY221" s="228"/>
      <c r="AZ221" s="228"/>
      <c r="BA221" s="228"/>
      <c r="BB221" s="228"/>
      <c r="BC221" s="228"/>
      <c r="BD221" s="228"/>
      <c r="BE221" s="228"/>
      <c r="BF221" s="228"/>
      <c r="BG221" s="228"/>
      <c r="BH221" s="228"/>
      <c r="BI221" s="228"/>
      <c r="BJ221" s="228"/>
      <c r="BK221" s="228"/>
      <c r="BL221" s="228"/>
      <c r="BM221" s="228"/>
      <c r="BN221" s="228"/>
      <c r="BO221" s="228"/>
    </row>
    <row r="222" spans="1:67" s="59" customFormat="1" ht="18.75" customHeight="1">
      <c r="C222" s="228"/>
      <c r="D222" s="228"/>
      <c r="E222" s="221" t="s">
        <v>113</v>
      </c>
      <c r="F222" s="442" t="e">
        <f>AH90</f>
        <v>#N/A</v>
      </c>
      <c r="G222" s="442"/>
      <c r="H222" s="442"/>
      <c r="I222" s="228" t="s">
        <v>409</v>
      </c>
      <c r="J222" s="228"/>
      <c r="K222" s="228"/>
      <c r="L222" s="228"/>
      <c r="M222" s="134"/>
      <c r="N222" s="134"/>
      <c r="O222" s="134"/>
      <c r="P222" s="134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8"/>
      <c r="AG222" s="221"/>
      <c r="AH222" s="228"/>
      <c r="AI222" s="228"/>
      <c r="AJ222" s="228"/>
      <c r="AK222" s="228"/>
      <c r="AL222" s="228"/>
      <c r="AM222" s="228"/>
      <c r="AN222" s="228"/>
      <c r="AO222" s="228"/>
      <c r="AP222" s="228"/>
      <c r="AQ222" s="228"/>
      <c r="AR222" s="228"/>
      <c r="AS222" s="228"/>
      <c r="AT222" s="228"/>
      <c r="AU222" s="228"/>
      <c r="AV222" s="228"/>
      <c r="AW222" s="228"/>
      <c r="AX222" s="228"/>
      <c r="AY222" s="228"/>
      <c r="AZ222" s="228"/>
      <c r="BA222" s="228"/>
      <c r="BB222" s="228"/>
      <c r="BC222" s="228"/>
      <c r="BD222" s="228"/>
      <c r="BE222" s="228"/>
      <c r="BF222" s="228"/>
      <c r="BG222" s="228"/>
      <c r="BH222" s="228"/>
    </row>
    <row r="223" spans="1:67" s="59" customFormat="1" ht="18.75" customHeight="1">
      <c r="A223" s="228"/>
      <c r="B223" s="228"/>
      <c r="C223" s="228"/>
      <c r="D223" s="227"/>
      <c r="E223" s="227"/>
      <c r="F223" s="227"/>
      <c r="G223" s="228"/>
      <c r="H223" s="228"/>
      <c r="I223" s="221"/>
      <c r="J223" s="221"/>
      <c r="K223" s="229"/>
      <c r="L223" s="229"/>
      <c r="M223" s="229"/>
      <c r="N223" s="229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8"/>
      <c r="AG223" s="228"/>
      <c r="AH223" s="228"/>
      <c r="AI223" s="228"/>
      <c r="AJ223" s="228"/>
      <c r="AK223" s="228"/>
      <c r="AL223" s="228"/>
      <c r="AM223" s="228"/>
      <c r="AN223" s="228"/>
      <c r="AO223" s="228"/>
      <c r="AW223" s="228"/>
      <c r="AX223" s="228"/>
      <c r="AY223" s="228"/>
      <c r="AZ223" s="228"/>
      <c r="BA223" s="228"/>
      <c r="BB223" s="228"/>
      <c r="BC223" s="228"/>
      <c r="BD223" s="228"/>
      <c r="BE223" s="228"/>
      <c r="BF223" s="228"/>
    </row>
    <row r="224" spans="1:67" s="196" customFormat="1" ht="18.75" customHeight="1">
      <c r="A224" s="221"/>
      <c r="B224" s="221"/>
      <c r="C224" s="221"/>
      <c r="D224" s="133" t="s">
        <v>549</v>
      </c>
      <c r="E224" s="256" t="s">
        <v>113</v>
      </c>
      <c r="F224" s="442" t="e">
        <f>F222</f>
        <v>#N/A</v>
      </c>
      <c r="G224" s="442"/>
      <c r="H224" s="442"/>
      <c r="I224" s="228" t="s">
        <v>480</v>
      </c>
      <c r="J224" s="134"/>
      <c r="K224" s="134"/>
      <c r="L224" s="134"/>
      <c r="M224" s="134"/>
      <c r="N224" s="221"/>
      <c r="O224" s="221"/>
      <c r="P224" s="228"/>
      <c r="Q224" s="221"/>
      <c r="R224" s="221"/>
      <c r="S224" s="221"/>
      <c r="T224" s="221"/>
      <c r="U224" s="221"/>
      <c r="V224" s="221"/>
      <c r="W224" s="221"/>
      <c r="X224" s="221"/>
      <c r="Y224" s="221"/>
      <c r="Z224" s="221"/>
      <c r="AA224" s="221"/>
      <c r="AB224" s="221"/>
      <c r="AC224" s="221"/>
      <c r="AD224" s="221"/>
      <c r="AE224" s="228"/>
      <c r="AF224" s="221"/>
      <c r="AG224" s="221"/>
      <c r="AH224" s="221"/>
      <c r="AI224" s="221"/>
      <c r="AJ224" s="221"/>
      <c r="AK224" s="221"/>
      <c r="AL224" s="221"/>
      <c r="AM224" s="221"/>
      <c r="AN224" s="221"/>
      <c r="AO224" s="221"/>
      <c r="AW224" s="221"/>
      <c r="AX224" s="221"/>
      <c r="AY224" s="221"/>
      <c r="AZ224" s="221"/>
      <c r="BA224" s="221"/>
      <c r="BB224" s="221"/>
      <c r="BC224" s="221"/>
      <c r="BD224" s="221"/>
      <c r="BE224" s="221"/>
      <c r="BF224" s="221"/>
    </row>
    <row r="225" spans="1:60" s="228" customFormat="1" ht="18.75" customHeight="1"/>
    <row r="226" spans="1:60" ht="18.75" customHeight="1">
      <c r="A226" s="58" t="s">
        <v>481</v>
      </c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</row>
    <row r="227" spans="1:60" ht="18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443" t="e">
        <f>AH90</f>
        <v>#N/A</v>
      </c>
      <c r="M227" s="443"/>
      <c r="N227" s="443"/>
      <c r="O227" s="443"/>
      <c r="P227" s="443"/>
      <c r="Q227" s="443"/>
      <c r="R227" s="443"/>
      <c r="S227" s="443"/>
      <c r="T227" s="443"/>
      <c r="U227" s="443"/>
      <c r="V227" s="443"/>
      <c r="W227" s="443"/>
      <c r="X227" s="443"/>
      <c r="Y227" s="443"/>
      <c r="Z227" s="443"/>
      <c r="AA227" s="443"/>
      <c r="AB227" s="443"/>
      <c r="AC227" s="443"/>
      <c r="AD227" s="443"/>
      <c r="AE227" s="443"/>
      <c r="AF227" s="443"/>
      <c r="AG227" s="443"/>
      <c r="AH227" s="443"/>
      <c r="AI227" s="443"/>
      <c r="AJ227" s="443"/>
      <c r="AK227" s="443"/>
      <c r="AL227" s="433" t="s">
        <v>132</v>
      </c>
      <c r="AM227" s="364" t="e">
        <f>AP90</f>
        <v>#VALUE!</v>
      </c>
      <c r="AN227" s="364"/>
      <c r="AO227" s="364"/>
      <c r="AP227" s="364"/>
      <c r="AQ227" s="364"/>
      <c r="AR227" s="364"/>
    </row>
    <row r="228" spans="1:60" ht="18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432" t="e">
        <f>AH81</f>
        <v>#N/A</v>
      </c>
      <c r="N228" s="432"/>
      <c r="O228" s="432"/>
      <c r="P228" s="203"/>
      <c r="Q228" s="441" t="s">
        <v>133</v>
      </c>
      <c r="R228" s="432">
        <f>AH82</f>
        <v>0</v>
      </c>
      <c r="S228" s="432"/>
      <c r="T228" s="432"/>
      <c r="U228" s="203"/>
      <c r="V228" s="441" t="s">
        <v>133</v>
      </c>
      <c r="W228" s="432" t="e">
        <f>AH83</f>
        <v>#VALUE!</v>
      </c>
      <c r="X228" s="432"/>
      <c r="Y228" s="432"/>
      <c r="Z228" s="203"/>
      <c r="AA228" s="441" t="s">
        <v>133</v>
      </c>
      <c r="AB228" s="432" t="e">
        <f ca="1">AH84</f>
        <v>#VALUE!</v>
      </c>
      <c r="AC228" s="432"/>
      <c r="AD228" s="432"/>
      <c r="AE228" s="203"/>
      <c r="AF228" s="441" t="s">
        <v>133</v>
      </c>
      <c r="AG228" s="432" t="e">
        <f>AH85</f>
        <v>#VALUE!</v>
      </c>
      <c r="AH228" s="432"/>
      <c r="AI228" s="432"/>
      <c r="AJ228" s="203"/>
      <c r="AK228" s="134"/>
      <c r="AL228" s="433"/>
      <c r="AM228" s="364"/>
      <c r="AN228" s="364"/>
      <c r="AO228" s="364"/>
      <c r="AP228" s="364"/>
      <c r="AQ228" s="364"/>
      <c r="AR228" s="364"/>
    </row>
    <row r="229" spans="1:60" ht="18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399" t="str">
        <f>AP81</f>
        <v>∞</v>
      </c>
      <c r="N229" s="399"/>
      <c r="O229" s="399"/>
      <c r="P229" s="399"/>
      <c r="Q229" s="441"/>
      <c r="R229" s="399">
        <f>AP82</f>
        <v>4</v>
      </c>
      <c r="S229" s="399"/>
      <c r="T229" s="399"/>
      <c r="U229" s="399"/>
      <c r="V229" s="441"/>
      <c r="W229" s="399">
        <f>AP83</f>
        <v>100</v>
      </c>
      <c r="X229" s="399"/>
      <c r="Y229" s="399"/>
      <c r="Z229" s="399"/>
      <c r="AA229" s="441"/>
      <c r="AB229" s="399">
        <f>AP84</f>
        <v>12</v>
      </c>
      <c r="AC229" s="399"/>
      <c r="AD229" s="399"/>
      <c r="AE229" s="399"/>
      <c r="AF229" s="441"/>
      <c r="AG229" s="399">
        <f>AP85</f>
        <v>100</v>
      </c>
      <c r="AH229" s="399"/>
      <c r="AI229" s="399"/>
      <c r="AJ229" s="399"/>
      <c r="AK229" s="134"/>
    </row>
    <row r="230" spans="1:60" ht="18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441" t="s">
        <v>133</v>
      </c>
      <c r="N230" s="432" t="e">
        <f ca="1">AH86</f>
        <v>#N/A</v>
      </c>
      <c r="O230" s="432"/>
      <c r="P230" s="432"/>
      <c r="Q230" s="203"/>
      <c r="R230" s="441" t="s">
        <v>133</v>
      </c>
      <c r="S230" s="432">
        <f>AH87</f>
        <v>0</v>
      </c>
      <c r="T230" s="432"/>
      <c r="U230" s="432"/>
      <c r="V230" s="203"/>
      <c r="W230" s="441" t="s">
        <v>133</v>
      </c>
      <c r="X230" s="432">
        <f>AH88</f>
        <v>0</v>
      </c>
      <c r="Y230" s="432"/>
      <c r="Z230" s="432"/>
      <c r="AA230" s="203"/>
      <c r="AB230" s="441" t="s">
        <v>133</v>
      </c>
      <c r="AC230" s="432" t="e">
        <f>AH89</f>
        <v>#VALUE!</v>
      </c>
      <c r="AD230" s="432"/>
      <c r="AE230" s="432"/>
      <c r="AF230" s="203"/>
    </row>
    <row r="231" spans="1:60" ht="18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441"/>
      <c r="N231" s="399">
        <f>AP86</f>
        <v>12</v>
      </c>
      <c r="O231" s="399"/>
      <c r="P231" s="399"/>
      <c r="Q231" s="399"/>
      <c r="R231" s="441"/>
      <c r="S231" s="399" t="str">
        <f>AP87</f>
        <v>∞</v>
      </c>
      <c r="T231" s="399"/>
      <c r="U231" s="399"/>
      <c r="V231" s="399"/>
      <c r="W231" s="441"/>
      <c r="X231" s="399">
        <f>AP88</f>
        <v>12</v>
      </c>
      <c r="Y231" s="399"/>
      <c r="Z231" s="399"/>
      <c r="AA231" s="399"/>
      <c r="AB231" s="441"/>
      <c r="AC231" s="399">
        <f>AP89</f>
        <v>12</v>
      </c>
      <c r="AD231" s="399"/>
      <c r="AE231" s="399"/>
      <c r="AF231" s="399"/>
    </row>
    <row r="232" spans="1:60" ht="18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</row>
    <row r="233" spans="1:60" ht="18.75" customHeight="1">
      <c r="A233" s="58" t="s">
        <v>122</v>
      </c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</row>
    <row r="234" spans="1:60" ht="18.75" customHeight="1">
      <c r="A234" s="58"/>
      <c r="B234" s="57" t="s">
        <v>482</v>
      </c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</row>
    <row r="235" spans="1:60" ht="18.75" customHeight="1">
      <c r="A235" s="58"/>
      <c r="B235" s="57"/>
      <c r="C235" s="57" t="s">
        <v>483</v>
      </c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</row>
    <row r="236" spans="1:60" ht="18.75" customHeight="1">
      <c r="A236" s="58"/>
      <c r="B236" s="57"/>
      <c r="C236" s="56" t="s">
        <v>115</v>
      </c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</row>
    <row r="237" spans="1:60" ht="18.75" customHeight="1">
      <c r="A237" s="58"/>
      <c r="B237" s="57"/>
      <c r="C237" s="228" t="s">
        <v>484</v>
      </c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</row>
    <row r="238" spans="1:60" ht="18.75" customHeight="1">
      <c r="A238" s="58"/>
      <c r="B238" s="57"/>
      <c r="D238" s="57"/>
      <c r="E238" s="133"/>
      <c r="F238" s="57"/>
      <c r="G238" s="220"/>
      <c r="H238" s="221"/>
      <c r="I238" s="221"/>
      <c r="J238" s="221"/>
      <c r="R238" s="133"/>
      <c r="S238" s="135"/>
      <c r="T238" s="135"/>
      <c r="U238" s="135"/>
      <c r="V238" s="135"/>
      <c r="W238" s="135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</row>
    <row r="239" spans="1:60" ht="18.75" customHeight="1">
      <c r="A239" s="58"/>
      <c r="B239" s="57" t="s">
        <v>114</v>
      </c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</row>
    <row r="240" spans="1:60" ht="18.75" customHeight="1">
      <c r="A240" s="58"/>
      <c r="B240" s="57"/>
      <c r="C240" s="57" t="s">
        <v>118</v>
      </c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</row>
    <row r="241" spans="1:56" ht="18.75" customHeight="1">
      <c r="B241" s="57"/>
      <c r="C241" s="57" t="s">
        <v>121</v>
      </c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</row>
    <row r="242" spans="1:56" ht="18.75" customHeight="1">
      <c r="A242" s="57"/>
      <c r="B242" s="57"/>
      <c r="C242" s="56" t="s">
        <v>134</v>
      </c>
      <c r="L242" s="59"/>
      <c r="M242" s="59"/>
      <c r="N242" s="59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</row>
    <row r="243" spans="1:56" ht="18.75" customHeight="1">
      <c r="A243" s="57"/>
      <c r="B243" s="57"/>
      <c r="L243" s="59"/>
      <c r="M243" s="59"/>
      <c r="N243" s="59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</row>
    <row r="244" spans="1:56" ht="18.75" customHeight="1">
      <c r="A244" s="57"/>
      <c r="B244" s="57"/>
      <c r="C244" s="57"/>
      <c r="D244" s="57"/>
      <c r="E244" s="60"/>
      <c r="F244" s="57"/>
      <c r="G244" s="57"/>
      <c r="H244" s="220" t="s">
        <v>485</v>
      </c>
      <c r="I244" s="433" t="e">
        <f ca="1">Calcu!E82</f>
        <v>#N/A</v>
      </c>
      <c r="J244" s="433"/>
      <c r="K244" s="433"/>
      <c r="L244" s="222" t="s">
        <v>116</v>
      </c>
      <c r="M244" s="444" t="e">
        <f>F224</f>
        <v>#N/A</v>
      </c>
      <c r="N244" s="444"/>
      <c r="O244" s="444"/>
      <c r="P244" s="444"/>
      <c r="Q244" s="444"/>
      <c r="R244" s="196" t="s">
        <v>486</v>
      </c>
      <c r="S244" s="445" t="e">
        <f ca="1">Calcu!H71</f>
        <v>#N/A</v>
      </c>
      <c r="T244" s="445"/>
      <c r="U244" s="445"/>
      <c r="V244" s="445"/>
      <c r="W244" s="57" t="s">
        <v>117</v>
      </c>
      <c r="X244" s="446" t="e">
        <f ca="1">Calcu!H71</f>
        <v>#N/A</v>
      </c>
      <c r="Y244" s="446"/>
      <c r="Z244" s="446"/>
      <c r="AA244" s="446"/>
      <c r="AL244" s="57"/>
      <c r="AM244" s="57"/>
      <c r="AN244" s="57"/>
      <c r="AO244" s="57"/>
      <c r="AP244" s="57"/>
      <c r="AQ244" s="57"/>
      <c r="AR244" s="57"/>
      <c r="AS244" s="57"/>
      <c r="AT244" s="57"/>
    </row>
  </sheetData>
  <mergeCells count="759">
    <mergeCell ref="I244:K244"/>
    <mergeCell ref="M244:Q244"/>
    <mergeCell ref="S244:V244"/>
    <mergeCell ref="X244:AA244"/>
    <mergeCell ref="M230:M231"/>
    <mergeCell ref="N230:P230"/>
    <mergeCell ref="R230:R231"/>
    <mergeCell ref="S230:U230"/>
    <mergeCell ref="W230:W231"/>
    <mergeCell ref="X230:Z230"/>
    <mergeCell ref="AB230:AB231"/>
    <mergeCell ref="AC230:AE230"/>
    <mergeCell ref="N231:Q231"/>
    <mergeCell ref="S231:V231"/>
    <mergeCell ref="X231:AA231"/>
    <mergeCell ref="AC231:AF231"/>
    <mergeCell ref="F222:H222"/>
    <mergeCell ref="F224:H224"/>
    <mergeCell ref="L227:AK227"/>
    <mergeCell ref="AL227:AL228"/>
    <mergeCell ref="AM227:AR228"/>
    <mergeCell ref="M228:O228"/>
    <mergeCell ref="Q228:Q229"/>
    <mergeCell ref="R228:T228"/>
    <mergeCell ref="V228:V229"/>
    <mergeCell ref="W228:Y228"/>
    <mergeCell ref="AA228:AA229"/>
    <mergeCell ref="AB228:AD228"/>
    <mergeCell ref="AF228:AF229"/>
    <mergeCell ref="AG228:AI228"/>
    <mergeCell ref="M229:P229"/>
    <mergeCell ref="R229:U229"/>
    <mergeCell ref="W229:Z229"/>
    <mergeCell ref="AB229:AE229"/>
    <mergeCell ref="AG229:AJ229"/>
    <mergeCell ref="Y220:Z220"/>
    <mergeCell ref="O212:P213"/>
    <mergeCell ref="AA220:AC220"/>
    <mergeCell ref="AF220:AG220"/>
    <mergeCell ref="AH220:AJ220"/>
    <mergeCell ref="F221:G221"/>
    <mergeCell ref="H221:J221"/>
    <mergeCell ref="M221:N221"/>
    <mergeCell ref="O221:Q221"/>
    <mergeCell ref="T221:U221"/>
    <mergeCell ref="V221:X221"/>
    <mergeCell ref="AA221:AB221"/>
    <mergeCell ref="AC221:AE221"/>
    <mergeCell ref="I211:P211"/>
    <mergeCell ref="C212:H213"/>
    <mergeCell ref="L214:M214"/>
    <mergeCell ref="O214:Q214"/>
    <mergeCell ref="R214:S214"/>
    <mergeCell ref="V214:X214"/>
    <mergeCell ref="C215:G216"/>
    <mergeCell ref="F220:H220"/>
    <mergeCell ref="K220:L220"/>
    <mergeCell ref="M220:O220"/>
    <mergeCell ref="R220:S220"/>
    <mergeCell ref="T220:V220"/>
    <mergeCell ref="I198:P198"/>
    <mergeCell ref="C199:H200"/>
    <mergeCell ref="L201:M201"/>
    <mergeCell ref="O201:Q201"/>
    <mergeCell ref="R201:S201"/>
    <mergeCell ref="V201:X201"/>
    <mergeCell ref="C202:G203"/>
    <mergeCell ref="N209:O209"/>
    <mergeCell ref="R209:R210"/>
    <mergeCell ref="S209:U210"/>
    <mergeCell ref="V209:W210"/>
    <mergeCell ref="O199:P200"/>
    <mergeCell ref="J209:L210"/>
    <mergeCell ref="M209:M210"/>
    <mergeCell ref="C209:I210"/>
    <mergeCell ref="I186:P186"/>
    <mergeCell ref="C187:H188"/>
    <mergeCell ref="L189:M189"/>
    <mergeCell ref="O189:Q189"/>
    <mergeCell ref="R189:S189"/>
    <mergeCell ref="V189:X189"/>
    <mergeCell ref="P195:Q195"/>
    <mergeCell ref="O196:P196"/>
    <mergeCell ref="S196:S197"/>
    <mergeCell ref="T196:V197"/>
    <mergeCell ref="W196:X197"/>
    <mergeCell ref="N187:O188"/>
    <mergeCell ref="K196:M197"/>
    <mergeCell ref="N196:N197"/>
    <mergeCell ref="AJ174:AP175"/>
    <mergeCell ref="L176:N176"/>
    <mergeCell ref="S176:V176"/>
    <mergeCell ref="Y176:AA176"/>
    <mergeCell ref="C177:G178"/>
    <mergeCell ref="P183:Q183"/>
    <mergeCell ref="O184:P184"/>
    <mergeCell ref="S184:S185"/>
    <mergeCell ref="T184:V185"/>
    <mergeCell ref="W184:X185"/>
    <mergeCell ref="K184:M185"/>
    <mergeCell ref="N184:N185"/>
    <mergeCell ref="I173:P173"/>
    <mergeCell ref="C174:H175"/>
    <mergeCell ref="S174:U175"/>
    <mergeCell ref="V174:Y175"/>
    <mergeCell ref="Z174:Z175"/>
    <mergeCell ref="AA174:AC175"/>
    <mergeCell ref="AD174:AE175"/>
    <mergeCell ref="AF174:AF175"/>
    <mergeCell ref="AG174:AI175"/>
    <mergeCell ref="AC158:AF159"/>
    <mergeCell ref="AG158:AM159"/>
    <mergeCell ref="L160:O160"/>
    <mergeCell ref="AA160:AC160"/>
    <mergeCell ref="C161:G162"/>
    <mergeCell ref="Z163:AA164"/>
    <mergeCell ref="H170:O170"/>
    <mergeCell ref="R171:R172"/>
    <mergeCell ref="C171:I172"/>
    <mergeCell ref="J171:L172"/>
    <mergeCell ref="M171:M172"/>
    <mergeCell ref="N171:O171"/>
    <mergeCell ref="S171:U172"/>
    <mergeCell ref="V171:W172"/>
    <mergeCell ref="C147:G148"/>
    <mergeCell ref="H152:J152"/>
    <mergeCell ref="I157:P157"/>
    <mergeCell ref="C158:H159"/>
    <mergeCell ref="S158:T159"/>
    <mergeCell ref="U158:V159"/>
    <mergeCell ref="W158:Y159"/>
    <mergeCell ref="Z158:AA159"/>
    <mergeCell ref="AB158:AB159"/>
    <mergeCell ref="R144:T145"/>
    <mergeCell ref="U144:X145"/>
    <mergeCell ref="Y144:Y145"/>
    <mergeCell ref="Z144:AB145"/>
    <mergeCell ref="AC144:AD145"/>
    <mergeCell ref="AE144:AE145"/>
    <mergeCell ref="AF144:AH145"/>
    <mergeCell ref="AI144:AO145"/>
    <mergeCell ref="L146:N146"/>
    <mergeCell ref="S146:V146"/>
    <mergeCell ref="Y146:AA146"/>
    <mergeCell ref="AA130:AC130"/>
    <mergeCell ref="C131:G132"/>
    <mergeCell ref="AB133:AC134"/>
    <mergeCell ref="H140:O140"/>
    <mergeCell ref="R141:R142"/>
    <mergeCell ref="S141:U142"/>
    <mergeCell ref="V141:W142"/>
    <mergeCell ref="H119:J119"/>
    <mergeCell ref="J120:W121"/>
    <mergeCell ref="J122:Z123"/>
    <mergeCell ref="AA122:AE122"/>
    <mergeCell ref="C120:I121"/>
    <mergeCell ref="J141:L142"/>
    <mergeCell ref="M141:M142"/>
    <mergeCell ref="C141:I142"/>
    <mergeCell ref="N141:O141"/>
    <mergeCell ref="AF122:AF123"/>
    <mergeCell ref="AG122:AL123"/>
    <mergeCell ref="AG125:AK126"/>
    <mergeCell ref="I127:P127"/>
    <mergeCell ref="C128:H129"/>
    <mergeCell ref="R128:S129"/>
    <mergeCell ref="T128:U129"/>
    <mergeCell ref="V128:X129"/>
    <mergeCell ref="Y128:Z129"/>
    <mergeCell ref="AA128:AA129"/>
    <mergeCell ref="AB128:AE129"/>
    <mergeCell ref="AF128:AL129"/>
    <mergeCell ref="AA109:AB110"/>
    <mergeCell ref="O110:P110"/>
    <mergeCell ref="R110:T110"/>
    <mergeCell ref="I111:P111"/>
    <mergeCell ref="C112:H113"/>
    <mergeCell ref="L114:M114"/>
    <mergeCell ref="O114:Q114"/>
    <mergeCell ref="R114:S114"/>
    <mergeCell ref="V114:X114"/>
    <mergeCell ref="K109:M110"/>
    <mergeCell ref="N109:N110"/>
    <mergeCell ref="M112:N113"/>
    <mergeCell ref="R101:S101"/>
    <mergeCell ref="V101:X101"/>
    <mergeCell ref="H107:K107"/>
    <mergeCell ref="L107:M107"/>
    <mergeCell ref="Q108:S108"/>
    <mergeCell ref="T108:U108"/>
    <mergeCell ref="O109:P109"/>
    <mergeCell ref="Q109:Q110"/>
    <mergeCell ref="R109:T109"/>
    <mergeCell ref="U109:V109"/>
    <mergeCell ref="W109:W110"/>
    <mergeCell ref="X109:Z110"/>
    <mergeCell ref="L101:M101"/>
    <mergeCell ref="O101:Q101"/>
    <mergeCell ref="AQ96:AR97"/>
    <mergeCell ref="AS96:AS97"/>
    <mergeCell ref="AT96:AV97"/>
    <mergeCell ref="AW96:AX97"/>
    <mergeCell ref="N97:O97"/>
    <mergeCell ref="Q97:AF97"/>
    <mergeCell ref="AH97:AL97"/>
    <mergeCell ref="I98:P98"/>
    <mergeCell ref="C99:H100"/>
    <mergeCell ref="N96:O96"/>
    <mergeCell ref="P96:P97"/>
    <mergeCell ref="R96:S96"/>
    <mergeCell ref="U96:W96"/>
    <mergeCell ref="Y96:AA96"/>
    <mergeCell ref="AG96:AG97"/>
    <mergeCell ref="AH96:AJ96"/>
    <mergeCell ref="AM96:AM97"/>
    <mergeCell ref="AN96:AP97"/>
    <mergeCell ref="M99:N100"/>
    <mergeCell ref="M96:M97"/>
    <mergeCell ref="AM89:AO89"/>
    <mergeCell ref="AP89:AS89"/>
    <mergeCell ref="B90:C90"/>
    <mergeCell ref="D90:G90"/>
    <mergeCell ref="H90:L90"/>
    <mergeCell ref="M90:N90"/>
    <mergeCell ref="O90:U90"/>
    <mergeCell ref="V90:Z90"/>
    <mergeCell ref="AA90:AG90"/>
    <mergeCell ref="AH90:AL90"/>
    <mergeCell ref="AM90:AO90"/>
    <mergeCell ref="AP90:AS90"/>
    <mergeCell ref="B89:C89"/>
    <mergeCell ref="D89:G89"/>
    <mergeCell ref="H89:L89"/>
    <mergeCell ref="M89:N89"/>
    <mergeCell ref="O89:R89"/>
    <mergeCell ref="S89:U89"/>
    <mergeCell ref="V89:Z89"/>
    <mergeCell ref="AA89:AG89"/>
    <mergeCell ref="AH89:AL89"/>
    <mergeCell ref="AM87:AO87"/>
    <mergeCell ref="AP87:AS87"/>
    <mergeCell ref="B88:C88"/>
    <mergeCell ref="D88:G88"/>
    <mergeCell ref="H88:L88"/>
    <mergeCell ref="M88:N88"/>
    <mergeCell ref="O88:R88"/>
    <mergeCell ref="S88:U88"/>
    <mergeCell ref="V88:Z88"/>
    <mergeCell ref="AA88:AG88"/>
    <mergeCell ref="AH88:AL88"/>
    <mergeCell ref="AM88:AO88"/>
    <mergeCell ref="AP88:AS88"/>
    <mergeCell ref="B87:C87"/>
    <mergeCell ref="D87:G87"/>
    <mergeCell ref="H87:L87"/>
    <mergeCell ref="M87:N87"/>
    <mergeCell ref="O87:R87"/>
    <mergeCell ref="S87:U87"/>
    <mergeCell ref="V87:Z87"/>
    <mergeCell ref="AA87:AG87"/>
    <mergeCell ref="AH87:AL87"/>
    <mergeCell ref="AH85:AL85"/>
    <mergeCell ref="AM85:AO85"/>
    <mergeCell ref="AP85:AS85"/>
    <mergeCell ref="B86:C86"/>
    <mergeCell ref="D86:G86"/>
    <mergeCell ref="H86:L86"/>
    <mergeCell ref="M86:N86"/>
    <mergeCell ref="O86:R86"/>
    <mergeCell ref="S86:U86"/>
    <mergeCell ref="V86:Z86"/>
    <mergeCell ref="AA86:AD86"/>
    <mergeCell ref="AE86:AG86"/>
    <mergeCell ref="AH86:AL86"/>
    <mergeCell ref="AM86:AO86"/>
    <mergeCell ref="AP86:AS86"/>
    <mergeCell ref="B85:C85"/>
    <mergeCell ref="D85:G85"/>
    <mergeCell ref="H85:L85"/>
    <mergeCell ref="M85:N85"/>
    <mergeCell ref="O85:R85"/>
    <mergeCell ref="S85:U85"/>
    <mergeCell ref="V85:Z85"/>
    <mergeCell ref="AA85:AD85"/>
    <mergeCell ref="AE85:AG85"/>
    <mergeCell ref="AH83:AL83"/>
    <mergeCell ref="AM83:AO83"/>
    <mergeCell ref="AP83:AS83"/>
    <mergeCell ref="B84:C84"/>
    <mergeCell ref="D84:G84"/>
    <mergeCell ref="H84:L84"/>
    <mergeCell ref="M84:N84"/>
    <mergeCell ref="O84:R84"/>
    <mergeCell ref="S84:U84"/>
    <mergeCell ref="V84:Z84"/>
    <mergeCell ref="AA84:AD84"/>
    <mergeCell ref="AE84:AG84"/>
    <mergeCell ref="AH84:AL84"/>
    <mergeCell ref="AM84:AO84"/>
    <mergeCell ref="AP84:AS84"/>
    <mergeCell ref="B83:C83"/>
    <mergeCell ref="D83:G83"/>
    <mergeCell ref="H83:L83"/>
    <mergeCell ref="M83:N83"/>
    <mergeCell ref="O83:R83"/>
    <mergeCell ref="S83:U83"/>
    <mergeCell ref="V83:Z83"/>
    <mergeCell ref="AA83:AD83"/>
    <mergeCell ref="AE83:AG83"/>
    <mergeCell ref="AM81:AO81"/>
    <mergeCell ref="AP81:AS81"/>
    <mergeCell ref="B82:C82"/>
    <mergeCell ref="D82:G82"/>
    <mergeCell ref="H82:L82"/>
    <mergeCell ref="M82:N82"/>
    <mergeCell ref="O82:R82"/>
    <mergeCell ref="S82:U82"/>
    <mergeCell ref="V82:Z82"/>
    <mergeCell ref="AA82:AG82"/>
    <mergeCell ref="AH82:AL82"/>
    <mergeCell ref="AM82:AO82"/>
    <mergeCell ref="AP82:AS82"/>
    <mergeCell ref="B81:C81"/>
    <mergeCell ref="D81:G81"/>
    <mergeCell ref="H81:L81"/>
    <mergeCell ref="M81:N81"/>
    <mergeCell ref="O81:R81"/>
    <mergeCell ref="S81:U81"/>
    <mergeCell ref="V81:Z81"/>
    <mergeCell ref="AA81:AG81"/>
    <mergeCell ref="AH81:AL81"/>
    <mergeCell ref="B78:C80"/>
    <mergeCell ref="D78:G78"/>
    <mergeCell ref="H78:N78"/>
    <mergeCell ref="O78:U78"/>
    <mergeCell ref="V78:Z78"/>
    <mergeCell ref="AA78:AG78"/>
    <mergeCell ref="AH78:AO78"/>
    <mergeCell ref="AP78:AS78"/>
    <mergeCell ref="D79:G79"/>
    <mergeCell ref="H79:N79"/>
    <mergeCell ref="O79:U79"/>
    <mergeCell ref="V79:Z79"/>
    <mergeCell ref="AA79:AG79"/>
    <mergeCell ref="AH79:AO79"/>
    <mergeCell ref="AP79:AS79"/>
    <mergeCell ref="D80:G80"/>
    <mergeCell ref="H80:N80"/>
    <mergeCell ref="O80:U80"/>
    <mergeCell ref="V80:Z80"/>
    <mergeCell ref="AA80:AG80"/>
    <mergeCell ref="AH80:AO80"/>
    <mergeCell ref="AP80:AS80"/>
    <mergeCell ref="B53:F53"/>
    <mergeCell ref="G53:K53"/>
    <mergeCell ref="L53:P53"/>
    <mergeCell ref="Q53:U53"/>
    <mergeCell ref="V53:Z53"/>
    <mergeCell ref="AA53:AE53"/>
    <mergeCell ref="AF53:AJ53"/>
    <mergeCell ref="AK53:AO53"/>
    <mergeCell ref="C60:E60"/>
    <mergeCell ref="C59:E59"/>
    <mergeCell ref="B51:F51"/>
    <mergeCell ref="G51:K51"/>
    <mergeCell ref="L51:P51"/>
    <mergeCell ref="Q51:U51"/>
    <mergeCell ref="V51:Z51"/>
    <mergeCell ref="AA51:AE51"/>
    <mergeCell ref="AF51:AJ51"/>
    <mergeCell ref="AK51:AO51"/>
    <mergeCell ref="B52:F52"/>
    <mergeCell ref="G52:K52"/>
    <mergeCell ref="L52:P52"/>
    <mergeCell ref="Q52:U52"/>
    <mergeCell ref="V52:Z52"/>
    <mergeCell ref="AA52:AE52"/>
    <mergeCell ref="AF52:AJ52"/>
    <mergeCell ref="AK52:AO52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AU27:AY27"/>
    <mergeCell ref="B28:F28"/>
    <mergeCell ref="AK28:AO28"/>
    <mergeCell ref="AP28:AT28"/>
    <mergeCell ref="AU28:AY28"/>
    <mergeCell ref="AP29:AT29"/>
    <mergeCell ref="AU29:AY29"/>
    <mergeCell ref="B32:F33"/>
    <mergeCell ref="G32:AJ32"/>
    <mergeCell ref="AK32:AO33"/>
    <mergeCell ref="B27:F27"/>
    <mergeCell ref="G27:K27"/>
    <mergeCell ref="L27:P27"/>
    <mergeCell ref="Q27:U27"/>
    <mergeCell ref="V27:Z27"/>
    <mergeCell ref="AA27:AE27"/>
    <mergeCell ref="AF27:AJ27"/>
    <mergeCell ref="AK27:AO27"/>
    <mergeCell ref="AP27:AT27"/>
    <mergeCell ref="G29:K29"/>
    <mergeCell ref="L29:P29"/>
    <mergeCell ref="Q29:U29"/>
    <mergeCell ref="V29:Z29"/>
    <mergeCell ref="AA29:AE29"/>
    <mergeCell ref="AF8:AJ9"/>
    <mergeCell ref="AK8:AO9"/>
    <mergeCell ref="AP8:AT9"/>
    <mergeCell ref="AU8:AY9"/>
    <mergeCell ref="AU25:AY25"/>
    <mergeCell ref="B26:F26"/>
    <mergeCell ref="G26:K26"/>
    <mergeCell ref="L26:P26"/>
    <mergeCell ref="Q26:U26"/>
    <mergeCell ref="V26:Z26"/>
    <mergeCell ref="AA26:AE26"/>
    <mergeCell ref="AF26:AJ26"/>
    <mergeCell ref="AK26:AO26"/>
    <mergeCell ref="AP26:AT26"/>
    <mergeCell ref="AU26:AY26"/>
    <mergeCell ref="B25:F25"/>
    <mergeCell ref="G25:K25"/>
    <mergeCell ref="L25:P25"/>
    <mergeCell ref="Q25:U25"/>
    <mergeCell ref="V25:Z25"/>
    <mergeCell ref="AA25:AE25"/>
    <mergeCell ref="AF25:AJ25"/>
    <mergeCell ref="AK25:AO25"/>
    <mergeCell ref="AP25:AT25"/>
    <mergeCell ref="G48:K48"/>
    <mergeCell ref="G46:K46"/>
    <mergeCell ref="G47:K47"/>
    <mergeCell ref="G44:K44"/>
    <mergeCell ref="G45:K45"/>
    <mergeCell ref="G43:K43"/>
    <mergeCell ref="B29:F29"/>
    <mergeCell ref="AK46:AO46"/>
    <mergeCell ref="AK47:AO47"/>
    <mergeCell ref="AK42:AO42"/>
    <mergeCell ref="AK43:AO43"/>
    <mergeCell ref="AA47:AE47"/>
    <mergeCell ref="AF47:AJ47"/>
    <mergeCell ref="L48:P48"/>
    <mergeCell ref="Q48:U48"/>
    <mergeCell ref="V48:Z48"/>
    <mergeCell ref="AA48:AE48"/>
    <mergeCell ref="AF48:AJ48"/>
    <mergeCell ref="AK48:AO48"/>
    <mergeCell ref="AK44:AO44"/>
    <mergeCell ref="AK45:AO45"/>
    <mergeCell ref="G42:K42"/>
    <mergeCell ref="G40:K40"/>
    <mergeCell ref="AK40:AO40"/>
    <mergeCell ref="G41:K41"/>
    <mergeCell ref="AK41:AO41"/>
    <mergeCell ref="L41:P41"/>
    <mergeCell ref="Q41:U41"/>
    <mergeCell ref="V41:Z41"/>
    <mergeCell ref="AA41:AE41"/>
    <mergeCell ref="AF41:AJ41"/>
    <mergeCell ref="L42:P42"/>
    <mergeCell ref="Q42:U42"/>
    <mergeCell ref="V42:Z42"/>
    <mergeCell ref="AA42:AE42"/>
    <mergeCell ref="AK38:AO38"/>
    <mergeCell ref="AK39:AO39"/>
    <mergeCell ref="AK34:AO34"/>
    <mergeCell ref="AK35:AO35"/>
    <mergeCell ref="AK36:AO36"/>
    <mergeCell ref="V37:Z37"/>
    <mergeCell ref="AA37:AE37"/>
    <mergeCell ref="AF37:AJ37"/>
    <mergeCell ref="AK37:AO37"/>
    <mergeCell ref="AF29:AJ29"/>
    <mergeCell ref="AK29:AO29"/>
    <mergeCell ref="G33:K33"/>
    <mergeCell ref="L33:P33"/>
    <mergeCell ref="Q33:U33"/>
    <mergeCell ref="V33:Z33"/>
    <mergeCell ref="AA33:AE33"/>
    <mergeCell ref="AF33:AJ33"/>
    <mergeCell ref="G37:K37"/>
    <mergeCell ref="L37:P37"/>
    <mergeCell ref="Q37:U37"/>
    <mergeCell ref="G35:K35"/>
    <mergeCell ref="L35:P35"/>
    <mergeCell ref="Q35:U35"/>
    <mergeCell ref="V35:Z35"/>
    <mergeCell ref="AA35:AE35"/>
    <mergeCell ref="AF35:AJ35"/>
    <mergeCell ref="G36:K36"/>
    <mergeCell ref="L36:P36"/>
    <mergeCell ref="Q36:U36"/>
    <mergeCell ref="V36:Z36"/>
    <mergeCell ref="AA36:AE36"/>
    <mergeCell ref="AF36:AJ36"/>
    <mergeCell ref="L40:P40"/>
    <mergeCell ref="Q40:U40"/>
    <mergeCell ref="V40:Z40"/>
    <mergeCell ref="AA40:AE40"/>
    <mergeCell ref="AF40:AJ40"/>
    <mergeCell ref="G38:K38"/>
    <mergeCell ref="L38:P38"/>
    <mergeCell ref="Q38:U38"/>
    <mergeCell ref="V38:Z38"/>
    <mergeCell ref="AA38:AE38"/>
    <mergeCell ref="AF38:AJ38"/>
    <mergeCell ref="G39:K39"/>
    <mergeCell ref="L39:P39"/>
    <mergeCell ref="Q39:U39"/>
    <mergeCell ref="V39:Z39"/>
    <mergeCell ref="AA39:AE39"/>
    <mergeCell ref="AF39:AJ39"/>
    <mergeCell ref="AF46:AJ46"/>
    <mergeCell ref="AF42:AJ42"/>
    <mergeCell ref="L43:P43"/>
    <mergeCell ref="Q43:U43"/>
    <mergeCell ref="L46:P46"/>
    <mergeCell ref="Q46:U46"/>
    <mergeCell ref="V46:Z46"/>
    <mergeCell ref="AA46:AE46"/>
    <mergeCell ref="L47:P47"/>
    <mergeCell ref="Q47:U47"/>
    <mergeCell ref="V47:Z47"/>
    <mergeCell ref="Q45:U45"/>
    <mergeCell ref="V45:Z45"/>
    <mergeCell ref="AA45:AE45"/>
    <mergeCell ref="AF45:AJ45"/>
    <mergeCell ref="L44:P44"/>
    <mergeCell ref="Q44:U44"/>
    <mergeCell ref="V44:Z44"/>
    <mergeCell ref="AA44:AE44"/>
    <mergeCell ref="AF44:AJ44"/>
    <mergeCell ref="L45:P45"/>
    <mergeCell ref="V43:Z43"/>
    <mergeCell ref="AA43:AE43"/>
    <mergeCell ref="AF43:AJ43"/>
    <mergeCell ref="AU23:AY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B23:F23"/>
    <mergeCell ref="G23:K23"/>
    <mergeCell ref="L23:P23"/>
    <mergeCell ref="Q23:U23"/>
    <mergeCell ref="V23:Z23"/>
    <mergeCell ref="AA23:AE23"/>
    <mergeCell ref="AF23:AJ23"/>
    <mergeCell ref="AK23:AO23"/>
    <mergeCell ref="AP23:AT23"/>
    <mergeCell ref="AU21:AY21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AU22:AY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AU19:AY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AP19:AT19"/>
    <mergeCell ref="B19:F19"/>
    <mergeCell ref="G19:K19"/>
    <mergeCell ref="L19:P19"/>
    <mergeCell ref="Q19:U19"/>
    <mergeCell ref="V19:Z19"/>
    <mergeCell ref="AA19:AE19"/>
    <mergeCell ref="AF19:AJ19"/>
    <mergeCell ref="AK19:AO19"/>
    <mergeCell ref="AU17:AY17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AP15:AT15"/>
    <mergeCell ref="AU15:AY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B15:F15"/>
    <mergeCell ref="G15:K15"/>
    <mergeCell ref="L15:P15"/>
    <mergeCell ref="Q15:U15"/>
    <mergeCell ref="V15:Z15"/>
    <mergeCell ref="AA15:AE15"/>
    <mergeCell ref="AF15:AJ15"/>
    <mergeCell ref="AK15:AO15"/>
    <mergeCell ref="AF14:AJ14"/>
    <mergeCell ref="AK14:AO14"/>
    <mergeCell ref="AP14:AT14"/>
    <mergeCell ref="AU14:AY14"/>
    <mergeCell ref="AP13:AT13"/>
    <mergeCell ref="B13:F13"/>
    <mergeCell ref="G13:K13"/>
    <mergeCell ref="L13:P13"/>
    <mergeCell ref="Q13:U13"/>
    <mergeCell ref="V13:Z13"/>
    <mergeCell ref="AA13:AE13"/>
    <mergeCell ref="AF13:AJ13"/>
    <mergeCell ref="AK13:AO13"/>
    <mergeCell ref="B38:F38"/>
    <mergeCell ref="B39:F39"/>
    <mergeCell ref="AU11:AY11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AU12:AY12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U13:AY13"/>
    <mergeCell ref="B14:F14"/>
    <mergeCell ref="C68:E68"/>
    <mergeCell ref="C69:E69"/>
    <mergeCell ref="AK10:AO10"/>
    <mergeCell ref="AP10:AT10"/>
    <mergeCell ref="AU10:AY10"/>
    <mergeCell ref="G9:K9"/>
    <mergeCell ref="L9:P9"/>
    <mergeCell ref="Q9:U9"/>
    <mergeCell ref="V9:Z9"/>
    <mergeCell ref="AA9:AE9"/>
    <mergeCell ref="C58:E58"/>
    <mergeCell ref="G28:K28"/>
    <mergeCell ref="L28:P28"/>
    <mergeCell ref="Q28:U28"/>
    <mergeCell ref="V28:Z28"/>
    <mergeCell ref="AA28:AE28"/>
    <mergeCell ref="AF28:AJ28"/>
    <mergeCell ref="B34:F34"/>
    <mergeCell ref="AA10:AE10"/>
    <mergeCell ref="AF10:AJ10"/>
    <mergeCell ref="AA34:AE34"/>
    <mergeCell ref="AF34:AJ34"/>
    <mergeCell ref="B36:F36"/>
    <mergeCell ref="B37:F37"/>
    <mergeCell ref="B4:G4"/>
    <mergeCell ref="H4:M4"/>
    <mergeCell ref="N4:S4"/>
    <mergeCell ref="B35:F35"/>
    <mergeCell ref="B10:F10"/>
    <mergeCell ref="G10:K10"/>
    <mergeCell ref="L10:P10"/>
    <mergeCell ref="Q10:U10"/>
    <mergeCell ref="V10:Z10"/>
    <mergeCell ref="G34:K34"/>
    <mergeCell ref="L34:P34"/>
    <mergeCell ref="Q34:U34"/>
    <mergeCell ref="V34:Z34"/>
    <mergeCell ref="G14:K14"/>
    <mergeCell ref="L14:P14"/>
    <mergeCell ref="Q14:U14"/>
    <mergeCell ref="V14:Z14"/>
    <mergeCell ref="B5:G5"/>
    <mergeCell ref="H5:M5"/>
    <mergeCell ref="N5:S5"/>
    <mergeCell ref="B8:F9"/>
    <mergeCell ref="G8:AE8"/>
    <mergeCell ref="AA14:AE14"/>
    <mergeCell ref="M95:N95"/>
    <mergeCell ref="X94:Y94"/>
    <mergeCell ref="AA94:AC94"/>
    <mergeCell ref="H95:L95"/>
    <mergeCell ref="J96:L97"/>
    <mergeCell ref="L130:O130"/>
    <mergeCell ref="I143:P143"/>
    <mergeCell ref="C144:H145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C61:E61"/>
    <mergeCell ref="C62:E62"/>
    <mergeCell ref="C63:E63"/>
    <mergeCell ref="C64:E64"/>
    <mergeCell ref="C65:E65"/>
    <mergeCell ref="C66:E66"/>
    <mergeCell ref="C67:E6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10"/>
  <sheetViews>
    <sheetView showGridLines="0" zoomScaleNormal="100" workbookViewId="0"/>
  </sheetViews>
  <sheetFormatPr defaultColWidth="8.77734375" defaultRowHeight="18" customHeight="1"/>
  <cols>
    <col min="1" max="1" width="2.77734375" style="120" customWidth="1"/>
    <col min="2" max="2" width="8.77734375" style="122"/>
    <col min="3" max="3" width="10.77734375" style="122" bestFit="1" customWidth="1"/>
    <col min="4" max="4" width="8.77734375" style="122"/>
    <col min="5" max="5" width="11.21875" style="121" bestFit="1" customWidth="1"/>
    <col min="6" max="21" width="8.77734375" style="121"/>
    <col min="22" max="16384" width="8.77734375" style="120"/>
  </cols>
  <sheetData>
    <row r="1" spans="1:27" ht="15" customHeight="1">
      <c r="A1" s="117" t="s">
        <v>193</v>
      </c>
      <c r="B1" s="118"/>
      <c r="C1" s="118"/>
      <c r="D1" s="118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7" ht="13.5">
      <c r="B2" s="217" t="s">
        <v>194</v>
      </c>
      <c r="C2" s="217" t="s">
        <v>195</v>
      </c>
      <c r="D2" s="217" t="s">
        <v>60</v>
      </c>
      <c r="E2" s="217" t="s">
        <v>196</v>
      </c>
      <c r="F2" s="217" t="s">
        <v>197</v>
      </c>
      <c r="G2" s="217" t="s">
        <v>198</v>
      </c>
      <c r="H2" s="217" t="s">
        <v>161</v>
      </c>
      <c r="I2" s="149" t="s">
        <v>101</v>
      </c>
      <c r="J2" s="149" t="s">
        <v>102</v>
      </c>
      <c r="L2" s="120"/>
      <c r="M2" s="120"/>
      <c r="N2" s="120"/>
      <c r="O2" s="120"/>
      <c r="P2" s="120"/>
      <c r="Q2" s="120"/>
      <c r="R2" s="120"/>
      <c r="S2" s="120"/>
      <c r="T2" s="120"/>
      <c r="U2" s="120"/>
    </row>
    <row r="3" spans="1:27" ht="15" customHeight="1">
      <c r="B3" s="142" t="e">
        <f>C3</f>
        <v>#DIV/0!</v>
      </c>
      <c r="C3" s="142" t="e">
        <f>AVERAGE(기본정보!B12:B13)</f>
        <v>#DIV/0!</v>
      </c>
      <c r="D3" s="142">
        <f>Length_7!C4</f>
        <v>0</v>
      </c>
      <c r="E3" s="142">
        <f>Length_7!E4</f>
        <v>0</v>
      </c>
      <c r="F3" s="142">
        <f>MIN(C9:C28)</f>
        <v>0</v>
      </c>
      <c r="G3" s="142">
        <f>MAX(C9:C28)</f>
        <v>0</v>
      </c>
      <c r="H3" s="142" t="str">
        <f>D9</f>
        <v/>
      </c>
      <c r="I3" s="126" t="e">
        <f ca="1">IF(SUM(R71)=0,"","초과")</f>
        <v>#N/A</v>
      </c>
      <c r="J3" s="211" t="str">
        <f>IF(SUM(P33)=0,"PASS","FAIL")</f>
        <v>PASS</v>
      </c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7" ht="15" customHeight="1">
      <c r="B4" s="118"/>
      <c r="C4" s="118"/>
      <c r="D4" s="11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1:27" ht="15" customHeight="1">
      <c r="A5" s="117" t="s">
        <v>487</v>
      </c>
      <c r="C5" s="118"/>
      <c r="D5" s="118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U5" s="120"/>
    </row>
    <row r="6" spans="1:27" ht="15" customHeight="1">
      <c r="B6" s="450" t="s">
        <v>506</v>
      </c>
      <c r="C6" s="453" t="s">
        <v>507</v>
      </c>
      <c r="D6" s="453" t="s">
        <v>508</v>
      </c>
      <c r="E6" s="456" t="s">
        <v>509</v>
      </c>
      <c r="F6" s="457"/>
      <c r="G6" s="457"/>
      <c r="H6" s="457"/>
      <c r="I6" s="457"/>
      <c r="J6" s="458"/>
      <c r="K6" s="461" t="s">
        <v>510</v>
      </c>
      <c r="L6" s="253" t="s">
        <v>511</v>
      </c>
      <c r="M6" s="253" t="s">
        <v>207</v>
      </c>
      <c r="N6" s="447" t="s">
        <v>177</v>
      </c>
      <c r="O6" s="448"/>
      <c r="P6" s="449"/>
      <c r="Q6" s="253" t="s">
        <v>512</v>
      </c>
      <c r="R6" s="210" t="s">
        <v>240</v>
      </c>
      <c r="S6" s="253" t="s">
        <v>513</v>
      </c>
      <c r="T6" s="253" t="s">
        <v>514</v>
      </c>
      <c r="U6" s="253" t="s">
        <v>84</v>
      </c>
      <c r="V6" s="447" t="s">
        <v>515</v>
      </c>
      <c r="W6" s="448"/>
      <c r="X6" s="121"/>
      <c r="Y6" s="121"/>
      <c r="Z6" s="121"/>
      <c r="AA6" s="121"/>
    </row>
    <row r="7" spans="1:27" ht="15" customHeight="1">
      <c r="B7" s="450"/>
      <c r="C7" s="455"/>
      <c r="D7" s="454"/>
      <c r="E7" s="150" t="s">
        <v>77</v>
      </c>
      <c r="F7" s="146" t="s">
        <v>516</v>
      </c>
      <c r="G7" s="150" t="s">
        <v>97</v>
      </c>
      <c r="H7" s="146" t="s">
        <v>98</v>
      </c>
      <c r="I7" s="150" t="s">
        <v>99</v>
      </c>
      <c r="J7" s="150" t="s">
        <v>517</v>
      </c>
      <c r="K7" s="462"/>
      <c r="L7" s="253" t="s">
        <v>208</v>
      </c>
      <c r="M7" s="257" t="s">
        <v>119</v>
      </c>
      <c r="N7" s="253" t="s">
        <v>518</v>
      </c>
      <c r="O7" s="253" t="s">
        <v>519</v>
      </c>
      <c r="P7" s="253" t="s">
        <v>520</v>
      </c>
      <c r="Q7" s="253" t="s">
        <v>521</v>
      </c>
      <c r="R7" s="253" t="s">
        <v>210</v>
      </c>
      <c r="S7" s="253" t="s">
        <v>522</v>
      </c>
      <c r="T7" s="253" t="s">
        <v>523</v>
      </c>
      <c r="U7" s="257" t="s">
        <v>551</v>
      </c>
      <c r="V7" s="253" t="s">
        <v>524</v>
      </c>
      <c r="W7" s="261" t="s">
        <v>564</v>
      </c>
      <c r="X7" s="121"/>
      <c r="Y7" s="121"/>
      <c r="Z7" s="121"/>
      <c r="AA7" s="121"/>
    </row>
    <row r="8" spans="1:27" ht="15" customHeight="1">
      <c r="B8" s="450"/>
      <c r="C8" s="253" t="s">
        <v>525</v>
      </c>
      <c r="D8" s="455"/>
      <c r="E8" s="150" t="s">
        <v>526</v>
      </c>
      <c r="F8" s="150" t="str">
        <f t="shared" ref="F8:K8" si="0">E8</f>
        <v>μm</v>
      </c>
      <c r="G8" s="150" t="str">
        <f t="shared" si="0"/>
        <v>μm</v>
      </c>
      <c r="H8" s="150" t="str">
        <f t="shared" si="0"/>
        <v>μm</v>
      </c>
      <c r="I8" s="150" t="str">
        <f t="shared" si="0"/>
        <v>μm</v>
      </c>
      <c r="J8" s="150" t="str">
        <f t="shared" si="0"/>
        <v>μm</v>
      </c>
      <c r="K8" s="150" t="str">
        <f t="shared" si="0"/>
        <v>μm</v>
      </c>
      <c r="L8" s="253" t="s">
        <v>527</v>
      </c>
      <c r="M8" s="253" t="s">
        <v>222</v>
      </c>
      <c r="N8" s="255" t="s">
        <v>232</v>
      </c>
      <c r="O8" s="255" t="s">
        <v>232</v>
      </c>
      <c r="P8" s="255" t="s">
        <v>232</v>
      </c>
      <c r="Q8" s="253" t="s">
        <v>528</v>
      </c>
      <c r="R8" s="255" t="s">
        <v>529</v>
      </c>
      <c r="S8" s="253" t="s">
        <v>530</v>
      </c>
      <c r="T8" s="253" t="s">
        <v>222</v>
      </c>
      <c r="U8" s="253" t="s">
        <v>532</v>
      </c>
      <c r="V8" s="253" t="s">
        <v>222</v>
      </c>
      <c r="W8" s="261" t="s">
        <v>222</v>
      </c>
      <c r="X8" s="121"/>
      <c r="Y8" s="121"/>
      <c r="Z8" s="121"/>
      <c r="AA8" s="121"/>
    </row>
    <row r="9" spans="1:27" ht="15" customHeight="1">
      <c r="B9" s="152" t="b">
        <f>IF(TRIM(Length_7!A4)="",FALSE,TRUE)</f>
        <v>0</v>
      </c>
      <c r="C9" s="189" t="str">
        <f>IF($B9=FALSE,"",VALUE(Length_7!A4))</f>
        <v/>
      </c>
      <c r="D9" s="142" t="str">
        <f>IF($B9=FALSE,"",Length_7!B4)</f>
        <v/>
      </c>
      <c r="E9" s="152" t="str">
        <f>IF($B9=FALSE,"",Length_7!M4)</f>
        <v/>
      </c>
      <c r="F9" s="152" t="str">
        <f>IF($B9=FALSE,"",Length_7!N4)</f>
        <v/>
      </c>
      <c r="G9" s="152" t="str">
        <f>IF($B9=FALSE,"",Length_7!O4)</f>
        <v/>
      </c>
      <c r="H9" s="152" t="str">
        <f>IF($B9=FALSE,"",Length_7!P4)</f>
        <v/>
      </c>
      <c r="I9" s="152" t="str">
        <f>IF($B9=FALSE,"",Length_7!Q4)</f>
        <v/>
      </c>
      <c r="J9" s="152" t="str">
        <f>IF($B9=FALSE,"",AVERAGE(E9:I9))</f>
        <v/>
      </c>
      <c r="K9" s="216" t="str">
        <f t="shared" ref="K9:K28" si="1">IF(B9=FALSE,"",STDEV(E9:I9))</f>
        <v/>
      </c>
      <c r="L9" s="190" t="str">
        <f>IF($B9=FALSE,"",Length_7!D27)</f>
        <v/>
      </c>
      <c r="M9" s="158" t="str">
        <f>IF($B9=FALSE,"",J9/1000)</f>
        <v/>
      </c>
      <c r="N9" s="160" t="str">
        <f t="shared" ref="N9:N28" si="2">IF(B9=FALSE,"",11.5*10^-6)</f>
        <v/>
      </c>
      <c r="O9" s="160" t="str">
        <f>IF(B9=FALSE,"",Length_7!K27)</f>
        <v/>
      </c>
      <c r="P9" s="160" t="str">
        <f t="shared" ref="P9:P28" si="3">IF(B9=FALSE,"",AVERAGE(N9:O9))</f>
        <v/>
      </c>
      <c r="Q9" s="142" t="str">
        <f t="shared" ref="Q9:Q28" si="4">IF(B9=FALSE,"",B$3-C$3)</f>
        <v/>
      </c>
      <c r="R9" s="142" t="str">
        <f t="shared" ref="R9:R28" si="5">IF(B9=FALSE,"",N9-O9)</f>
        <v/>
      </c>
      <c r="S9" s="142" t="str">
        <f t="shared" ref="S9:S28" si="6">IF(B9=FALSE,"",AVERAGE(B$3:C$3)-20)</f>
        <v/>
      </c>
      <c r="T9" s="260" t="str">
        <f t="shared" ref="T9:T28" si="7">IF(B9=FALSE,"",(P9*Q9+R9*S9)*C9)</f>
        <v/>
      </c>
      <c r="U9" s="145" t="str">
        <f t="shared" ref="U9:U28" si="8">IF(B9=FALSE,"",M9+L9-T9)</f>
        <v/>
      </c>
      <c r="V9" s="142" t="str">
        <f t="shared" ref="V9:V28" si="9">IF($B9=FALSE,"",ROUND(U9,$K$71))</f>
        <v/>
      </c>
      <c r="W9" s="142" t="str">
        <f t="shared" ref="W9:W28" si="10">IF($B9=FALSE,"",ROUND(C9-V9,$K$71))</f>
        <v/>
      </c>
      <c r="X9" s="121"/>
      <c r="Y9" s="121"/>
      <c r="Z9" s="121"/>
      <c r="AA9" s="121"/>
    </row>
    <row r="10" spans="1:27" ht="15" customHeight="1">
      <c r="B10" s="152" t="b">
        <f>IF(TRIM(Length_7!A5)="",FALSE,TRUE)</f>
        <v>0</v>
      </c>
      <c r="C10" s="189" t="str">
        <f>IF($B10=FALSE,"",VALUE(Length_7!A5))</f>
        <v/>
      </c>
      <c r="D10" s="142" t="str">
        <f>IF($B10=FALSE,"",Length_7!B5)</f>
        <v/>
      </c>
      <c r="E10" s="152" t="str">
        <f>IF($B10=FALSE,"",Length_7!M5)</f>
        <v/>
      </c>
      <c r="F10" s="152" t="str">
        <f>IF($B10=FALSE,"",Length_7!N5)</f>
        <v/>
      </c>
      <c r="G10" s="152" t="str">
        <f>IF($B10=FALSE,"",Length_7!O5)</f>
        <v/>
      </c>
      <c r="H10" s="152" t="str">
        <f>IF($B10=FALSE,"",Length_7!P5)</f>
        <v/>
      </c>
      <c r="I10" s="152" t="str">
        <f>IF($B10=FALSE,"",Length_7!Q5)</f>
        <v/>
      </c>
      <c r="J10" s="152" t="str">
        <f t="shared" ref="J10:J28" si="11">IF($B10=FALSE,"",AVERAGE(E10:I10))</f>
        <v/>
      </c>
      <c r="K10" s="216" t="str">
        <f t="shared" si="1"/>
        <v/>
      </c>
      <c r="L10" s="190" t="str">
        <f>IF($B10=FALSE,"",Length_7!D28)</f>
        <v/>
      </c>
      <c r="M10" s="158" t="str">
        <f t="shared" ref="M10:M28" si="12">IF($B10=FALSE,"",J10/1000)</f>
        <v/>
      </c>
      <c r="N10" s="160" t="str">
        <f t="shared" si="2"/>
        <v/>
      </c>
      <c r="O10" s="160" t="str">
        <f>IF(B10=FALSE,"",Length_7!K28)</f>
        <v/>
      </c>
      <c r="P10" s="160" t="str">
        <f t="shared" si="3"/>
        <v/>
      </c>
      <c r="Q10" s="142" t="str">
        <f t="shared" si="4"/>
        <v/>
      </c>
      <c r="R10" s="142" t="str">
        <f t="shared" si="5"/>
        <v/>
      </c>
      <c r="S10" s="142" t="str">
        <f t="shared" si="6"/>
        <v/>
      </c>
      <c r="T10" s="260" t="str">
        <f t="shared" si="7"/>
        <v/>
      </c>
      <c r="U10" s="145" t="str">
        <f t="shared" si="8"/>
        <v/>
      </c>
      <c r="V10" s="142" t="str">
        <f t="shared" si="9"/>
        <v/>
      </c>
      <c r="W10" s="142" t="str">
        <f t="shared" si="10"/>
        <v/>
      </c>
      <c r="X10" s="121"/>
      <c r="Y10" s="121"/>
      <c r="Z10" s="121"/>
      <c r="AA10" s="121"/>
    </row>
    <row r="11" spans="1:27" ht="15" customHeight="1">
      <c r="B11" s="152" t="b">
        <f>IF(TRIM(Length_7!A6)="",FALSE,TRUE)</f>
        <v>0</v>
      </c>
      <c r="C11" s="189" t="str">
        <f>IF($B11=FALSE,"",VALUE(Length_7!A6))</f>
        <v/>
      </c>
      <c r="D11" s="142" t="str">
        <f>IF($B11=FALSE,"",Length_7!B6)</f>
        <v/>
      </c>
      <c r="E11" s="152" t="str">
        <f>IF($B11=FALSE,"",Length_7!M6)</f>
        <v/>
      </c>
      <c r="F11" s="152" t="str">
        <f>IF($B11=FALSE,"",Length_7!N6)</f>
        <v/>
      </c>
      <c r="G11" s="152" t="str">
        <f>IF($B11=FALSE,"",Length_7!O6)</f>
        <v/>
      </c>
      <c r="H11" s="152" t="str">
        <f>IF($B11=FALSE,"",Length_7!P6)</f>
        <v/>
      </c>
      <c r="I11" s="152" t="str">
        <f>IF($B11=FALSE,"",Length_7!Q6)</f>
        <v/>
      </c>
      <c r="J11" s="152" t="str">
        <f t="shared" si="11"/>
        <v/>
      </c>
      <c r="K11" s="216" t="str">
        <f t="shared" si="1"/>
        <v/>
      </c>
      <c r="L11" s="190" t="str">
        <f>IF($B11=FALSE,"",Length_7!D29)</f>
        <v/>
      </c>
      <c r="M11" s="158" t="str">
        <f t="shared" si="12"/>
        <v/>
      </c>
      <c r="N11" s="160" t="str">
        <f t="shared" si="2"/>
        <v/>
      </c>
      <c r="O11" s="160" t="str">
        <f>IF(B11=FALSE,"",Length_7!K29)</f>
        <v/>
      </c>
      <c r="P11" s="160" t="str">
        <f t="shared" si="3"/>
        <v/>
      </c>
      <c r="Q11" s="142" t="str">
        <f t="shared" si="4"/>
        <v/>
      </c>
      <c r="R11" s="142" t="str">
        <f t="shared" si="5"/>
        <v/>
      </c>
      <c r="S11" s="142" t="str">
        <f t="shared" si="6"/>
        <v/>
      </c>
      <c r="T11" s="260" t="str">
        <f t="shared" si="7"/>
        <v/>
      </c>
      <c r="U11" s="145" t="str">
        <f t="shared" si="8"/>
        <v/>
      </c>
      <c r="V11" s="142" t="str">
        <f t="shared" si="9"/>
        <v/>
      </c>
      <c r="W11" s="142" t="str">
        <f t="shared" si="10"/>
        <v/>
      </c>
      <c r="X11" s="121"/>
      <c r="Y11" s="121"/>
      <c r="Z11" s="121"/>
      <c r="AA11" s="121"/>
    </row>
    <row r="12" spans="1:27" ht="15" customHeight="1">
      <c r="B12" s="152" t="b">
        <f>IF(TRIM(Length_7!A7)="",FALSE,TRUE)</f>
        <v>0</v>
      </c>
      <c r="C12" s="189" t="str">
        <f>IF($B12=FALSE,"",VALUE(Length_7!A7))</f>
        <v/>
      </c>
      <c r="D12" s="142" t="str">
        <f>IF($B12=FALSE,"",Length_7!B7)</f>
        <v/>
      </c>
      <c r="E12" s="152" t="str">
        <f>IF($B12=FALSE,"",Length_7!M7)</f>
        <v/>
      </c>
      <c r="F12" s="152" t="str">
        <f>IF($B12=FALSE,"",Length_7!N7)</f>
        <v/>
      </c>
      <c r="G12" s="152" t="str">
        <f>IF($B12=FALSE,"",Length_7!O7)</f>
        <v/>
      </c>
      <c r="H12" s="152" t="str">
        <f>IF($B12=FALSE,"",Length_7!P7)</f>
        <v/>
      </c>
      <c r="I12" s="152" t="str">
        <f>IF($B12=FALSE,"",Length_7!Q7)</f>
        <v/>
      </c>
      <c r="J12" s="152" t="str">
        <f t="shared" si="11"/>
        <v/>
      </c>
      <c r="K12" s="216" t="str">
        <f t="shared" si="1"/>
        <v/>
      </c>
      <c r="L12" s="190" t="str">
        <f>IF($B12=FALSE,"",Length_7!D30)</f>
        <v/>
      </c>
      <c r="M12" s="158" t="str">
        <f t="shared" si="12"/>
        <v/>
      </c>
      <c r="N12" s="160" t="str">
        <f t="shared" si="2"/>
        <v/>
      </c>
      <c r="O12" s="160" t="str">
        <f>IF(B12=FALSE,"",Length_7!K30)</f>
        <v/>
      </c>
      <c r="P12" s="160" t="str">
        <f t="shared" si="3"/>
        <v/>
      </c>
      <c r="Q12" s="142" t="str">
        <f t="shared" si="4"/>
        <v/>
      </c>
      <c r="R12" s="142" t="str">
        <f t="shared" si="5"/>
        <v/>
      </c>
      <c r="S12" s="142" t="str">
        <f t="shared" si="6"/>
        <v/>
      </c>
      <c r="T12" s="260" t="str">
        <f t="shared" si="7"/>
        <v/>
      </c>
      <c r="U12" s="145" t="str">
        <f t="shared" si="8"/>
        <v/>
      </c>
      <c r="V12" s="142" t="str">
        <f t="shared" si="9"/>
        <v/>
      </c>
      <c r="W12" s="142" t="str">
        <f t="shared" si="10"/>
        <v/>
      </c>
      <c r="X12" s="121"/>
      <c r="Y12" s="121"/>
      <c r="Z12" s="121"/>
      <c r="AA12" s="121"/>
    </row>
    <row r="13" spans="1:27" ht="15" customHeight="1">
      <c r="B13" s="152" t="b">
        <f>IF(TRIM(Length_7!A8)="",FALSE,TRUE)</f>
        <v>0</v>
      </c>
      <c r="C13" s="189" t="str">
        <f>IF($B13=FALSE,"",VALUE(Length_7!A8))</f>
        <v/>
      </c>
      <c r="D13" s="142" t="str">
        <f>IF($B13=FALSE,"",Length_7!B8)</f>
        <v/>
      </c>
      <c r="E13" s="152" t="str">
        <f>IF($B13=FALSE,"",Length_7!M8)</f>
        <v/>
      </c>
      <c r="F13" s="152" t="str">
        <f>IF($B13=FALSE,"",Length_7!N8)</f>
        <v/>
      </c>
      <c r="G13" s="152" t="str">
        <f>IF($B13=FALSE,"",Length_7!O8)</f>
        <v/>
      </c>
      <c r="H13" s="152" t="str">
        <f>IF($B13=FALSE,"",Length_7!P8)</f>
        <v/>
      </c>
      <c r="I13" s="152" t="str">
        <f>IF($B13=FALSE,"",Length_7!Q8)</f>
        <v/>
      </c>
      <c r="J13" s="152" t="str">
        <f t="shared" si="11"/>
        <v/>
      </c>
      <c r="K13" s="216" t="str">
        <f t="shared" si="1"/>
        <v/>
      </c>
      <c r="L13" s="190" t="str">
        <f>IF($B13=FALSE,"",Length_7!D31)</f>
        <v/>
      </c>
      <c r="M13" s="158" t="str">
        <f t="shared" si="12"/>
        <v/>
      </c>
      <c r="N13" s="160" t="str">
        <f t="shared" si="2"/>
        <v/>
      </c>
      <c r="O13" s="160" t="str">
        <f>IF(B13=FALSE,"",Length_7!K31)</f>
        <v/>
      </c>
      <c r="P13" s="160" t="str">
        <f t="shared" si="3"/>
        <v/>
      </c>
      <c r="Q13" s="142" t="str">
        <f t="shared" si="4"/>
        <v/>
      </c>
      <c r="R13" s="142" t="str">
        <f t="shared" si="5"/>
        <v/>
      </c>
      <c r="S13" s="142" t="str">
        <f t="shared" si="6"/>
        <v/>
      </c>
      <c r="T13" s="260" t="str">
        <f t="shared" si="7"/>
        <v/>
      </c>
      <c r="U13" s="145" t="str">
        <f t="shared" si="8"/>
        <v/>
      </c>
      <c r="V13" s="142" t="str">
        <f t="shared" si="9"/>
        <v/>
      </c>
      <c r="W13" s="142" t="str">
        <f t="shared" si="10"/>
        <v/>
      </c>
      <c r="X13" s="121"/>
      <c r="Y13" s="121"/>
      <c r="Z13" s="121"/>
      <c r="AA13" s="121"/>
    </row>
    <row r="14" spans="1:27" ht="15" customHeight="1">
      <c r="B14" s="152" t="b">
        <f>IF(TRIM(Length_7!A9)="",FALSE,TRUE)</f>
        <v>0</v>
      </c>
      <c r="C14" s="189" t="str">
        <f>IF($B14=FALSE,"",VALUE(Length_7!A9))</f>
        <v/>
      </c>
      <c r="D14" s="142" t="str">
        <f>IF($B14=FALSE,"",Length_7!B9)</f>
        <v/>
      </c>
      <c r="E14" s="152" t="str">
        <f>IF($B14=FALSE,"",Length_7!M9)</f>
        <v/>
      </c>
      <c r="F14" s="152" t="str">
        <f>IF($B14=FALSE,"",Length_7!N9)</f>
        <v/>
      </c>
      <c r="G14" s="152" t="str">
        <f>IF($B14=FALSE,"",Length_7!O9)</f>
        <v/>
      </c>
      <c r="H14" s="152" t="str">
        <f>IF($B14=FALSE,"",Length_7!P9)</f>
        <v/>
      </c>
      <c r="I14" s="152" t="str">
        <f>IF($B14=FALSE,"",Length_7!Q9)</f>
        <v/>
      </c>
      <c r="J14" s="152" t="str">
        <f t="shared" si="11"/>
        <v/>
      </c>
      <c r="K14" s="216" t="str">
        <f t="shared" si="1"/>
        <v/>
      </c>
      <c r="L14" s="190" t="str">
        <f>IF($B14=FALSE,"",Length_7!D32)</f>
        <v/>
      </c>
      <c r="M14" s="158" t="str">
        <f t="shared" si="12"/>
        <v/>
      </c>
      <c r="N14" s="160" t="str">
        <f t="shared" si="2"/>
        <v/>
      </c>
      <c r="O14" s="160" t="str">
        <f>IF(B14=FALSE,"",Length_7!K32)</f>
        <v/>
      </c>
      <c r="P14" s="160" t="str">
        <f t="shared" si="3"/>
        <v/>
      </c>
      <c r="Q14" s="142" t="str">
        <f t="shared" si="4"/>
        <v/>
      </c>
      <c r="R14" s="142" t="str">
        <f t="shared" si="5"/>
        <v/>
      </c>
      <c r="S14" s="142" t="str">
        <f t="shared" si="6"/>
        <v/>
      </c>
      <c r="T14" s="260" t="str">
        <f t="shared" si="7"/>
        <v/>
      </c>
      <c r="U14" s="145" t="str">
        <f t="shared" si="8"/>
        <v/>
      </c>
      <c r="V14" s="142" t="str">
        <f t="shared" si="9"/>
        <v/>
      </c>
      <c r="W14" s="142" t="str">
        <f t="shared" si="10"/>
        <v/>
      </c>
      <c r="X14" s="121"/>
      <c r="Y14" s="121"/>
      <c r="Z14" s="121"/>
      <c r="AA14" s="121"/>
    </row>
    <row r="15" spans="1:27" ht="15" customHeight="1">
      <c r="B15" s="152" t="b">
        <f>IF(TRIM(Length_7!A10)="",FALSE,TRUE)</f>
        <v>0</v>
      </c>
      <c r="C15" s="189" t="str">
        <f>IF($B15=FALSE,"",VALUE(Length_7!A10))</f>
        <v/>
      </c>
      <c r="D15" s="142" t="str">
        <f>IF($B15=FALSE,"",Length_7!B10)</f>
        <v/>
      </c>
      <c r="E15" s="152" t="str">
        <f>IF($B15=FALSE,"",Length_7!M10)</f>
        <v/>
      </c>
      <c r="F15" s="152" t="str">
        <f>IF($B15=FALSE,"",Length_7!N10)</f>
        <v/>
      </c>
      <c r="G15" s="152" t="str">
        <f>IF($B15=FALSE,"",Length_7!O10)</f>
        <v/>
      </c>
      <c r="H15" s="152" t="str">
        <f>IF($B15=FALSE,"",Length_7!P10)</f>
        <v/>
      </c>
      <c r="I15" s="152" t="str">
        <f>IF($B15=FALSE,"",Length_7!Q10)</f>
        <v/>
      </c>
      <c r="J15" s="152" t="str">
        <f t="shared" si="11"/>
        <v/>
      </c>
      <c r="K15" s="216" t="str">
        <f t="shared" si="1"/>
        <v/>
      </c>
      <c r="L15" s="190" t="str">
        <f>IF($B15=FALSE,"",Length_7!D33)</f>
        <v/>
      </c>
      <c r="M15" s="158" t="str">
        <f t="shared" si="12"/>
        <v/>
      </c>
      <c r="N15" s="160" t="str">
        <f t="shared" si="2"/>
        <v/>
      </c>
      <c r="O15" s="160" t="str">
        <f>IF(B15=FALSE,"",Length_7!K33)</f>
        <v/>
      </c>
      <c r="P15" s="160" t="str">
        <f t="shared" si="3"/>
        <v/>
      </c>
      <c r="Q15" s="142" t="str">
        <f t="shared" si="4"/>
        <v/>
      </c>
      <c r="R15" s="142" t="str">
        <f t="shared" si="5"/>
        <v/>
      </c>
      <c r="S15" s="142" t="str">
        <f t="shared" si="6"/>
        <v/>
      </c>
      <c r="T15" s="260" t="str">
        <f t="shared" si="7"/>
        <v/>
      </c>
      <c r="U15" s="145" t="str">
        <f t="shared" si="8"/>
        <v/>
      </c>
      <c r="V15" s="142" t="str">
        <f t="shared" si="9"/>
        <v/>
      </c>
      <c r="W15" s="142" t="str">
        <f t="shared" si="10"/>
        <v/>
      </c>
      <c r="X15" s="121"/>
      <c r="Y15" s="121"/>
      <c r="Z15" s="121"/>
      <c r="AA15" s="121"/>
    </row>
    <row r="16" spans="1:27" ht="15" customHeight="1">
      <c r="B16" s="152" t="b">
        <f>IF(TRIM(Length_7!A11)="",FALSE,TRUE)</f>
        <v>0</v>
      </c>
      <c r="C16" s="189" t="str">
        <f>IF($B16=FALSE,"",VALUE(Length_7!A11))</f>
        <v/>
      </c>
      <c r="D16" s="142" t="str">
        <f>IF($B16=FALSE,"",Length_7!B11)</f>
        <v/>
      </c>
      <c r="E16" s="152" t="str">
        <f>IF($B16=FALSE,"",Length_7!M11)</f>
        <v/>
      </c>
      <c r="F16" s="152" t="str">
        <f>IF($B16=FALSE,"",Length_7!N11)</f>
        <v/>
      </c>
      <c r="G16" s="152" t="str">
        <f>IF($B16=FALSE,"",Length_7!O11)</f>
        <v/>
      </c>
      <c r="H16" s="152" t="str">
        <f>IF($B16=FALSE,"",Length_7!P11)</f>
        <v/>
      </c>
      <c r="I16" s="152" t="str">
        <f>IF($B16=FALSE,"",Length_7!Q11)</f>
        <v/>
      </c>
      <c r="J16" s="152" t="str">
        <f t="shared" si="11"/>
        <v/>
      </c>
      <c r="K16" s="216" t="str">
        <f t="shared" si="1"/>
        <v/>
      </c>
      <c r="L16" s="190" t="str">
        <f>IF($B16=FALSE,"",Length_7!D34)</f>
        <v/>
      </c>
      <c r="M16" s="158" t="str">
        <f t="shared" si="12"/>
        <v/>
      </c>
      <c r="N16" s="160" t="str">
        <f t="shared" si="2"/>
        <v/>
      </c>
      <c r="O16" s="160" t="str">
        <f>IF(B16=FALSE,"",Length_7!K34)</f>
        <v/>
      </c>
      <c r="P16" s="160" t="str">
        <f t="shared" si="3"/>
        <v/>
      </c>
      <c r="Q16" s="142" t="str">
        <f t="shared" si="4"/>
        <v/>
      </c>
      <c r="R16" s="142" t="str">
        <f t="shared" si="5"/>
        <v/>
      </c>
      <c r="S16" s="142" t="str">
        <f t="shared" si="6"/>
        <v/>
      </c>
      <c r="T16" s="260" t="str">
        <f t="shared" si="7"/>
        <v/>
      </c>
      <c r="U16" s="145" t="str">
        <f t="shared" si="8"/>
        <v/>
      </c>
      <c r="V16" s="142" t="str">
        <f t="shared" si="9"/>
        <v/>
      </c>
      <c r="W16" s="142" t="str">
        <f t="shared" si="10"/>
        <v/>
      </c>
      <c r="X16" s="121"/>
      <c r="Y16" s="121"/>
      <c r="Z16" s="121"/>
      <c r="AA16" s="121"/>
    </row>
    <row r="17" spans="1:27" ht="15" customHeight="1">
      <c r="B17" s="152" t="b">
        <f>IF(TRIM(Length_7!A12)="",FALSE,TRUE)</f>
        <v>0</v>
      </c>
      <c r="C17" s="189" t="str">
        <f>IF($B17=FALSE,"",VALUE(Length_7!A12))</f>
        <v/>
      </c>
      <c r="D17" s="142" t="str">
        <f>IF($B17=FALSE,"",Length_7!B12)</f>
        <v/>
      </c>
      <c r="E17" s="152" t="str">
        <f>IF($B17=FALSE,"",Length_7!M12)</f>
        <v/>
      </c>
      <c r="F17" s="152" t="str">
        <f>IF($B17=FALSE,"",Length_7!N12)</f>
        <v/>
      </c>
      <c r="G17" s="152" t="str">
        <f>IF($B17=FALSE,"",Length_7!O12)</f>
        <v/>
      </c>
      <c r="H17" s="152" t="str">
        <f>IF($B17=FALSE,"",Length_7!P12)</f>
        <v/>
      </c>
      <c r="I17" s="152" t="str">
        <f>IF($B17=FALSE,"",Length_7!Q12)</f>
        <v/>
      </c>
      <c r="J17" s="152" t="str">
        <f t="shared" si="11"/>
        <v/>
      </c>
      <c r="K17" s="216" t="str">
        <f t="shared" si="1"/>
        <v/>
      </c>
      <c r="L17" s="190" t="str">
        <f>IF($B17=FALSE,"",Length_7!D35)</f>
        <v/>
      </c>
      <c r="M17" s="158" t="str">
        <f t="shared" si="12"/>
        <v/>
      </c>
      <c r="N17" s="160" t="str">
        <f t="shared" si="2"/>
        <v/>
      </c>
      <c r="O17" s="160" t="str">
        <f>IF(B17=FALSE,"",Length_7!K35)</f>
        <v/>
      </c>
      <c r="P17" s="160" t="str">
        <f t="shared" si="3"/>
        <v/>
      </c>
      <c r="Q17" s="142" t="str">
        <f t="shared" si="4"/>
        <v/>
      </c>
      <c r="R17" s="142" t="str">
        <f t="shared" si="5"/>
        <v/>
      </c>
      <c r="S17" s="142" t="str">
        <f t="shared" si="6"/>
        <v/>
      </c>
      <c r="T17" s="260" t="str">
        <f t="shared" si="7"/>
        <v/>
      </c>
      <c r="U17" s="145" t="str">
        <f t="shared" si="8"/>
        <v/>
      </c>
      <c r="V17" s="142" t="str">
        <f t="shared" si="9"/>
        <v/>
      </c>
      <c r="W17" s="142" t="str">
        <f t="shared" si="10"/>
        <v/>
      </c>
      <c r="X17" s="121"/>
      <c r="Y17" s="121"/>
      <c r="Z17" s="121"/>
      <c r="AA17" s="121"/>
    </row>
    <row r="18" spans="1:27" ht="15" customHeight="1">
      <c r="B18" s="152" t="b">
        <f>IF(TRIM(Length_7!A13)="",FALSE,TRUE)</f>
        <v>0</v>
      </c>
      <c r="C18" s="189" t="str">
        <f>IF($B18=FALSE,"",VALUE(Length_7!A13))</f>
        <v/>
      </c>
      <c r="D18" s="142" t="str">
        <f>IF($B18=FALSE,"",Length_7!B13)</f>
        <v/>
      </c>
      <c r="E18" s="152" t="str">
        <f>IF($B18=FALSE,"",Length_7!M13)</f>
        <v/>
      </c>
      <c r="F18" s="152" t="str">
        <f>IF($B18=FALSE,"",Length_7!N13)</f>
        <v/>
      </c>
      <c r="G18" s="152" t="str">
        <f>IF($B18=FALSE,"",Length_7!O13)</f>
        <v/>
      </c>
      <c r="H18" s="152" t="str">
        <f>IF($B18=FALSE,"",Length_7!P13)</f>
        <v/>
      </c>
      <c r="I18" s="152" t="str">
        <f>IF($B18=FALSE,"",Length_7!Q13)</f>
        <v/>
      </c>
      <c r="J18" s="152" t="str">
        <f t="shared" si="11"/>
        <v/>
      </c>
      <c r="K18" s="216" t="str">
        <f t="shared" si="1"/>
        <v/>
      </c>
      <c r="L18" s="190" t="str">
        <f>IF($B18=FALSE,"",Length_7!D36)</f>
        <v/>
      </c>
      <c r="M18" s="158" t="str">
        <f t="shared" si="12"/>
        <v/>
      </c>
      <c r="N18" s="160" t="str">
        <f t="shared" si="2"/>
        <v/>
      </c>
      <c r="O18" s="160" t="str">
        <f>IF(B18=FALSE,"",Length_7!K36)</f>
        <v/>
      </c>
      <c r="P18" s="160" t="str">
        <f t="shared" si="3"/>
        <v/>
      </c>
      <c r="Q18" s="142" t="str">
        <f t="shared" si="4"/>
        <v/>
      </c>
      <c r="R18" s="142" t="str">
        <f t="shared" si="5"/>
        <v/>
      </c>
      <c r="S18" s="142" t="str">
        <f t="shared" si="6"/>
        <v/>
      </c>
      <c r="T18" s="260" t="str">
        <f t="shared" si="7"/>
        <v/>
      </c>
      <c r="U18" s="145" t="str">
        <f t="shared" si="8"/>
        <v/>
      </c>
      <c r="V18" s="142" t="str">
        <f t="shared" si="9"/>
        <v/>
      </c>
      <c r="W18" s="142" t="str">
        <f t="shared" si="10"/>
        <v/>
      </c>
      <c r="X18" s="121"/>
      <c r="Y18" s="121"/>
      <c r="Z18" s="121"/>
      <c r="AA18" s="121"/>
    </row>
    <row r="19" spans="1:27" ht="15" customHeight="1">
      <c r="B19" s="152" t="b">
        <f>IF(TRIM(Length_7!A14)="",FALSE,TRUE)</f>
        <v>0</v>
      </c>
      <c r="C19" s="189" t="str">
        <f>IF($B19=FALSE,"",VALUE(Length_7!A14))</f>
        <v/>
      </c>
      <c r="D19" s="142" t="str">
        <f>IF($B19=FALSE,"",Length_7!B14)</f>
        <v/>
      </c>
      <c r="E19" s="152" t="str">
        <f>IF($B19=FALSE,"",Length_7!M14)</f>
        <v/>
      </c>
      <c r="F19" s="152" t="str">
        <f>IF($B19=FALSE,"",Length_7!N14)</f>
        <v/>
      </c>
      <c r="G19" s="152" t="str">
        <f>IF($B19=FALSE,"",Length_7!O14)</f>
        <v/>
      </c>
      <c r="H19" s="152" t="str">
        <f>IF($B19=FALSE,"",Length_7!P14)</f>
        <v/>
      </c>
      <c r="I19" s="152" t="str">
        <f>IF($B19=FALSE,"",Length_7!Q14)</f>
        <v/>
      </c>
      <c r="J19" s="152" t="str">
        <f t="shared" si="11"/>
        <v/>
      </c>
      <c r="K19" s="216" t="str">
        <f t="shared" si="1"/>
        <v/>
      </c>
      <c r="L19" s="190" t="str">
        <f>IF($B19=FALSE,"",Length_7!D37)</f>
        <v/>
      </c>
      <c r="M19" s="158" t="str">
        <f t="shared" si="12"/>
        <v/>
      </c>
      <c r="N19" s="160" t="str">
        <f t="shared" si="2"/>
        <v/>
      </c>
      <c r="O19" s="160" t="str">
        <f>IF(B19=FALSE,"",Length_7!K37)</f>
        <v/>
      </c>
      <c r="P19" s="160" t="str">
        <f t="shared" si="3"/>
        <v/>
      </c>
      <c r="Q19" s="142" t="str">
        <f t="shared" si="4"/>
        <v/>
      </c>
      <c r="R19" s="142" t="str">
        <f t="shared" si="5"/>
        <v/>
      </c>
      <c r="S19" s="142" t="str">
        <f t="shared" si="6"/>
        <v/>
      </c>
      <c r="T19" s="260" t="str">
        <f t="shared" si="7"/>
        <v/>
      </c>
      <c r="U19" s="145" t="str">
        <f t="shared" si="8"/>
        <v/>
      </c>
      <c r="V19" s="142" t="str">
        <f t="shared" si="9"/>
        <v/>
      </c>
      <c r="W19" s="142" t="str">
        <f t="shared" si="10"/>
        <v/>
      </c>
      <c r="X19" s="121"/>
      <c r="Y19" s="121"/>
      <c r="Z19" s="121"/>
      <c r="AA19" s="121"/>
    </row>
    <row r="20" spans="1:27" ht="15" customHeight="1">
      <c r="B20" s="152" t="b">
        <f>IF(TRIM(Length_7!A15)="",FALSE,TRUE)</f>
        <v>0</v>
      </c>
      <c r="C20" s="189" t="str">
        <f>IF($B20=FALSE,"",VALUE(Length_7!A15))</f>
        <v/>
      </c>
      <c r="D20" s="142" t="str">
        <f>IF($B20=FALSE,"",Length_7!B15)</f>
        <v/>
      </c>
      <c r="E20" s="152" t="str">
        <f>IF($B20=FALSE,"",Length_7!M15)</f>
        <v/>
      </c>
      <c r="F20" s="152" t="str">
        <f>IF($B20=FALSE,"",Length_7!N15)</f>
        <v/>
      </c>
      <c r="G20" s="152" t="str">
        <f>IF($B20=FALSE,"",Length_7!O15)</f>
        <v/>
      </c>
      <c r="H20" s="152" t="str">
        <f>IF($B20=FALSE,"",Length_7!P15)</f>
        <v/>
      </c>
      <c r="I20" s="152" t="str">
        <f>IF($B20=FALSE,"",Length_7!Q15)</f>
        <v/>
      </c>
      <c r="J20" s="152" t="str">
        <f t="shared" si="11"/>
        <v/>
      </c>
      <c r="K20" s="216" t="str">
        <f t="shared" si="1"/>
        <v/>
      </c>
      <c r="L20" s="190" t="str">
        <f>IF($B20=FALSE,"",Length_7!D38)</f>
        <v/>
      </c>
      <c r="M20" s="158" t="str">
        <f t="shared" si="12"/>
        <v/>
      </c>
      <c r="N20" s="160" t="str">
        <f t="shared" si="2"/>
        <v/>
      </c>
      <c r="O20" s="160" t="str">
        <f>IF(B20=FALSE,"",Length_7!K38)</f>
        <v/>
      </c>
      <c r="P20" s="160" t="str">
        <f t="shared" si="3"/>
        <v/>
      </c>
      <c r="Q20" s="142" t="str">
        <f t="shared" si="4"/>
        <v/>
      </c>
      <c r="R20" s="142" t="str">
        <f t="shared" si="5"/>
        <v/>
      </c>
      <c r="S20" s="142" t="str">
        <f t="shared" si="6"/>
        <v/>
      </c>
      <c r="T20" s="260" t="str">
        <f t="shared" si="7"/>
        <v/>
      </c>
      <c r="U20" s="145" t="str">
        <f t="shared" si="8"/>
        <v/>
      </c>
      <c r="V20" s="142" t="str">
        <f t="shared" si="9"/>
        <v/>
      </c>
      <c r="W20" s="142" t="str">
        <f t="shared" si="10"/>
        <v/>
      </c>
      <c r="X20" s="121"/>
      <c r="Y20" s="121"/>
      <c r="Z20" s="121"/>
      <c r="AA20" s="121"/>
    </row>
    <row r="21" spans="1:27" ht="15" customHeight="1">
      <c r="B21" s="152" t="b">
        <f>IF(TRIM(Length_7!A16)="",FALSE,TRUE)</f>
        <v>0</v>
      </c>
      <c r="C21" s="189" t="str">
        <f>IF($B21=FALSE,"",VALUE(Length_7!A16))</f>
        <v/>
      </c>
      <c r="D21" s="142" t="str">
        <f>IF($B21=FALSE,"",Length_7!B16)</f>
        <v/>
      </c>
      <c r="E21" s="152" t="str">
        <f>IF($B21=FALSE,"",Length_7!M16)</f>
        <v/>
      </c>
      <c r="F21" s="152" t="str">
        <f>IF($B21=FALSE,"",Length_7!N16)</f>
        <v/>
      </c>
      <c r="G21" s="152" t="str">
        <f>IF($B21=FALSE,"",Length_7!O16)</f>
        <v/>
      </c>
      <c r="H21" s="152" t="str">
        <f>IF($B21=FALSE,"",Length_7!P16)</f>
        <v/>
      </c>
      <c r="I21" s="152" t="str">
        <f>IF($B21=FALSE,"",Length_7!Q16)</f>
        <v/>
      </c>
      <c r="J21" s="152" t="str">
        <f t="shared" si="11"/>
        <v/>
      </c>
      <c r="K21" s="216" t="str">
        <f t="shared" si="1"/>
        <v/>
      </c>
      <c r="L21" s="190" t="str">
        <f>IF($B21=FALSE,"",Length_7!D39)</f>
        <v/>
      </c>
      <c r="M21" s="158" t="str">
        <f t="shared" si="12"/>
        <v/>
      </c>
      <c r="N21" s="160" t="str">
        <f t="shared" si="2"/>
        <v/>
      </c>
      <c r="O21" s="160" t="str">
        <f>IF(B21=FALSE,"",Length_7!K39)</f>
        <v/>
      </c>
      <c r="P21" s="160" t="str">
        <f t="shared" si="3"/>
        <v/>
      </c>
      <c r="Q21" s="142" t="str">
        <f t="shared" si="4"/>
        <v/>
      </c>
      <c r="R21" s="142" t="str">
        <f t="shared" si="5"/>
        <v/>
      </c>
      <c r="S21" s="142" t="str">
        <f t="shared" si="6"/>
        <v/>
      </c>
      <c r="T21" s="260" t="str">
        <f t="shared" si="7"/>
        <v/>
      </c>
      <c r="U21" s="145" t="str">
        <f t="shared" si="8"/>
        <v/>
      </c>
      <c r="V21" s="142" t="str">
        <f t="shared" si="9"/>
        <v/>
      </c>
      <c r="W21" s="142" t="str">
        <f t="shared" si="10"/>
        <v/>
      </c>
      <c r="X21" s="121"/>
      <c r="Y21" s="121"/>
      <c r="Z21" s="121"/>
      <c r="AA21" s="121"/>
    </row>
    <row r="22" spans="1:27" ht="15" customHeight="1">
      <c r="B22" s="152" t="b">
        <f>IF(TRIM(Length_7!A17)="",FALSE,TRUE)</f>
        <v>0</v>
      </c>
      <c r="C22" s="189" t="str">
        <f>IF($B22=FALSE,"",VALUE(Length_7!A17))</f>
        <v/>
      </c>
      <c r="D22" s="142" t="str">
        <f>IF($B22=FALSE,"",Length_7!B17)</f>
        <v/>
      </c>
      <c r="E22" s="152" t="str">
        <f>IF($B22=FALSE,"",Length_7!M17)</f>
        <v/>
      </c>
      <c r="F22" s="152" t="str">
        <f>IF($B22=FALSE,"",Length_7!N17)</f>
        <v/>
      </c>
      <c r="G22" s="152" t="str">
        <f>IF($B22=FALSE,"",Length_7!O17)</f>
        <v/>
      </c>
      <c r="H22" s="152" t="str">
        <f>IF($B22=FALSE,"",Length_7!P17)</f>
        <v/>
      </c>
      <c r="I22" s="152" t="str">
        <f>IF($B22=FALSE,"",Length_7!Q17)</f>
        <v/>
      </c>
      <c r="J22" s="152" t="str">
        <f t="shared" si="11"/>
        <v/>
      </c>
      <c r="K22" s="216" t="str">
        <f t="shared" si="1"/>
        <v/>
      </c>
      <c r="L22" s="190" t="str">
        <f>IF($B22=FALSE,"",Length_7!D40)</f>
        <v/>
      </c>
      <c r="M22" s="158" t="str">
        <f t="shared" si="12"/>
        <v/>
      </c>
      <c r="N22" s="160" t="str">
        <f t="shared" si="2"/>
        <v/>
      </c>
      <c r="O22" s="160" t="str">
        <f>IF(B22=FALSE,"",Length_7!K40)</f>
        <v/>
      </c>
      <c r="P22" s="160" t="str">
        <f t="shared" si="3"/>
        <v/>
      </c>
      <c r="Q22" s="142" t="str">
        <f t="shared" si="4"/>
        <v/>
      </c>
      <c r="R22" s="142" t="str">
        <f t="shared" si="5"/>
        <v/>
      </c>
      <c r="S22" s="142" t="str">
        <f t="shared" si="6"/>
        <v/>
      </c>
      <c r="T22" s="260" t="str">
        <f t="shared" si="7"/>
        <v/>
      </c>
      <c r="U22" s="145" t="str">
        <f t="shared" si="8"/>
        <v/>
      </c>
      <c r="V22" s="142" t="str">
        <f t="shared" si="9"/>
        <v/>
      </c>
      <c r="W22" s="142" t="str">
        <f t="shared" si="10"/>
        <v/>
      </c>
      <c r="X22" s="121"/>
      <c r="Y22" s="121"/>
      <c r="Z22" s="121"/>
      <c r="AA22" s="121"/>
    </row>
    <row r="23" spans="1:27" ht="15" customHeight="1">
      <c r="B23" s="152" t="b">
        <f>IF(TRIM(Length_7!A18)="",FALSE,TRUE)</f>
        <v>0</v>
      </c>
      <c r="C23" s="189" t="str">
        <f>IF($B23=FALSE,"",VALUE(Length_7!A18))</f>
        <v/>
      </c>
      <c r="D23" s="142" t="str">
        <f>IF($B23=FALSE,"",Length_7!B18)</f>
        <v/>
      </c>
      <c r="E23" s="152" t="str">
        <f>IF($B23=FALSE,"",Length_7!M18)</f>
        <v/>
      </c>
      <c r="F23" s="152" t="str">
        <f>IF($B23=FALSE,"",Length_7!N18)</f>
        <v/>
      </c>
      <c r="G23" s="152" t="str">
        <f>IF($B23=FALSE,"",Length_7!O18)</f>
        <v/>
      </c>
      <c r="H23" s="152" t="str">
        <f>IF($B23=FALSE,"",Length_7!P18)</f>
        <v/>
      </c>
      <c r="I23" s="152" t="str">
        <f>IF($B23=FALSE,"",Length_7!Q18)</f>
        <v/>
      </c>
      <c r="J23" s="152" t="str">
        <f t="shared" si="11"/>
        <v/>
      </c>
      <c r="K23" s="216" t="str">
        <f t="shared" si="1"/>
        <v/>
      </c>
      <c r="L23" s="190" t="str">
        <f>IF($B23=FALSE,"",Length_7!D41)</f>
        <v/>
      </c>
      <c r="M23" s="158" t="str">
        <f t="shared" si="12"/>
        <v/>
      </c>
      <c r="N23" s="160" t="str">
        <f t="shared" si="2"/>
        <v/>
      </c>
      <c r="O23" s="160" t="str">
        <f>IF(B23=FALSE,"",Length_7!K41)</f>
        <v/>
      </c>
      <c r="P23" s="160" t="str">
        <f t="shared" si="3"/>
        <v/>
      </c>
      <c r="Q23" s="142" t="str">
        <f t="shared" si="4"/>
        <v/>
      </c>
      <c r="R23" s="142" t="str">
        <f t="shared" si="5"/>
        <v/>
      </c>
      <c r="S23" s="142" t="str">
        <f t="shared" si="6"/>
        <v/>
      </c>
      <c r="T23" s="260" t="str">
        <f t="shared" si="7"/>
        <v/>
      </c>
      <c r="U23" s="145" t="str">
        <f t="shared" si="8"/>
        <v/>
      </c>
      <c r="V23" s="142" t="str">
        <f t="shared" si="9"/>
        <v/>
      </c>
      <c r="W23" s="142" t="str">
        <f t="shared" si="10"/>
        <v/>
      </c>
      <c r="X23" s="121"/>
      <c r="Y23" s="121"/>
      <c r="Z23" s="121"/>
      <c r="AA23" s="121"/>
    </row>
    <row r="24" spans="1:27" ht="15" customHeight="1">
      <c r="B24" s="152" t="b">
        <f>IF(TRIM(Length_7!A19)="",FALSE,TRUE)</f>
        <v>0</v>
      </c>
      <c r="C24" s="189" t="str">
        <f>IF($B24=FALSE,"",VALUE(Length_7!A19))</f>
        <v/>
      </c>
      <c r="D24" s="142" t="str">
        <f>IF($B24=FALSE,"",Length_7!B19)</f>
        <v/>
      </c>
      <c r="E24" s="152" t="str">
        <f>IF($B24=FALSE,"",Length_7!M19)</f>
        <v/>
      </c>
      <c r="F24" s="152" t="str">
        <f>IF($B24=FALSE,"",Length_7!N19)</f>
        <v/>
      </c>
      <c r="G24" s="152" t="str">
        <f>IF($B24=FALSE,"",Length_7!O19)</f>
        <v/>
      </c>
      <c r="H24" s="152" t="str">
        <f>IF($B24=FALSE,"",Length_7!P19)</f>
        <v/>
      </c>
      <c r="I24" s="152" t="str">
        <f>IF($B24=FALSE,"",Length_7!Q19)</f>
        <v/>
      </c>
      <c r="J24" s="152" t="str">
        <f t="shared" si="11"/>
        <v/>
      </c>
      <c r="K24" s="216" t="str">
        <f t="shared" si="1"/>
        <v/>
      </c>
      <c r="L24" s="190" t="str">
        <f>IF($B24=FALSE,"",Length_7!D42)</f>
        <v/>
      </c>
      <c r="M24" s="158" t="str">
        <f t="shared" si="12"/>
        <v/>
      </c>
      <c r="N24" s="160" t="str">
        <f t="shared" si="2"/>
        <v/>
      </c>
      <c r="O24" s="160" t="str">
        <f>IF(B24=FALSE,"",Length_7!K42)</f>
        <v/>
      </c>
      <c r="P24" s="160" t="str">
        <f t="shared" si="3"/>
        <v/>
      </c>
      <c r="Q24" s="142" t="str">
        <f t="shared" si="4"/>
        <v/>
      </c>
      <c r="R24" s="142" t="str">
        <f t="shared" si="5"/>
        <v/>
      </c>
      <c r="S24" s="142" t="str">
        <f t="shared" si="6"/>
        <v/>
      </c>
      <c r="T24" s="260" t="str">
        <f t="shared" si="7"/>
        <v/>
      </c>
      <c r="U24" s="145" t="str">
        <f t="shared" si="8"/>
        <v/>
      </c>
      <c r="V24" s="142" t="str">
        <f t="shared" si="9"/>
        <v/>
      </c>
      <c r="W24" s="142" t="str">
        <f t="shared" si="10"/>
        <v/>
      </c>
      <c r="X24" s="121"/>
      <c r="Y24" s="121"/>
      <c r="Z24" s="121"/>
      <c r="AA24" s="121"/>
    </row>
    <row r="25" spans="1:27" ht="15" customHeight="1">
      <c r="B25" s="152" t="b">
        <f>IF(TRIM(Length_7!A20)="",FALSE,TRUE)</f>
        <v>0</v>
      </c>
      <c r="C25" s="189" t="str">
        <f>IF($B25=FALSE,"",VALUE(Length_7!A20))</f>
        <v/>
      </c>
      <c r="D25" s="142" t="str">
        <f>IF($B25=FALSE,"",Length_7!B20)</f>
        <v/>
      </c>
      <c r="E25" s="152" t="str">
        <f>IF($B25=FALSE,"",Length_7!M20)</f>
        <v/>
      </c>
      <c r="F25" s="152" t="str">
        <f>IF($B25=FALSE,"",Length_7!N20)</f>
        <v/>
      </c>
      <c r="G25" s="152" t="str">
        <f>IF($B25=FALSE,"",Length_7!O20)</f>
        <v/>
      </c>
      <c r="H25" s="152" t="str">
        <f>IF($B25=FALSE,"",Length_7!P20)</f>
        <v/>
      </c>
      <c r="I25" s="152" t="str">
        <f>IF($B25=FALSE,"",Length_7!Q20)</f>
        <v/>
      </c>
      <c r="J25" s="152" t="str">
        <f t="shared" si="11"/>
        <v/>
      </c>
      <c r="K25" s="216" t="str">
        <f t="shared" si="1"/>
        <v/>
      </c>
      <c r="L25" s="190" t="str">
        <f>IF($B25=FALSE,"",Length_7!D43)</f>
        <v/>
      </c>
      <c r="M25" s="158" t="str">
        <f t="shared" si="12"/>
        <v/>
      </c>
      <c r="N25" s="160" t="str">
        <f t="shared" si="2"/>
        <v/>
      </c>
      <c r="O25" s="160" t="str">
        <f>IF(B25=FALSE,"",Length_7!K43)</f>
        <v/>
      </c>
      <c r="P25" s="160" t="str">
        <f t="shared" si="3"/>
        <v/>
      </c>
      <c r="Q25" s="142" t="str">
        <f t="shared" si="4"/>
        <v/>
      </c>
      <c r="R25" s="142" t="str">
        <f t="shared" si="5"/>
        <v/>
      </c>
      <c r="S25" s="142" t="str">
        <f t="shared" si="6"/>
        <v/>
      </c>
      <c r="T25" s="260" t="str">
        <f t="shared" si="7"/>
        <v/>
      </c>
      <c r="U25" s="145" t="str">
        <f t="shared" si="8"/>
        <v/>
      </c>
      <c r="V25" s="142" t="str">
        <f t="shared" si="9"/>
        <v/>
      </c>
      <c r="W25" s="142" t="str">
        <f t="shared" si="10"/>
        <v/>
      </c>
      <c r="X25" s="121"/>
      <c r="Y25" s="121"/>
      <c r="Z25" s="121"/>
      <c r="AA25" s="121"/>
    </row>
    <row r="26" spans="1:27" ht="15" customHeight="1">
      <c r="B26" s="152" t="b">
        <f>IF(TRIM(Length_7!A21)="",FALSE,TRUE)</f>
        <v>0</v>
      </c>
      <c r="C26" s="189" t="str">
        <f>IF($B26=FALSE,"",VALUE(Length_7!A21))</f>
        <v/>
      </c>
      <c r="D26" s="142" t="str">
        <f>IF($B26=FALSE,"",Length_7!B21)</f>
        <v/>
      </c>
      <c r="E26" s="152" t="str">
        <f>IF($B26=FALSE,"",Length_7!M21)</f>
        <v/>
      </c>
      <c r="F26" s="152" t="str">
        <f>IF($B26=FALSE,"",Length_7!N21)</f>
        <v/>
      </c>
      <c r="G26" s="152" t="str">
        <f>IF($B26=FALSE,"",Length_7!O21)</f>
        <v/>
      </c>
      <c r="H26" s="152" t="str">
        <f>IF($B26=FALSE,"",Length_7!P21)</f>
        <v/>
      </c>
      <c r="I26" s="152" t="str">
        <f>IF($B26=FALSE,"",Length_7!Q21)</f>
        <v/>
      </c>
      <c r="J26" s="152" t="str">
        <f t="shared" si="11"/>
        <v/>
      </c>
      <c r="K26" s="216" t="str">
        <f t="shared" si="1"/>
        <v/>
      </c>
      <c r="L26" s="190" t="str">
        <f>IF($B26=FALSE,"",Length_7!D44)</f>
        <v/>
      </c>
      <c r="M26" s="158" t="str">
        <f t="shared" si="12"/>
        <v/>
      </c>
      <c r="N26" s="160" t="str">
        <f t="shared" si="2"/>
        <v/>
      </c>
      <c r="O26" s="160" t="str">
        <f>IF(B26=FALSE,"",Length_7!K44)</f>
        <v/>
      </c>
      <c r="P26" s="160" t="str">
        <f t="shared" si="3"/>
        <v/>
      </c>
      <c r="Q26" s="142" t="str">
        <f t="shared" si="4"/>
        <v/>
      </c>
      <c r="R26" s="142" t="str">
        <f t="shared" si="5"/>
        <v/>
      </c>
      <c r="S26" s="142" t="str">
        <f t="shared" si="6"/>
        <v/>
      </c>
      <c r="T26" s="260" t="str">
        <f t="shared" si="7"/>
        <v/>
      </c>
      <c r="U26" s="145" t="str">
        <f t="shared" si="8"/>
        <v/>
      </c>
      <c r="V26" s="142" t="str">
        <f t="shared" si="9"/>
        <v/>
      </c>
      <c r="W26" s="142" t="str">
        <f t="shared" si="10"/>
        <v/>
      </c>
      <c r="X26" s="121"/>
      <c r="Y26" s="121"/>
      <c r="Z26" s="121"/>
      <c r="AA26" s="121"/>
    </row>
    <row r="27" spans="1:27" ht="15" customHeight="1">
      <c r="B27" s="152" t="b">
        <f>IF(TRIM(Length_7!A22)="",FALSE,TRUE)</f>
        <v>0</v>
      </c>
      <c r="C27" s="189" t="str">
        <f>IF($B27=FALSE,"",VALUE(Length_7!A22))</f>
        <v/>
      </c>
      <c r="D27" s="142" t="str">
        <f>IF($B27=FALSE,"",Length_7!B22)</f>
        <v/>
      </c>
      <c r="E27" s="152" t="str">
        <f>IF($B27=FALSE,"",Length_7!M22)</f>
        <v/>
      </c>
      <c r="F27" s="152" t="str">
        <f>IF($B27=FALSE,"",Length_7!N22)</f>
        <v/>
      </c>
      <c r="G27" s="152" t="str">
        <f>IF($B27=FALSE,"",Length_7!O22)</f>
        <v/>
      </c>
      <c r="H27" s="152" t="str">
        <f>IF($B27=FALSE,"",Length_7!P22)</f>
        <v/>
      </c>
      <c r="I27" s="152" t="str">
        <f>IF($B27=FALSE,"",Length_7!Q22)</f>
        <v/>
      </c>
      <c r="J27" s="152" t="str">
        <f t="shared" si="11"/>
        <v/>
      </c>
      <c r="K27" s="216" t="str">
        <f t="shared" si="1"/>
        <v/>
      </c>
      <c r="L27" s="190" t="str">
        <f>IF($B27=FALSE,"",Length_7!D45)</f>
        <v/>
      </c>
      <c r="M27" s="158" t="str">
        <f t="shared" si="12"/>
        <v/>
      </c>
      <c r="N27" s="160" t="str">
        <f t="shared" si="2"/>
        <v/>
      </c>
      <c r="O27" s="160" t="str">
        <f>IF(B27=FALSE,"",Length_7!K45)</f>
        <v/>
      </c>
      <c r="P27" s="160" t="str">
        <f t="shared" si="3"/>
        <v/>
      </c>
      <c r="Q27" s="142" t="str">
        <f t="shared" si="4"/>
        <v/>
      </c>
      <c r="R27" s="142" t="str">
        <f t="shared" si="5"/>
        <v/>
      </c>
      <c r="S27" s="142" t="str">
        <f t="shared" si="6"/>
        <v/>
      </c>
      <c r="T27" s="260" t="str">
        <f t="shared" si="7"/>
        <v/>
      </c>
      <c r="U27" s="145" t="str">
        <f t="shared" si="8"/>
        <v/>
      </c>
      <c r="V27" s="142" t="str">
        <f t="shared" si="9"/>
        <v/>
      </c>
      <c r="W27" s="142" t="str">
        <f t="shared" si="10"/>
        <v/>
      </c>
      <c r="X27" s="121"/>
      <c r="Y27" s="121"/>
      <c r="Z27" s="121"/>
      <c r="AA27" s="121"/>
    </row>
    <row r="28" spans="1:27" ht="15" customHeight="1">
      <c r="B28" s="152" t="b">
        <f>IF(TRIM(Length_7!A23)="",FALSE,TRUE)</f>
        <v>0</v>
      </c>
      <c r="C28" s="189" t="str">
        <f>IF($B28=FALSE,"",VALUE(Length_7!A23))</f>
        <v/>
      </c>
      <c r="D28" s="142" t="str">
        <f>IF($B28=FALSE,"",Length_7!B23)</f>
        <v/>
      </c>
      <c r="E28" s="152" t="str">
        <f>IF($B28=FALSE,"",Length_7!M23)</f>
        <v/>
      </c>
      <c r="F28" s="152" t="str">
        <f>IF($B28=FALSE,"",Length_7!N23)</f>
        <v/>
      </c>
      <c r="G28" s="152" t="str">
        <f>IF($B28=FALSE,"",Length_7!O23)</f>
        <v/>
      </c>
      <c r="H28" s="152" t="str">
        <f>IF($B28=FALSE,"",Length_7!P23)</f>
        <v/>
      </c>
      <c r="I28" s="152" t="str">
        <f>IF($B28=FALSE,"",Length_7!Q23)</f>
        <v/>
      </c>
      <c r="J28" s="152" t="str">
        <f t="shared" si="11"/>
        <v/>
      </c>
      <c r="K28" s="216" t="str">
        <f t="shared" si="1"/>
        <v/>
      </c>
      <c r="L28" s="190" t="str">
        <f>IF($B28=FALSE,"",Length_7!D46)</f>
        <v/>
      </c>
      <c r="M28" s="158" t="str">
        <f t="shared" si="12"/>
        <v/>
      </c>
      <c r="N28" s="160" t="str">
        <f t="shared" si="2"/>
        <v/>
      </c>
      <c r="O28" s="160" t="str">
        <f>IF(B28=FALSE,"",Length_7!K46)</f>
        <v/>
      </c>
      <c r="P28" s="160" t="str">
        <f t="shared" si="3"/>
        <v/>
      </c>
      <c r="Q28" s="142" t="str">
        <f t="shared" si="4"/>
        <v/>
      </c>
      <c r="R28" s="142" t="str">
        <f t="shared" si="5"/>
        <v/>
      </c>
      <c r="S28" s="142" t="str">
        <f t="shared" si="6"/>
        <v/>
      </c>
      <c r="T28" s="260" t="str">
        <f t="shared" si="7"/>
        <v/>
      </c>
      <c r="U28" s="145" t="str">
        <f t="shared" si="8"/>
        <v/>
      </c>
      <c r="V28" s="142" t="str">
        <f t="shared" si="9"/>
        <v/>
      </c>
      <c r="W28" s="142" t="str">
        <f t="shared" si="10"/>
        <v/>
      </c>
      <c r="X28" s="121"/>
      <c r="Y28" s="121"/>
      <c r="Z28" s="121"/>
      <c r="AA28" s="121"/>
    </row>
    <row r="29" spans="1:27" ht="15" customHeight="1">
      <c r="M29" s="119"/>
      <c r="N29" s="119"/>
      <c r="O29" s="119"/>
      <c r="P29" s="119"/>
      <c r="Q29" s="119"/>
      <c r="T29" s="120"/>
      <c r="U29" s="119"/>
    </row>
    <row r="30" spans="1:27" ht="15" customHeight="1">
      <c r="A30" s="117" t="s">
        <v>211</v>
      </c>
      <c r="J30" s="128" t="s">
        <v>212</v>
      </c>
      <c r="K30" s="120"/>
      <c r="L30" s="120"/>
      <c r="M30" s="120"/>
      <c r="N30" s="120"/>
      <c r="O30" s="120"/>
      <c r="P30" s="119"/>
      <c r="Q30" s="119"/>
      <c r="T30" s="120"/>
      <c r="U30" s="119"/>
    </row>
    <row r="31" spans="1:27" ht="15" customHeight="1">
      <c r="B31" s="146" t="s">
        <v>533</v>
      </c>
      <c r="C31" s="456" t="s">
        <v>534</v>
      </c>
      <c r="D31" s="457"/>
      <c r="E31" s="457"/>
      <c r="F31" s="457"/>
      <c r="G31" s="457"/>
      <c r="H31" s="458"/>
      <c r="J31" s="451" t="s">
        <v>535</v>
      </c>
      <c r="K31" s="452"/>
      <c r="L31" s="447" t="s">
        <v>544</v>
      </c>
      <c r="M31" s="448"/>
      <c r="N31" s="448"/>
      <c r="O31" s="448"/>
      <c r="P31" s="448"/>
      <c r="Q31" s="449"/>
      <c r="R31" s="119"/>
      <c r="U31" s="120"/>
      <c r="V31" s="119"/>
    </row>
    <row r="32" spans="1:27" ht="15" customHeight="1">
      <c r="B32" s="253" t="s">
        <v>525</v>
      </c>
      <c r="C32" s="252" t="s">
        <v>536</v>
      </c>
      <c r="D32" s="252" t="s">
        <v>537</v>
      </c>
      <c r="E32" s="252" t="s">
        <v>538</v>
      </c>
      <c r="F32" s="252" t="s">
        <v>539</v>
      </c>
      <c r="G32" s="252" t="s">
        <v>119</v>
      </c>
      <c r="H32" s="251" t="s">
        <v>540</v>
      </c>
      <c r="J32" s="151" t="s">
        <v>541</v>
      </c>
      <c r="K32" s="151" t="s">
        <v>542</v>
      </c>
      <c r="L32" s="254" t="s">
        <v>545</v>
      </c>
      <c r="M32" s="254" t="s">
        <v>546</v>
      </c>
      <c r="N32" s="261" t="s">
        <v>565</v>
      </c>
      <c r="O32" s="252" t="s">
        <v>547</v>
      </c>
      <c r="P32" s="252" t="s">
        <v>548</v>
      </c>
      <c r="Q32" s="252" t="s">
        <v>566</v>
      </c>
      <c r="R32" s="119"/>
      <c r="U32" s="120"/>
      <c r="V32" s="119"/>
    </row>
    <row r="33" spans="2:22" ht="15" customHeight="1">
      <c r="B33" s="253" t="str">
        <f>D9</f>
        <v/>
      </c>
      <c r="C33" s="150" t="s">
        <v>100</v>
      </c>
      <c r="D33" s="150" t="str">
        <f>C33</f>
        <v>μm</v>
      </c>
      <c r="E33" s="150" t="str">
        <f>D33</f>
        <v>μm</v>
      </c>
      <c r="F33" s="150" t="str">
        <f>E33</f>
        <v>μm</v>
      </c>
      <c r="G33" s="150" t="str">
        <f>F33</f>
        <v>μm</v>
      </c>
      <c r="H33" s="150" t="str">
        <f>G33</f>
        <v>μm</v>
      </c>
      <c r="J33" s="253" t="s">
        <v>531</v>
      </c>
      <c r="K33" s="151" t="str">
        <f>$L$8</f>
        <v>mm</v>
      </c>
      <c r="L33" s="253" t="s">
        <v>222</v>
      </c>
      <c r="M33" s="253" t="s">
        <v>222</v>
      </c>
      <c r="N33" s="261" t="s">
        <v>222</v>
      </c>
      <c r="O33" s="253" t="s">
        <v>543</v>
      </c>
      <c r="P33" s="187">
        <f>IF(TYPE(MATCH("FAIL",P34:P53,0))=16,0,1)</f>
        <v>0</v>
      </c>
      <c r="Q33" s="252" t="s">
        <v>567</v>
      </c>
      <c r="R33" s="119"/>
      <c r="U33" s="120"/>
      <c r="V33" s="119"/>
    </row>
    <row r="34" spans="2:22" ht="15" customHeight="1">
      <c r="B34" s="189" t="str">
        <f t="shared" ref="B34:B53" si="13">IF($B9=FALSE,"",C9)</f>
        <v/>
      </c>
      <c r="C34" s="142" t="str">
        <f>IF($B9=FALSE,"",Length_7!R4)</f>
        <v/>
      </c>
      <c r="D34" s="142" t="str">
        <f>IF($B9=FALSE,"",Length_7!S4)</f>
        <v/>
      </c>
      <c r="E34" s="142" t="str">
        <f>IF($B9=FALSE,"",Length_7!T4)</f>
        <v/>
      </c>
      <c r="F34" s="142" t="str">
        <f>IF($B9=FALSE,"",Length_7!U4)</f>
        <v/>
      </c>
      <c r="G34" s="142" t="str">
        <f>IF($B9=FALSE,"",Length_7!V4)</f>
        <v/>
      </c>
      <c r="H34" s="142" t="str">
        <f t="shared" ref="H34:H53" si="14">IF($B9=FALSE,"",ABS(MAX(C34:G34)-MIN(C34:G34)))</f>
        <v/>
      </c>
      <c r="J34" s="142" t="e">
        <f ca="1">ROUND(C9+Length_7!J4/1000,$K$71)</f>
        <v>#VALUE!</v>
      </c>
      <c r="K34" s="142" t="e">
        <f ca="1">ROUND(C9+Length_7!K4/1000,$K$71)</f>
        <v>#VALUE!</v>
      </c>
      <c r="L34" s="142" t="e">
        <f t="shared" ref="L34:L53" ca="1" si="15">TEXT(C9,IF(C9&gt;=1000,"# ##","")&amp;$P$71)</f>
        <v>#N/A</v>
      </c>
      <c r="M34" s="142" t="e">
        <f t="shared" ref="M34:M53" ca="1" si="16">TEXT(V9,IF(V9&gt;=1000,"# ##","")&amp;$P$71)</f>
        <v>#N/A</v>
      </c>
      <c r="N34" s="142" t="e">
        <f t="shared" ref="N34:N53" ca="1" si="17">TEXT(W9,$P$71)</f>
        <v>#N/A</v>
      </c>
      <c r="O34" s="142" t="e">
        <f t="shared" ref="O34:O53" ca="1" si="18">"± "&amp;TEXT((K34-J34)/2,P$71)</f>
        <v>#VALUE!</v>
      </c>
      <c r="P34" s="142" t="str">
        <f>IF($B9=FALSE,"",IF(AND(J34&lt;=V9,V9&lt;=K34),"PASS","FAIL"))</f>
        <v/>
      </c>
      <c r="Q34" s="142" t="e">
        <f ca="1">T$71</f>
        <v>#N/A</v>
      </c>
      <c r="R34" s="119"/>
      <c r="U34" s="120"/>
      <c r="V34" s="119"/>
    </row>
    <row r="35" spans="2:22" ht="15" customHeight="1">
      <c r="B35" s="189" t="str">
        <f t="shared" si="13"/>
        <v/>
      </c>
      <c r="C35" s="142" t="str">
        <f>IF($B10=FALSE,"",Length_7!R5)</f>
        <v/>
      </c>
      <c r="D35" s="142" t="str">
        <f>IF($B10=FALSE,"",Length_7!S5)</f>
        <v/>
      </c>
      <c r="E35" s="142" t="str">
        <f>IF($B10=FALSE,"",Length_7!T5)</f>
        <v/>
      </c>
      <c r="F35" s="142" t="str">
        <f>IF($B10=FALSE,"",Length_7!U5)</f>
        <v/>
      </c>
      <c r="G35" s="142" t="str">
        <f>IF($B10=FALSE,"",Length_7!V5)</f>
        <v/>
      </c>
      <c r="H35" s="142" t="str">
        <f t="shared" si="14"/>
        <v/>
      </c>
      <c r="J35" s="142" t="e">
        <f ca="1">ROUND(C10+Length_7!J5/1000,$K$71)</f>
        <v>#VALUE!</v>
      </c>
      <c r="K35" s="142" t="e">
        <f ca="1">ROUND(C10+Length_7!K5/1000,$K$71)</f>
        <v>#VALUE!</v>
      </c>
      <c r="L35" s="142" t="e">
        <f t="shared" ca="1" si="15"/>
        <v>#N/A</v>
      </c>
      <c r="M35" s="142" t="e">
        <f t="shared" ca="1" si="16"/>
        <v>#N/A</v>
      </c>
      <c r="N35" s="142" t="e">
        <f t="shared" ca="1" si="17"/>
        <v>#N/A</v>
      </c>
      <c r="O35" s="142" t="e">
        <f t="shared" ca="1" si="18"/>
        <v>#VALUE!</v>
      </c>
      <c r="P35" s="142" t="str">
        <f t="shared" ref="P35:P53" si="19">IF($B10=FALSE,"",IF(AND(J35&lt;=V10,V10&lt;=K35),"PASS","FAIL"))</f>
        <v/>
      </c>
      <c r="Q35" s="142" t="e">
        <f t="shared" ref="Q35:Q53" ca="1" si="20">T$71</f>
        <v>#N/A</v>
      </c>
      <c r="R35" s="119"/>
      <c r="U35" s="120"/>
      <c r="V35" s="119"/>
    </row>
    <row r="36" spans="2:22" ht="15" customHeight="1">
      <c r="B36" s="189" t="str">
        <f t="shared" si="13"/>
        <v/>
      </c>
      <c r="C36" s="142" t="str">
        <f>IF($B11=FALSE,"",Length_7!R6)</f>
        <v/>
      </c>
      <c r="D36" s="142" t="str">
        <f>IF($B11=FALSE,"",Length_7!S6)</f>
        <v/>
      </c>
      <c r="E36" s="142" t="str">
        <f>IF($B11=FALSE,"",Length_7!T6)</f>
        <v/>
      </c>
      <c r="F36" s="142" t="str">
        <f>IF($B11=FALSE,"",Length_7!U6)</f>
        <v/>
      </c>
      <c r="G36" s="142" t="str">
        <f>IF($B11=FALSE,"",Length_7!V6)</f>
        <v/>
      </c>
      <c r="H36" s="142" t="str">
        <f t="shared" si="14"/>
        <v/>
      </c>
      <c r="J36" s="142" t="e">
        <f ca="1">ROUND(C11+Length_7!J6/1000,$K$71)</f>
        <v>#VALUE!</v>
      </c>
      <c r="K36" s="142" t="e">
        <f ca="1">ROUND(C11+Length_7!K6/1000,$K$71)</f>
        <v>#VALUE!</v>
      </c>
      <c r="L36" s="142" t="e">
        <f t="shared" ca="1" si="15"/>
        <v>#N/A</v>
      </c>
      <c r="M36" s="142" t="e">
        <f t="shared" ca="1" si="16"/>
        <v>#N/A</v>
      </c>
      <c r="N36" s="142" t="e">
        <f t="shared" ca="1" si="17"/>
        <v>#N/A</v>
      </c>
      <c r="O36" s="142" t="e">
        <f t="shared" ca="1" si="18"/>
        <v>#VALUE!</v>
      </c>
      <c r="P36" s="142" t="str">
        <f t="shared" si="19"/>
        <v/>
      </c>
      <c r="Q36" s="142" t="e">
        <f t="shared" ca="1" si="20"/>
        <v>#N/A</v>
      </c>
      <c r="R36" s="119"/>
      <c r="U36" s="120"/>
      <c r="V36" s="119"/>
    </row>
    <row r="37" spans="2:22" ht="15" customHeight="1">
      <c r="B37" s="189" t="str">
        <f t="shared" si="13"/>
        <v/>
      </c>
      <c r="C37" s="142" t="str">
        <f>IF($B12=FALSE,"",Length_7!R7)</f>
        <v/>
      </c>
      <c r="D37" s="142" t="str">
        <f>IF($B12=FALSE,"",Length_7!S7)</f>
        <v/>
      </c>
      <c r="E37" s="142" t="str">
        <f>IF($B12=FALSE,"",Length_7!T7)</f>
        <v/>
      </c>
      <c r="F37" s="142" t="str">
        <f>IF($B12=FALSE,"",Length_7!U7)</f>
        <v/>
      </c>
      <c r="G37" s="142" t="str">
        <f>IF($B12=FALSE,"",Length_7!V7)</f>
        <v/>
      </c>
      <c r="H37" s="142" t="str">
        <f t="shared" si="14"/>
        <v/>
      </c>
      <c r="J37" s="142" t="e">
        <f ca="1">ROUND(C12+Length_7!J7/1000,$K$71)</f>
        <v>#VALUE!</v>
      </c>
      <c r="K37" s="142" t="e">
        <f ca="1">ROUND(C12+Length_7!K7/1000,$K$71)</f>
        <v>#VALUE!</v>
      </c>
      <c r="L37" s="142" t="e">
        <f t="shared" ca="1" si="15"/>
        <v>#N/A</v>
      </c>
      <c r="M37" s="142" t="e">
        <f t="shared" ca="1" si="16"/>
        <v>#N/A</v>
      </c>
      <c r="N37" s="142" t="e">
        <f t="shared" ca="1" si="17"/>
        <v>#N/A</v>
      </c>
      <c r="O37" s="142" t="e">
        <f t="shared" ca="1" si="18"/>
        <v>#VALUE!</v>
      </c>
      <c r="P37" s="142" t="str">
        <f t="shared" si="19"/>
        <v/>
      </c>
      <c r="Q37" s="142" t="e">
        <f t="shared" ca="1" si="20"/>
        <v>#N/A</v>
      </c>
      <c r="R37" s="119"/>
      <c r="U37" s="120"/>
      <c r="V37" s="119"/>
    </row>
    <row r="38" spans="2:22" ht="15" customHeight="1">
      <c r="B38" s="189" t="str">
        <f t="shared" si="13"/>
        <v/>
      </c>
      <c r="C38" s="142" t="str">
        <f>IF($B13=FALSE,"",Length_7!R8)</f>
        <v/>
      </c>
      <c r="D38" s="142" t="str">
        <f>IF($B13=FALSE,"",Length_7!S8)</f>
        <v/>
      </c>
      <c r="E38" s="142" t="str">
        <f>IF($B13=FALSE,"",Length_7!T8)</f>
        <v/>
      </c>
      <c r="F38" s="142" t="str">
        <f>IF($B13=FALSE,"",Length_7!U8)</f>
        <v/>
      </c>
      <c r="G38" s="142" t="str">
        <f>IF($B13=FALSE,"",Length_7!V8)</f>
        <v/>
      </c>
      <c r="H38" s="142" t="str">
        <f t="shared" si="14"/>
        <v/>
      </c>
      <c r="J38" s="142" t="e">
        <f ca="1">ROUND(C13+Length_7!J8/1000,$K$71)</f>
        <v>#VALUE!</v>
      </c>
      <c r="K38" s="142" t="e">
        <f ca="1">ROUND(C13+Length_7!K8/1000,$K$71)</f>
        <v>#VALUE!</v>
      </c>
      <c r="L38" s="142" t="e">
        <f t="shared" ca="1" si="15"/>
        <v>#N/A</v>
      </c>
      <c r="M38" s="142" t="e">
        <f t="shared" ca="1" si="16"/>
        <v>#N/A</v>
      </c>
      <c r="N38" s="142" t="e">
        <f t="shared" ca="1" si="17"/>
        <v>#N/A</v>
      </c>
      <c r="O38" s="142" t="e">
        <f t="shared" ca="1" si="18"/>
        <v>#VALUE!</v>
      </c>
      <c r="P38" s="142" t="str">
        <f t="shared" si="19"/>
        <v/>
      </c>
      <c r="Q38" s="142" t="e">
        <f t="shared" ca="1" si="20"/>
        <v>#N/A</v>
      </c>
      <c r="R38" s="119"/>
      <c r="U38" s="120"/>
      <c r="V38" s="119"/>
    </row>
    <row r="39" spans="2:22" ht="15" customHeight="1">
      <c r="B39" s="189" t="str">
        <f t="shared" si="13"/>
        <v/>
      </c>
      <c r="C39" s="142" t="str">
        <f>IF($B14=FALSE,"",Length_7!R9)</f>
        <v/>
      </c>
      <c r="D39" s="142" t="str">
        <f>IF($B14=FALSE,"",Length_7!S9)</f>
        <v/>
      </c>
      <c r="E39" s="142" t="str">
        <f>IF($B14=FALSE,"",Length_7!T9)</f>
        <v/>
      </c>
      <c r="F39" s="142" t="str">
        <f>IF($B14=FALSE,"",Length_7!U9)</f>
        <v/>
      </c>
      <c r="G39" s="142" t="str">
        <f>IF($B14=FALSE,"",Length_7!V9)</f>
        <v/>
      </c>
      <c r="H39" s="142" t="str">
        <f t="shared" si="14"/>
        <v/>
      </c>
      <c r="J39" s="142" t="e">
        <f ca="1">ROUND(C14+Length_7!J9/1000,$K$71)</f>
        <v>#VALUE!</v>
      </c>
      <c r="K39" s="142" t="e">
        <f ca="1">ROUND(C14+Length_7!K9/1000,$K$71)</f>
        <v>#VALUE!</v>
      </c>
      <c r="L39" s="142" t="e">
        <f t="shared" ca="1" si="15"/>
        <v>#N/A</v>
      </c>
      <c r="M39" s="142" t="e">
        <f t="shared" ca="1" si="16"/>
        <v>#N/A</v>
      </c>
      <c r="N39" s="142" t="e">
        <f t="shared" ca="1" si="17"/>
        <v>#N/A</v>
      </c>
      <c r="O39" s="142" t="e">
        <f t="shared" ca="1" si="18"/>
        <v>#VALUE!</v>
      </c>
      <c r="P39" s="142" t="str">
        <f t="shared" si="19"/>
        <v/>
      </c>
      <c r="Q39" s="142" t="e">
        <f t="shared" ca="1" si="20"/>
        <v>#N/A</v>
      </c>
      <c r="R39" s="119"/>
      <c r="U39" s="120"/>
      <c r="V39" s="119"/>
    </row>
    <row r="40" spans="2:22" ht="15" customHeight="1">
      <c r="B40" s="189" t="str">
        <f t="shared" si="13"/>
        <v/>
      </c>
      <c r="C40" s="142" t="str">
        <f>IF($B15=FALSE,"",Length_7!R10)</f>
        <v/>
      </c>
      <c r="D40" s="142" t="str">
        <f>IF($B15=FALSE,"",Length_7!S10)</f>
        <v/>
      </c>
      <c r="E40" s="142" t="str">
        <f>IF($B15=FALSE,"",Length_7!T10)</f>
        <v/>
      </c>
      <c r="F40" s="142" t="str">
        <f>IF($B15=FALSE,"",Length_7!U10)</f>
        <v/>
      </c>
      <c r="G40" s="142" t="str">
        <f>IF($B15=FALSE,"",Length_7!V10)</f>
        <v/>
      </c>
      <c r="H40" s="142" t="str">
        <f t="shared" si="14"/>
        <v/>
      </c>
      <c r="J40" s="142" t="e">
        <f ca="1">ROUND(C15+Length_7!J10/1000,$K$71)</f>
        <v>#VALUE!</v>
      </c>
      <c r="K40" s="142" t="e">
        <f ca="1">ROUND(C15+Length_7!K10/1000,$K$71)</f>
        <v>#VALUE!</v>
      </c>
      <c r="L40" s="142" t="e">
        <f t="shared" ca="1" si="15"/>
        <v>#N/A</v>
      </c>
      <c r="M40" s="142" t="e">
        <f t="shared" ca="1" si="16"/>
        <v>#N/A</v>
      </c>
      <c r="N40" s="142" t="e">
        <f t="shared" ca="1" si="17"/>
        <v>#N/A</v>
      </c>
      <c r="O40" s="142" t="e">
        <f t="shared" ca="1" si="18"/>
        <v>#VALUE!</v>
      </c>
      <c r="P40" s="142" t="str">
        <f t="shared" si="19"/>
        <v/>
      </c>
      <c r="Q40" s="142" t="e">
        <f t="shared" ca="1" si="20"/>
        <v>#N/A</v>
      </c>
      <c r="R40" s="119"/>
      <c r="U40" s="120"/>
      <c r="V40" s="119"/>
    </row>
    <row r="41" spans="2:22" ht="15" customHeight="1">
      <c r="B41" s="189" t="str">
        <f t="shared" si="13"/>
        <v/>
      </c>
      <c r="C41" s="142" t="str">
        <f>IF($B16=FALSE,"",Length_7!R11)</f>
        <v/>
      </c>
      <c r="D41" s="142" t="str">
        <f>IF($B16=FALSE,"",Length_7!S11)</f>
        <v/>
      </c>
      <c r="E41" s="142" t="str">
        <f>IF($B16=FALSE,"",Length_7!T11)</f>
        <v/>
      </c>
      <c r="F41" s="142" t="str">
        <f>IF($B16=FALSE,"",Length_7!U11)</f>
        <v/>
      </c>
      <c r="G41" s="142" t="str">
        <f>IF($B16=FALSE,"",Length_7!V11)</f>
        <v/>
      </c>
      <c r="H41" s="142" t="str">
        <f t="shared" si="14"/>
        <v/>
      </c>
      <c r="J41" s="142" t="e">
        <f ca="1">ROUND(C16+Length_7!J11/1000,$K$71)</f>
        <v>#VALUE!</v>
      </c>
      <c r="K41" s="142" t="e">
        <f ca="1">ROUND(C16+Length_7!K11/1000,$K$71)</f>
        <v>#VALUE!</v>
      </c>
      <c r="L41" s="142" t="e">
        <f t="shared" ca="1" si="15"/>
        <v>#N/A</v>
      </c>
      <c r="M41" s="142" t="e">
        <f t="shared" ca="1" si="16"/>
        <v>#N/A</v>
      </c>
      <c r="N41" s="142" t="e">
        <f t="shared" ca="1" si="17"/>
        <v>#N/A</v>
      </c>
      <c r="O41" s="142" t="e">
        <f t="shared" ca="1" si="18"/>
        <v>#VALUE!</v>
      </c>
      <c r="P41" s="142" t="str">
        <f t="shared" si="19"/>
        <v/>
      </c>
      <c r="Q41" s="142" t="e">
        <f t="shared" ca="1" si="20"/>
        <v>#N/A</v>
      </c>
      <c r="R41" s="119"/>
      <c r="U41" s="120"/>
      <c r="V41" s="119"/>
    </row>
    <row r="42" spans="2:22" ht="15" customHeight="1">
      <c r="B42" s="189" t="str">
        <f t="shared" si="13"/>
        <v/>
      </c>
      <c r="C42" s="142" t="str">
        <f>IF($B17=FALSE,"",Length_7!R12)</f>
        <v/>
      </c>
      <c r="D42" s="142" t="str">
        <f>IF($B17=FALSE,"",Length_7!S12)</f>
        <v/>
      </c>
      <c r="E42" s="142" t="str">
        <f>IF($B17=FALSE,"",Length_7!T12)</f>
        <v/>
      </c>
      <c r="F42" s="142" t="str">
        <f>IF($B17=FALSE,"",Length_7!U12)</f>
        <v/>
      </c>
      <c r="G42" s="142" t="str">
        <f>IF($B17=FALSE,"",Length_7!V12)</f>
        <v/>
      </c>
      <c r="H42" s="142" t="str">
        <f t="shared" si="14"/>
        <v/>
      </c>
      <c r="J42" s="142" t="e">
        <f ca="1">ROUND(C17+Length_7!J12/1000,$K$71)</f>
        <v>#VALUE!</v>
      </c>
      <c r="K42" s="142" t="e">
        <f ca="1">ROUND(C17+Length_7!K12/1000,$K$71)</f>
        <v>#VALUE!</v>
      </c>
      <c r="L42" s="142" t="e">
        <f t="shared" ca="1" si="15"/>
        <v>#N/A</v>
      </c>
      <c r="M42" s="142" t="e">
        <f t="shared" ca="1" si="16"/>
        <v>#N/A</v>
      </c>
      <c r="N42" s="142" t="e">
        <f t="shared" ca="1" si="17"/>
        <v>#N/A</v>
      </c>
      <c r="O42" s="142" t="e">
        <f t="shared" ca="1" si="18"/>
        <v>#VALUE!</v>
      </c>
      <c r="P42" s="142" t="str">
        <f t="shared" si="19"/>
        <v/>
      </c>
      <c r="Q42" s="142" t="e">
        <f t="shared" ca="1" si="20"/>
        <v>#N/A</v>
      </c>
      <c r="R42" s="119"/>
      <c r="U42" s="120"/>
      <c r="V42" s="119"/>
    </row>
    <row r="43" spans="2:22" ht="15" customHeight="1">
      <c r="B43" s="189" t="str">
        <f t="shared" si="13"/>
        <v/>
      </c>
      <c r="C43" s="142" t="str">
        <f>IF($B18=FALSE,"",Length_7!R13)</f>
        <v/>
      </c>
      <c r="D43" s="142" t="str">
        <f>IF($B18=FALSE,"",Length_7!S13)</f>
        <v/>
      </c>
      <c r="E43" s="142" t="str">
        <f>IF($B18=FALSE,"",Length_7!T13)</f>
        <v/>
      </c>
      <c r="F43" s="142" t="str">
        <f>IF($B18=FALSE,"",Length_7!U13)</f>
        <v/>
      </c>
      <c r="G43" s="142" t="str">
        <f>IF($B18=FALSE,"",Length_7!V13)</f>
        <v/>
      </c>
      <c r="H43" s="142" t="str">
        <f t="shared" si="14"/>
        <v/>
      </c>
      <c r="J43" s="142" t="e">
        <f ca="1">ROUND(C18+Length_7!J13/1000,$K$71)</f>
        <v>#VALUE!</v>
      </c>
      <c r="K43" s="142" t="e">
        <f ca="1">ROUND(C18+Length_7!K13/1000,$K$71)</f>
        <v>#VALUE!</v>
      </c>
      <c r="L43" s="142" t="e">
        <f t="shared" ca="1" si="15"/>
        <v>#N/A</v>
      </c>
      <c r="M43" s="142" t="e">
        <f t="shared" ca="1" si="16"/>
        <v>#N/A</v>
      </c>
      <c r="N43" s="142" t="e">
        <f t="shared" ca="1" si="17"/>
        <v>#N/A</v>
      </c>
      <c r="O43" s="142" t="e">
        <f t="shared" ca="1" si="18"/>
        <v>#VALUE!</v>
      </c>
      <c r="P43" s="142" t="str">
        <f t="shared" si="19"/>
        <v/>
      </c>
      <c r="Q43" s="142" t="e">
        <f t="shared" ca="1" si="20"/>
        <v>#N/A</v>
      </c>
      <c r="R43" s="119"/>
      <c r="U43" s="120"/>
      <c r="V43" s="119"/>
    </row>
    <row r="44" spans="2:22" ht="15" customHeight="1">
      <c r="B44" s="189" t="str">
        <f t="shared" si="13"/>
        <v/>
      </c>
      <c r="C44" s="142" t="str">
        <f>IF($B19=FALSE,"",Length_7!R14)</f>
        <v/>
      </c>
      <c r="D44" s="142" t="str">
        <f>IF($B19=FALSE,"",Length_7!S14)</f>
        <v/>
      </c>
      <c r="E44" s="142" t="str">
        <f>IF($B19=FALSE,"",Length_7!T14)</f>
        <v/>
      </c>
      <c r="F44" s="142" t="str">
        <f>IF($B19=FALSE,"",Length_7!U14)</f>
        <v/>
      </c>
      <c r="G44" s="142" t="str">
        <f>IF($B19=FALSE,"",Length_7!V14)</f>
        <v/>
      </c>
      <c r="H44" s="142" t="str">
        <f t="shared" si="14"/>
        <v/>
      </c>
      <c r="J44" s="142" t="e">
        <f ca="1">ROUND(C19+Length_7!J14/1000,$K$71)</f>
        <v>#VALUE!</v>
      </c>
      <c r="K44" s="142" t="e">
        <f ca="1">ROUND(C19+Length_7!K14/1000,$K$71)</f>
        <v>#VALUE!</v>
      </c>
      <c r="L44" s="142" t="e">
        <f t="shared" ca="1" si="15"/>
        <v>#N/A</v>
      </c>
      <c r="M44" s="142" t="e">
        <f t="shared" ca="1" si="16"/>
        <v>#N/A</v>
      </c>
      <c r="N44" s="142" t="e">
        <f t="shared" ca="1" si="17"/>
        <v>#N/A</v>
      </c>
      <c r="O44" s="142" t="e">
        <f t="shared" ca="1" si="18"/>
        <v>#VALUE!</v>
      </c>
      <c r="P44" s="142" t="str">
        <f t="shared" si="19"/>
        <v/>
      </c>
      <c r="Q44" s="142" t="e">
        <f t="shared" ca="1" si="20"/>
        <v>#N/A</v>
      </c>
      <c r="R44" s="119"/>
      <c r="U44" s="120"/>
      <c r="V44" s="119"/>
    </row>
    <row r="45" spans="2:22" ht="15" customHeight="1">
      <c r="B45" s="189" t="str">
        <f t="shared" si="13"/>
        <v/>
      </c>
      <c r="C45" s="142" t="str">
        <f>IF($B20=FALSE,"",Length_7!R15)</f>
        <v/>
      </c>
      <c r="D45" s="142" t="str">
        <f>IF($B20=FALSE,"",Length_7!S15)</f>
        <v/>
      </c>
      <c r="E45" s="142" t="str">
        <f>IF($B20=FALSE,"",Length_7!T15)</f>
        <v/>
      </c>
      <c r="F45" s="142" t="str">
        <f>IF($B20=FALSE,"",Length_7!U15)</f>
        <v/>
      </c>
      <c r="G45" s="142" t="str">
        <f>IF($B20=FALSE,"",Length_7!V15)</f>
        <v/>
      </c>
      <c r="H45" s="142" t="str">
        <f t="shared" si="14"/>
        <v/>
      </c>
      <c r="J45" s="142" t="e">
        <f ca="1">ROUND(C20+Length_7!J15/1000,$K$71)</f>
        <v>#VALUE!</v>
      </c>
      <c r="K45" s="142" t="e">
        <f ca="1">ROUND(C20+Length_7!K15/1000,$K$71)</f>
        <v>#VALUE!</v>
      </c>
      <c r="L45" s="142" t="e">
        <f t="shared" ca="1" si="15"/>
        <v>#N/A</v>
      </c>
      <c r="M45" s="142" t="e">
        <f t="shared" ca="1" si="16"/>
        <v>#N/A</v>
      </c>
      <c r="N45" s="142" t="e">
        <f t="shared" ca="1" si="17"/>
        <v>#N/A</v>
      </c>
      <c r="O45" s="142" t="e">
        <f t="shared" ca="1" si="18"/>
        <v>#VALUE!</v>
      </c>
      <c r="P45" s="142" t="str">
        <f t="shared" si="19"/>
        <v/>
      </c>
      <c r="Q45" s="142" t="e">
        <f t="shared" ca="1" si="20"/>
        <v>#N/A</v>
      </c>
      <c r="R45" s="119"/>
      <c r="U45" s="120"/>
      <c r="V45" s="119"/>
    </row>
    <row r="46" spans="2:22" ht="15" customHeight="1">
      <c r="B46" s="189" t="str">
        <f t="shared" si="13"/>
        <v/>
      </c>
      <c r="C46" s="142" t="str">
        <f>IF($B21=FALSE,"",Length_7!R16)</f>
        <v/>
      </c>
      <c r="D46" s="142" t="str">
        <f>IF($B21=FALSE,"",Length_7!S16)</f>
        <v/>
      </c>
      <c r="E46" s="142" t="str">
        <f>IF($B21=FALSE,"",Length_7!T16)</f>
        <v/>
      </c>
      <c r="F46" s="142" t="str">
        <f>IF($B21=FALSE,"",Length_7!U16)</f>
        <v/>
      </c>
      <c r="G46" s="142" t="str">
        <f>IF($B21=FALSE,"",Length_7!V16)</f>
        <v/>
      </c>
      <c r="H46" s="142" t="str">
        <f t="shared" si="14"/>
        <v/>
      </c>
      <c r="J46" s="142" t="e">
        <f ca="1">ROUND(C21+Length_7!J16/1000,$K$71)</f>
        <v>#VALUE!</v>
      </c>
      <c r="K46" s="142" t="e">
        <f ca="1">ROUND(C21+Length_7!K16/1000,$K$71)</f>
        <v>#VALUE!</v>
      </c>
      <c r="L46" s="142" t="e">
        <f t="shared" ca="1" si="15"/>
        <v>#N/A</v>
      </c>
      <c r="M46" s="142" t="e">
        <f t="shared" ca="1" si="16"/>
        <v>#N/A</v>
      </c>
      <c r="N46" s="142" t="e">
        <f t="shared" ca="1" si="17"/>
        <v>#N/A</v>
      </c>
      <c r="O46" s="142" t="e">
        <f t="shared" ca="1" si="18"/>
        <v>#VALUE!</v>
      </c>
      <c r="P46" s="142" t="str">
        <f t="shared" si="19"/>
        <v/>
      </c>
      <c r="Q46" s="142" t="e">
        <f t="shared" ca="1" si="20"/>
        <v>#N/A</v>
      </c>
      <c r="R46" s="119"/>
      <c r="U46" s="120"/>
      <c r="V46" s="119"/>
    </row>
    <row r="47" spans="2:22" ht="15" customHeight="1">
      <c r="B47" s="189" t="str">
        <f t="shared" si="13"/>
        <v/>
      </c>
      <c r="C47" s="142" t="str">
        <f>IF($B22=FALSE,"",Length_7!R17)</f>
        <v/>
      </c>
      <c r="D47" s="142" t="str">
        <f>IF($B22=FALSE,"",Length_7!S17)</f>
        <v/>
      </c>
      <c r="E47" s="142" t="str">
        <f>IF($B22=FALSE,"",Length_7!T17)</f>
        <v/>
      </c>
      <c r="F47" s="142" t="str">
        <f>IF($B22=FALSE,"",Length_7!U17)</f>
        <v/>
      </c>
      <c r="G47" s="142" t="str">
        <f>IF($B22=FALSE,"",Length_7!V17)</f>
        <v/>
      </c>
      <c r="H47" s="142" t="str">
        <f t="shared" si="14"/>
        <v/>
      </c>
      <c r="J47" s="142" t="e">
        <f ca="1">ROUND(C22+Length_7!J17/1000,$K$71)</f>
        <v>#VALUE!</v>
      </c>
      <c r="K47" s="142" t="e">
        <f ca="1">ROUND(C22+Length_7!K17/1000,$K$71)</f>
        <v>#VALUE!</v>
      </c>
      <c r="L47" s="142" t="e">
        <f t="shared" ca="1" si="15"/>
        <v>#N/A</v>
      </c>
      <c r="M47" s="142" t="e">
        <f t="shared" ca="1" si="16"/>
        <v>#N/A</v>
      </c>
      <c r="N47" s="142" t="e">
        <f t="shared" ca="1" si="17"/>
        <v>#N/A</v>
      </c>
      <c r="O47" s="142" t="e">
        <f t="shared" ca="1" si="18"/>
        <v>#VALUE!</v>
      </c>
      <c r="P47" s="142" t="str">
        <f t="shared" si="19"/>
        <v/>
      </c>
      <c r="Q47" s="142" t="e">
        <f t="shared" ca="1" si="20"/>
        <v>#N/A</v>
      </c>
      <c r="R47" s="119"/>
      <c r="U47" s="120"/>
      <c r="V47" s="119"/>
    </row>
    <row r="48" spans="2:22" ht="15" customHeight="1">
      <c r="B48" s="189" t="str">
        <f t="shared" si="13"/>
        <v/>
      </c>
      <c r="C48" s="142" t="str">
        <f>IF($B23=FALSE,"",Length_7!R18)</f>
        <v/>
      </c>
      <c r="D48" s="142" t="str">
        <f>IF($B23=FALSE,"",Length_7!S18)</f>
        <v/>
      </c>
      <c r="E48" s="142" t="str">
        <f>IF($B23=FALSE,"",Length_7!T18)</f>
        <v/>
      </c>
      <c r="F48" s="142" t="str">
        <f>IF($B23=FALSE,"",Length_7!U18)</f>
        <v/>
      </c>
      <c r="G48" s="142" t="str">
        <f>IF($B23=FALSE,"",Length_7!V18)</f>
        <v/>
      </c>
      <c r="H48" s="142" t="str">
        <f t="shared" si="14"/>
        <v/>
      </c>
      <c r="J48" s="142" t="e">
        <f ca="1">ROUND(C23+Length_7!J18/1000,$K$71)</f>
        <v>#VALUE!</v>
      </c>
      <c r="K48" s="142" t="e">
        <f ca="1">ROUND(C23+Length_7!K18/1000,$K$71)</f>
        <v>#VALUE!</v>
      </c>
      <c r="L48" s="142" t="e">
        <f t="shared" ca="1" si="15"/>
        <v>#N/A</v>
      </c>
      <c r="M48" s="142" t="e">
        <f t="shared" ca="1" si="16"/>
        <v>#N/A</v>
      </c>
      <c r="N48" s="142" t="e">
        <f t="shared" ca="1" si="17"/>
        <v>#N/A</v>
      </c>
      <c r="O48" s="142" t="e">
        <f t="shared" ca="1" si="18"/>
        <v>#VALUE!</v>
      </c>
      <c r="P48" s="142" t="str">
        <f t="shared" si="19"/>
        <v/>
      </c>
      <c r="Q48" s="142" t="e">
        <f t="shared" ca="1" si="20"/>
        <v>#N/A</v>
      </c>
      <c r="R48" s="119"/>
      <c r="U48" s="120"/>
      <c r="V48" s="119"/>
    </row>
    <row r="49" spans="1:23" ht="15" customHeight="1">
      <c r="B49" s="189" t="str">
        <f t="shared" si="13"/>
        <v/>
      </c>
      <c r="C49" s="142" t="str">
        <f>IF($B24=FALSE,"",Length_7!R19)</f>
        <v/>
      </c>
      <c r="D49" s="142" t="str">
        <f>IF($B24=FALSE,"",Length_7!S19)</f>
        <v/>
      </c>
      <c r="E49" s="142" t="str">
        <f>IF($B24=FALSE,"",Length_7!T19)</f>
        <v/>
      </c>
      <c r="F49" s="142" t="str">
        <f>IF($B24=FALSE,"",Length_7!U19)</f>
        <v/>
      </c>
      <c r="G49" s="142" t="str">
        <f>IF($B24=FALSE,"",Length_7!V19)</f>
        <v/>
      </c>
      <c r="H49" s="142" t="str">
        <f t="shared" si="14"/>
        <v/>
      </c>
      <c r="J49" s="142" t="e">
        <f ca="1">ROUND(C24+Length_7!J19/1000,$K$71)</f>
        <v>#VALUE!</v>
      </c>
      <c r="K49" s="142" t="e">
        <f ca="1">ROUND(C24+Length_7!K19/1000,$K$71)</f>
        <v>#VALUE!</v>
      </c>
      <c r="L49" s="142" t="e">
        <f t="shared" ca="1" si="15"/>
        <v>#N/A</v>
      </c>
      <c r="M49" s="142" t="e">
        <f t="shared" ca="1" si="16"/>
        <v>#N/A</v>
      </c>
      <c r="N49" s="142" t="e">
        <f t="shared" ca="1" si="17"/>
        <v>#N/A</v>
      </c>
      <c r="O49" s="142" t="e">
        <f t="shared" ca="1" si="18"/>
        <v>#VALUE!</v>
      </c>
      <c r="P49" s="142" t="str">
        <f t="shared" si="19"/>
        <v/>
      </c>
      <c r="Q49" s="142" t="e">
        <f t="shared" ca="1" si="20"/>
        <v>#N/A</v>
      </c>
      <c r="R49" s="119"/>
      <c r="U49" s="120"/>
      <c r="V49" s="119"/>
    </row>
    <row r="50" spans="1:23" ht="15" customHeight="1">
      <c r="B50" s="189" t="str">
        <f t="shared" si="13"/>
        <v/>
      </c>
      <c r="C50" s="142" t="str">
        <f>IF($B25=FALSE,"",Length_7!R20)</f>
        <v/>
      </c>
      <c r="D50" s="142" t="str">
        <f>IF($B25=FALSE,"",Length_7!S20)</f>
        <v/>
      </c>
      <c r="E50" s="142" t="str">
        <f>IF($B25=FALSE,"",Length_7!T20)</f>
        <v/>
      </c>
      <c r="F50" s="142" t="str">
        <f>IF($B25=FALSE,"",Length_7!U20)</f>
        <v/>
      </c>
      <c r="G50" s="142" t="str">
        <f>IF($B25=FALSE,"",Length_7!V20)</f>
        <v/>
      </c>
      <c r="H50" s="142" t="str">
        <f t="shared" si="14"/>
        <v/>
      </c>
      <c r="J50" s="142" t="e">
        <f ca="1">ROUND(C25+Length_7!J20/1000,$K$71)</f>
        <v>#VALUE!</v>
      </c>
      <c r="K50" s="142" t="e">
        <f ca="1">ROUND(C25+Length_7!K20/1000,$K$71)</f>
        <v>#VALUE!</v>
      </c>
      <c r="L50" s="142" t="e">
        <f t="shared" ca="1" si="15"/>
        <v>#N/A</v>
      </c>
      <c r="M50" s="142" t="e">
        <f t="shared" ca="1" si="16"/>
        <v>#N/A</v>
      </c>
      <c r="N50" s="142" t="e">
        <f t="shared" ca="1" si="17"/>
        <v>#N/A</v>
      </c>
      <c r="O50" s="142" t="e">
        <f t="shared" ca="1" si="18"/>
        <v>#VALUE!</v>
      </c>
      <c r="P50" s="142" t="str">
        <f t="shared" si="19"/>
        <v/>
      </c>
      <c r="Q50" s="142" t="e">
        <f t="shared" ca="1" si="20"/>
        <v>#N/A</v>
      </c>
      <c r="R50" s="119"/>
      <c r="U50" s="120"/>
      <c r="V50" s="119"/>
    </row>
    <row r="51" spans="1:23" ht="15" customHeight="1">
      <c r="B51" s="189" t="str">
        <f t="shared" si="13"/>
        <v/>
      </c>
      <c r="C51" s="142" t="str">
        <f>IF($B26=FALSE,"",Length_7!R21)</f>
        <v/>
      </c>
      <c r="D51" s="142" t="str">
        <f>IF($B26=FALSE,"",Length_7!S21)</f>
        <v/>
      </c>
      <c r="E51" s="142" t="str">
        <f>IF($B26=FALSE,"",Length_7!T21)</f>
        <v/>
      </c>
      <c r="F51" s="142" t="str">
        <f>IF($B26=FALSE,"",Length_7!U21)</f>
        <v/>
      </c>
      <c r="G51" s="142" t="str">
        <f>IF($B26=FALSE,"",Length_7!V21)</f>
        <v/>
      </c>
      <c r="H51" s="142" t="str">
        <f t="shared" si="14"/>
        <v/>
      </c>
      <c r="J51" s="142" t="e">
        <f ca="1">ROUND(C26+Length_7!J21/1000,$K$71)</f>
        <v>#VALUE!</v>
      </c>
      <c r="K51" s="142" t="e">
        <f ca="1">ROUND(C26+Length_7!K21/1000,$K$71)</f>
        <v>#VALUE!</v>
      </c>
      <c r="L51" s="142" t="e">
        <f t="shared" ca="1" si="15"/>
        <v>#N/A</v>
      </c>
      <c r="M51" s="142" t="e">
        <f t="shared" ca="1" si="16"/>
        <v>#N/A</v>
      </c>
      <c r="N51" s="142" t="e">
        <f t="shared" ca="1" si="17"/>
        <v>#N/A</v>
      </c>
      <c r="O51" s="142" t="e">
        <f t="shared" ca="1" si="18"/>
        <v>#VALUE!</v>
      </c>
      <c r="P51" s="142" t="str">
        <f t="shared" si="19"/>
        <v/>
      </c>
      <c r="Q51" s="142" t="e">
        <f t="shared" ca="1" si="20"/>
        <v>#N/A</v>
      </c>
      <c r="R51" s="119"/>
      <c r="U51" s="120"/>
      <c r="V51" s="119"/>
    </row>
    <row r="52" spans="1:23" ht="15" customHeight="1">
      <c r="B52" s="189" t="str">
        <f t="shared" si="13"/>
        <v/>
      </c>
      <c r="C52" s="142" t="str">
        <f>IF($B27=FALSE,"",Length_7!R22)</f>
        <v/>
      </c>
      <c r="D52" s="142" t="str">
        <f>IF($B27=FALSE,"",Length_7!S22)</f>
        <v/>
      </c>
      <c r="E52" s="142" t="str">
        <f>IF($B27=FALSE,"",Length_7!T22)</f>
        <v/>
      </c>
      <c r="F52" s="142" t="str">
        <f>IF($B27=FALSE,"",Length_7!U22)</f>
        <v/>
      </c>
      <c r="G52" s="142" t="str">
        <f>IF($B27=FALSE,"",Length_7!V22)</f>
        <v/>
      </c>
      <c r="H52" s="142" t="str">
        <f t="shared" si="14"/>
        <v/>
      </c>
      <c r="J52" s="142" t="e">
        <f ca="1">ROUND(C27+Length_7!J22/1000,$K$71)</f>
        <v>#VALUE!</v>
      </c>
      <c r="K52" s="142" t="e">
        <f ca="1">ROUND(C27+Length_7!K22/1000,$K$71)</f>
        <v>#VALUE!</v>
      </c>
      <c r="L52" s="142" t="e">
        <f t="shared" ca="1" si="15"/>
        <v>#N/A</v>
      </c>
      <c r="M52" s="142" t="e">
        <f t="shared" ca="1" si="16"/>
        <v>#N/A</v>
      </c>
      <c r="N52" s="142" t="e">
        <f t="shared" ca="1" si="17"/>
        <v>#N/A</v>
      </c>
      <c r="O52" s="142" t="e">
        <f t="shared" ca="1" si="18"/>
        <v>#VALUE!</v>
      </c>
      <c r="P52" s="142" t="str">
        <f t="shared" si="19"/>
        <v/>
      </c>
      <c r="Q52" s="142" t="e">
        <f t="shared" ca="1" si="20"/>
        <v>#N/A</v>
      </c>
      <c r="R52" s="119"/>
      <c r="U52" s="120"/>
      <c r="V52" s="119"/>
    </row>
    <row r="53" spans="1:23" ht="15" customHeight="1">
      <c r="B53" s="189" t="str">
        <f t="shared" si="13"/>
        <v/>
      </c>
      <c r="C53" s="142" t="str">
        <f>IF($B28=FALSE,"",Length_7!R23)</f>
        <v/>
      </c>
      <c r="D53" s="142" t="str">
        <f>IF($B28=FALSE,"",Length_7!S23)</f>
        <v/>
      </c>
      <c r="E53" s="142" t="str">
        <f>IF($B28=FALSE,"",Length_7!T23)</f>
        <v/>
      </c>
      <c r="F53" s="142" t="str">
        <f>IF($B28=FALSE,"",Length_7!U23)</f>
        <v/>
      </c>
      <c r="G53" s="142" t="str">
        <f>IF($B28=FALSE,"",Length_7!V23)</f>
        <v/>
      </c>
      <c r="H53" s="142" t="str">
        <f t="shared" si="14"/>
        <v/>
      </c>
      <c r="J53" s="142" t="e">
        <f ca="1">ROUND(C28+Length_7!J23/1000,$K$71)</f>
        <v>#VALUE!</v>
      </c>
      <c r="K53" s="142" t="e">
        <f ca="1">ROUND(C28+Length_7!K23/1000,$K$71)</f>
        <v>#VALUE!</v>
      </c>
      <c r="L53" s="142" t="e">
        <f t="shared" ca="1" si="15"/>
        <v>#N/A</v>
      </c>
      <c r="M53" s="142" t="e">
        <f t="shared" ca="1" si="16"/>
        <v>#N/A</v>
      </c>
      <c r="N53" s="142" t="e">
        <f t="shared" ca="1" si="17"/>
        <v>#N/A</v>
      </c>
      <c r="O53" s="142" t="e">
        <f t="shared" ca="1" si="18"/>
        <v>#VALUE!</v>
      </c>
      <c r="P53" s="142" t="str">
        <f t="shared" si="19"/>
        <v/>
      </c>
      <c r="Q53" s="142" t="e">
        <f t="shared" ca="1" si="20"/>
        <v>#N/A</v>
      </c>
      <c r="R53" s="119"/>
      <c r="U53" s="120"/>
      <c r="V53" s="119"/>
    </row>
    <row r="54" spans="1:23" ht="15" customHeight="1">
      <c r="M54" s="119"/>
      <c r="N54" s="119"/>
      <c r="O54" s="119"/>
      <c r="P54" s="119"/>
      <c r="Q54" s="119"/>
      <c r="T54" s="120"/>
      <c r="U54" s="119"/>
    </row>
    <row r="55" spans="1:23" ht="15" customHeight="1">
      <c r="A55" s="117" t="s">
        <v>488</v>
      </c>
      <c r="C55" s="118"/>
      <c r="D55" s="118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W55" s="123"/>
    </row>
    <row r="56" spans="1:23" ht="15" customHeight="1">
      <c r="A56" s="117"/>
      <c r="B56" s="459"/>
      <c r="C56" s="459" t="s">
        <v>213</v>
      </c>
      <c r="D56" s="453" t="s">
        <v>214</v>
      </c>
      <c r="E56" s="459" t="s">
        <v>215</v>
      </c>
      <c r="F56" s="459" t="s">
        <v>206</v>
      </c>
      <c r="G56" s="447">
        <v>1</v>
      </c>
      <c r="H56" s="448"/>
      <c r="I56" s="448"/>
      <c r="J56" s="448"/>
      <c r="K56" s="449"/>
      <c r="L56" s="217">
        <v>2</v>
      </c>
      <c r="M56" s="447">
        <v>3</v>
      </c>
      <c r="N56" s="448"/>
      <c r="O56" s="448"/>
      <c r="P56" s="449"/>
      <c r="Q56" s="447">
        <v>4</v>
      </c>
      <c r="R56" s="449"/>
      <c r="S56" s="217">
        <v>5</v>
      </c>
      <c r="T56" s="459" t="s">
        <v>584</v>
      </c>
      <c r="U56" s="447" t="s">
        <v>589</v>
      </c>
      <c r="V56" s="449"/>
      <c r="W56" s="121"/>
    </row>
    <row r="57" spans="1:23" ht="15" customHeight="1">
      <c r="A57" s="117"/>
      <c r="B57" s="460"/>
      <c r="C57" s="460"/>
      <c r="D57" s="455"/>
      <c r="E57" s="460"/>
      <c r="F57" s="460"/>
      <c r="G57" s="258" t="s">
        <v>560</v>
      </c>
      <c r="H57" s="258" t="s">
        <v>561</v>
      </c>
      <c r="I57" s="258" t="s">
        <v>562</v>
      </c>
      <c r="J57" s="447" t="s">
        <v>216</v>
      </c>
      <c r="K57" s="449"/>
      <c r="L57" s="217" t="s">
        <v>217</v>
      </c>
      <c r="M57" s="447" t="s">
        <v>288</v>
      </c>
      <c r="N57" s="449"/>
      <c r="O57" s="447" t="s">
        <v>289</v>
      </c>
      <c r="P57" s="449"/>
      <c r="Q57" s="447" t="s">
        <v>218</v>
      </c>
      <c r="R57" s="449"/>
      <c r="S57" s="217" t="s">
        <v>219</v>
      </c>
      <c r="T57" s="463"/>
      <c r="U57" s="281" t="s">
        <v>590</v>
      </c>
      <c r="V57" s="281" t="s">
        <v>563</v>
      </c>
      <c r="W57" s="121"/>
    </row>
    <row r="58" spans="1:23" ht="15" customHeight="1">
      <c r="B58" s="217" t="s">
        <v>220</v>
      </c>
      <c r="C58" s="153" t="s">
        <v>221</v>
      </c>
      <c r="D58" s="154" t="s">
        <v>594</v>
      </c>
      <c r="E58" s="142" t="e">
        <f>VLOOKUP($G$3,C$9:U$28,10,FALSE)</f>
        <v>#N/A</v>
      </c>
      <c r="F58" s="156" t="s">
        <v>222</v>
      </c>
      <c r="G58" s="142" t="e">
        <f>VLOOKUP(G3,Length_7!B27:L46,5,FALSE)</f>
        <v>#N/A</v>
      </c>
      <c r="H58" s="142" t="e">
        <f>VLOOKUP(G3,Length_7!B27:L46,6,FALSE)</f>
        <v>#N/A</v>
      </c>
      <c r="I58" s="142" t="e">
        <f>VLOOKUP(G3,Length_7!B27:L46,8,FALSE)</f>
        <v>#N/A</v>
      </c>
      <c r="J58" s="164" t="e">
        <f>SQRT(SUMSQ(G58,H58*G3))/I58/1000</f>
        <v>#N/A</v>
      </c>
      <c r="K58" s="156" t="s">
        <v>223</v>
      </c>
      <c r="L58" s="157" t="s">
        <v>224</v>
      </c>
      <c r="M58" s="142"/>
      <c r="N58" s="142"/>
      <c r="O58" s="158">
        <v>1</v>
      </c>
      <c r="P58" s="142"/>
      <c r="Q58" s="165" t="e">
        <f t="shared" ref="Q58:Q66" si="21">ABS(J58*O58)</f>
        <v>#N/A</v>
      </c>
      <c r="R58" s="156" t="s">
        <v>223</v>
      </c>
      <c r="S58" s="142" t="s">
        <v>225</v>
      </c>
      <c r="T58" s="143">
        <f t="shared" ref="T58:T66" si="22">IF(S58="∞",0,Q58^4/S58)</f>
        <v>0</v>
      </c>
      <c r="U58" s="165" t="str">
        <f t="shared" ref="U58:U66" si="23">IF(OR(L58="직사각형",L58="삼각형"),Q58,"")</f>
        <v/>
      </c>
      <c r="V58" s="165" t="e">
        <f t="shared" ref="V58:V66" si="24">IF(OR(L58="직사각형",L58="삼각형"),"",Q58)</f>
        <v>#N/A</v>
      </c>
      <c r="W58" s="121"/>
    </row>
    <row r="59" spans="1:23" ht="15" customHeight="1">
      <c r="B59" s="217" t="s">
        <v>226</v>
      </c>
      <c r="C59" s="153" t="s">
        <v>227</v>
      </c>
      <c r="D59" s="154" t="s">
        <v>552</v>
      </c>
      <c r="E59" s="142" t="e">
        <f>VLOOKUP($G$3,C$9:U$28,11,FALSE)</f>
        <v>#N/A</v>
      </c>
      <c r="F59" s="156" t="s">
        <v>222</v>
      </c>
      <c r="G59" s="216">
        <f>MAX(K9:K28,G64)</f>
        <v>0</v>
      </c>
      <c r="H59" s="142"/>
      <c r="I59" s="159">
        <v>5</v>
      </c>
      <c r="J59" s="164">
        <f>G59/SQRT(I59)</f>
        <v>0</v>
      </c>
      <c r="K59" s="156" t="s">
        <v>228</v>
      </c>
      <c r="L59" s="157" t="s">
        <v>229</v>
      </c>
      <c r="M59" s="142"/>
      <c r="N59" s="142"/>
      <c r="O59" s="158">
        <v>1</v>
      </c>
      <c r="P59" s="142"/>
      <c r="Q59" s="165">
        <f t="shared" si="21"/>
        <v>0</v>
      </c>
      <c r="R59" s="156" t="s">
        <v>223</v>
      </c>
      <c r="S59" s="142">
        <v>4</v>
      </c>
      <c r="T59" s="143">
        <f t="shared" si="22"/>
        <v>0</v>
      </c>
      <c r="U59" s="165" t="str">
        <f t="shared" si="23"/>
        <v/>
      </c>
      <c r="V59" s="165">
        <f t="shared" si="24"/>
        <v>0</v>
      </c>
      <c r="W59" s="121"/>
    </row>
    <row r="60" spans="1:23" ht="15" customHeight="1">
      <c r="B60" s="217" t="s">
        <v>230</v>
      </c>
      <c r="C60" s="153" t="s">
        <v>231</v>
      </c>
      <c r="D60" s="154" t="s">
        <v>199</v>
      </c>
      <c r="E60" s="160" t="e">
        <f ca="1">OFFSET(P$8,MATCH(G$3,C$9:C$28,0),0)</f>
        <v>#N/A</v>
      </c>
      <c r="F60" s="155" t="s">
        <v>232</v>
      </c>
      <c r="G60" s="160">
        <f>1*10^-6</f>
        <v>9.9999999999999995E-7</v>
      </c>
      <c r="H60" s="213">
        <v>1</v>
      </c>
      <c r="I60" s="159">
        <v>3</v>
      </c>
      <c r="J60" s="212">
        <f>SQRT((G60/SQRT(I60)/2)^2+(G60/SQRT(I60)/2)^2)</f>
        <v>4.0824829046386305E-7</v>
      </c>
      <c r="K60" s="155" t="s">
        <v>233</v>
      </c>
      <c r="L60" s="157" t="s">
        <v>286</v>
      </c>
      <c r="M60" s="156" t="e">
        <f>G61</f>
        <v>#VALUE!</v>
      </c>
      <c r="N60" s="142">
        <f>$G$3*1000</f>
        <v>0</v>
      </c>
      <c r="O60" s="158" t="e">
        <f>-M60*N60</f>
        <v>#VALUE!</v>
      </c>
      <c r="P60" s="142" t="s">
        <v>290</v>
      </c>
      <c r="Q60" s="165" t="e">
        <f t="shared" si="21"/>
        <v>#VALUE!</v>
      </c>
      <c r="R60" s="156" t="s">
        <v>228</v>
      </c>
      <c r="S60" s="142">
        <v>100</v>
      </c>
      <c r="T60" s="143" t="e">
        <f t="shared" si="22"/>
        <v>#VALUE!</v>
      </c>
      <c r="U60" s="165" t="e">
        <f t="shared" si="23"/>
        <v>#VALUE!</v>
      </c>
      <c r="V60" s="165" t="str">
        <f t="shared" si="24"/>
        <v/>
      </c>
      <c r="W60" s="121"/>
    </row>
    <row r="61" spans="1:23" ht="15" customHeight="1">
      <c r="B61" s="217" t="s">
        <v>235</v>
      </c>
      <c r="C61" s="153" t="s">
        <v>236</v>
      </c>
      <c r="D61" s="154" t="s">
        <v>200</v>
      </c>
      <c r="E61" s="156" t="str">
        <f>Q9</f>
        <v/>
      </c>
      <c r="F61" s="155" t="s">
        <v>237</v>
      </c>
      <c r="G61" s="156" t="e">
        <f>MAX(ABS(E61),IF(기본정보!H12=1,1,0.3))</f>
        <v>#VALUE!</v>
      </c>
      <c r="H61" s="213">
        <v>1</v>
      </c>
      <c r="I61" s="159">
        <v>3</v>
      </c>
      <c r="J61" s="214" t="e">
        <f>G61/SQRT(I61)</f>
        <v>#VALUE!</v>
      </c>
      <c r="K61" s="155" t="s">
        <v>238</v>
      </c>
      <c r="L61" s="157" t="s">
        <v>234</v>
      </c>
      <c r="M61" s="160" t="e">
        <f ca="1">E60</f>
        <v>#N/A</v>
      </c>
      <c r="N61" s="142">
        <f t="shared" ref="N61:N63" si="25">$G$3*1000</f>
        <v>0</v>
      </c>
      <c r="O61" s="158" t="e">
        <f ca="1">-M61*N61</f>
        <v>#N/A</v>
      </c>
      <c r="P61" s="142" t="s">
        <v>291</v>
      </c>
      <c r="Q61" s="165" t="e">
        <f t="shared" ca="1" si="21"/>
        <v>#VALUE!</v>
      </c>
      <c r="R61" s="156" t="s">
        <v>228</v>
      </c>
      <c r="S61" s="142">
        <f>ROUNDDOWN(1/2*(100/20)^2,0)</f>
        <v>12</v>
      </c>
      <c r="T61" s="143" t="e">
        <f t="shared" ca="1" si="22"/>
        <v>#VALUE!</v>
      </c>
      <c r="U61" s="165" t="e">
        <f t="shared" ca="1" si="23"/>
        <v>#VALUE!</v>
      </c>
      <c r="V61" s="165" t="str">
        <f t="shared" si="24"/>
        <v/>
      </c>
      <c r="W61" s="121"/>
    </row>
    <row r="62" spans="1:23" ht="15" customHeight="1">
      <c r="B62" s="217" t="s">
        <v>239</v>
      </c>
      <c r="C62" s="153" t="s">
        <v>240</v>
      </c>
      <c r="D62" s="154" t="s">
        <v>201</v>
      </c>
      <c r="E62" s="161" t="e">
        <f ca="1">OFFSET(R$8,MATCH(G$3,C$9:C$28,0),0)</f>
        <v>#N/A</v>
      </c>
      <c r="F62" s="155" t="s">
        <v>233</v>
      </c>
      <c r="G62" s="160">
        <f>1*10^-6</f>
        <v>9.9999999999999995E-7</v>
      </c>
      <c r="H62" s="213">
        <v>1</v>
      </c>
      <c r="I62" s="159">
        <v>3</v>
      </c>
      <c r="J62" s="212">
        <f>SQRT((G62/SQRT(I62))^2+(G62/SQRT(I62))^2)</f>
        <v>8.1649658092772609E-7</v>
      </c>
      <c r="K62" s="155" t="s">
        <v>233</v>
      </c>
      <c r="L62" s="157" t="s">
        <v>287</v>
      </c>
      <c r="M62" s="156" t="str">
        <f>E63</f>
        <v/>
      </c>
      <c r="N62" s="142">
        <f t="shared" si="25"/>
        <v>0</v>
      </c>
      <c r="O62" s="158" t="e">
        <f>-M62*N62</f>
        <v>#VALUE!</v>
      </c>
      <c r="P62" s="142" t="s">
        <v>292</v>
      </c>
      <c r="Q62" s="165" t="e">
        <f t="shared" si="21"/>
        <v>#VALUE!</v>
      </c>
      <c r="R62" s="156" t="s">
        <v>223</v>
      </c>
      <c r="S62" s="142">
        <v>100</v>
      </c>
      <c r="T62" s="143" t="e">
        <f t="shared" si="22"/>
        <v>#VALUE!</v>
      </c>
      <c r="U62" s="165" t="e">
        <f t="shared" si="23"/>
        <v>#VALUE!</v>
      </c>
      <c r="V62" s="165" t="str">
        <f t="shared" si="24"/>
        <v/>
      </c>
      <c r="W62" s="121"/>
    </row>
    <row r="63" spans="1:23" ht="15" customHeight="1">
      <c r="B63" s="217" t="s">
        <v>241</v>
      </c>
      <c r="C63" s="153" t="s">
        <v>202</v>
      </c>
      <c r="D63" s="154" t="s">
        <v>203</v>
      </c>
      <c r="E63" s="156" t="str">
        <f>S9</f>
        <v/>
      </c>
      <c r="F63" s="155" t="s">
        <v>238</v>
      </c>
      <c r="G63" s="156">
        <f>IF(기본정보!H12=1,3,1)</f>
        <v>1</v>
      </c>
      <c r="H63" s="213">
        <v>1</v>
      </c>
      <c r="I63" s="159">
        <v>3</v>
      </c>
      <c r="J63" s="214">
        <f>G63/SQRT(I63)</f>
        <v>0.57735026918962584</v>
      </c>
      <c r="K63" s="155" t="s">
        <v>238</v>
      </c>
      <c r="L63" s="157" t="s">
        <v>242</v>
      </c>
      <c r="M63" s="161" t="e">
        <f ca="1">E62</f>
        <v>#N/A</v>
      </c>
      <c r="N63" s="142">
        <f t="shared" si="25"/>
        <v>0</v>
      </c>
      <c r="O63" s="158" t="e">
        <f ca="1">-M63*N63</f>
        <v>#N/A</v>
      </c>
      <c r="P63" s="142" t="s">
        <v>293</v>
      </c>
      <c r="Q63" s="165" t="e">
        <f t="shared" ca="1" si="21"/>
        <v>#N/A</v>
      </c>
      <c r="R63" s="156" t="s">
        <v>228</v>
      </c>
      <c r="S63" s="142">
        <f>ROUNDDOWN(1/2*(100/20)^2,0)</f>
        <v>12</v>
      </c>
      <c r="T63" s="143" t="e">
        <f t="shared" ca="1" si="22"/>
        <v>#N/A</v>
      </c>
      <c r="U63" s="165" t="e">
        <f t="shared" ca="1" si="23"/>
        <v>#N/A</v>
      </c>
      <c r="V63" s="165" t="str">
        <f t="shared" si="24"/>
        <v/>
      </c>
      <c r="W63" s="121"/>
    </row>
    <row r="64" spans="1:23" ht="15" customHeight="1">
      <c r="B64" s="217" t="s">
        <v>243</v>
      </c>
      <c r="C64" s="153" t="s">
        <v>244</v>
      </c>
      <c r="D64" s="154" t="s">
        <v>595</v>
      </c>
      <c r="E64" s="142">
        <v>0</v>
      </c>
      <c r="F64" s="156" t="s">
        <v>245</v>
      </c>
      <c r="G64" s="142">
        <f>Length_7!H4</f>
        <v>0</v>
      </c>
      <c r="H64" s="142">
        <v>2</v>
      </c>
      <c r="I64" s="159">
        <v>3</v>
      </c>
      <c r="J64" s="164">
        <f>G64/H64/SQRT(I64)</f>
        <v>0</v>
      </c>
      <c r="K64" s="156" t="s">
        <v>223</v>
      </c>
      <c r="L64" s="157" t="s">
        <v>234</v>
      </c>
      <c r="M64" s="142"/>
      <c r="N64" s="142"/>
      <c r="O64" s="158">
        <v>1</v>
      </c>
      <c r="P64" s="142"/>
      <c r="Q64" s="165">
        <f t="shared" si="21"/>
        <v>0</v>
      </c>
      <c r="R64" s="156" t="s">
        <v>223</v>
      </c>
      <c r="S64" s="142" t="s">
        <v>225</v>
      </c>
      <c r="T64" s="143">
        <f t="shared" si="22"/>
        <v>0</v>
      </c>
      <c r="U64" s="165">
        <f t="shared" si="23"/>
        <v>0</v>
      </c>
      <c r="V64" s="165" t="str">
        <f t="shared" si="24"/>
        <v/>
      </c>
      <c r="W64" s="121"/>
    </row>
    <row r="65" spans="2:26" ht="15" customHeight="1">
      <c r="B65" s="217" t="s">
        <v>246</v>
      </c>
      <c r="C65" s="153" t="s">
        <v>247</v>
      </c>
      <c r="D65" s="154" t="s">
        <v>596</v>
      </c>
      <c r="E65" s="142">
        <v>0</v>
      </c>
      <c r="F65" s="156" t="s">
        <v>222</v>
      </c>
      <c r="G65" s="142">
        <f>MAX(H34:H53)</f>
        <v>0</v>
      </c>
      <c r="H65" s="142">
        <v>2</v>
      </c>
      <c r="I65" s="159">
        <v>3</v>
      </c>
      <c r="J65" s="164">
        <f>G65/H65/SQRT(I65)</f>
        <v>0</v>
      </c>
      <c r="K65" s="156" t="s">
        <v>223</v>
      </c>
      <c r="L65" s="157" t="s">
        <v>234</v>
      </c>
      <c r="M65" s="142"/>
      <c r="N65" s="142"/>
      <c r="O65" s="158">
        <v>1</v>
      </c>
      <c r="P65" s="142"/>
      <c r="Q65" s="165">
        <f t="shared" si="21"/>
        <v>0</v>
      </c>
      <c r="R65" s="156" t="s">
        <v>223</v>
      </c>
      <c r="S65" s="142">
        <f>ROUNDDOWN(1/2*(100/20)^2,0)</f>
        <v>12</v>
      </c>
      <c r="T65" s="143">
        <f t="shared" si="22"/>
        <v>0</v>
      </c>
      <c r="U65" s="165">
        <f t="shared" si="23"/>
        <v>0</v>
      </c>
      <c r="V65" s="165" t="str">
        <f t="shared" si="24"/>
        <v/>
      </c>
      <c r="W65" s="121"/>
    </row>
    <row r="66" spans="2:26" ht="15" customHeight="1">
      <c r="B66" s="217" t="s">
        <v>248</v>
      </c>
      <c r="C66" s="153" t="s">
        <v>249</v>
      </c>
      <c r="D66" s="154" t="s">
        <v>597</v>
      </c>
      <c r="E66" s="142">
        <v>0</v>
      </c>
      <c r="F66" s="156" t="s">
        <v>245</v>
      </c>
      <c r="G66" s="142" t="e">
        <f>IF(Length_7!P50="",#VALUE!,Length_7!P50)</f>
        <v>#VALUE!</v>
      </c>
      <c r="H66" s="142">
        <v>8</v>
      </c>
      <c r="I66" s="159">
        <v>3</v>
      </c>
      <c r="J66" s="164" t="e">
        <f>G66/H66/SQRT(I66)</f>
        <v>#VALUE!</v>
      </c>
      <c r="K66" s="156" t="s">
        <v>228</v>
      </c>
      <c r="L66" s="157" t="s">
        <v>234</v>
      </c>
      <c r="M66" s="157"/>
      <c r="N66" s="157"/>
      <c r="O66" s="158">
        <v>1</v>
      </c>
      <c r="P66" s="142"/>
      <c r="Q66" s="165" t="e">
        <f t="shared" si="21"/>
        <v>#VALUE!</v>
      </c>
      <c r="R66" s="156" t="s">
        <v>228</v>
      </c>
      <c r="S66" s="142">
        <f>ROUNDDOWN(1/2*(100/20)^2,0)</f>
        <v>12</v>
      </c>
      <c r="T66" s="143" t="e">
        <f t="shared" si="22"/>
        <v>#VALUE!</v>
      </c>
      <c r="U66" s="165" t="e">
        <f t="shared" si="23"/>
        <v>#VALUE!</v>
      </c>
      <c r="V66" s="165" t="str">
        <f t="shared" si="24"/>
        <v/>
      </c>
      <c r="W66" s="121"/>
    </row>
    <row r="67" spans="2:26" ht="15" customHeight="1">
      <c r="B67" s="217" t="s">
        <v>250</v>
      </c>
      <c r="C67" s="153" t="s">
        <v>251</v>
      </c>
      <c r="D67" s="154" t="s">
        <v>598</v>
      </c>
      <c r="E67" s="160" t="e">
        <f ca="1">E59+E58-(E60*E61+E62*E63)*G3</f>
        <v>#N/A</v>
      </c>
      <c r="F67" s="156" t="s">
        <v>245</v>
      </c>
      <c r="G67" s="464"/>
      <c r="H67" s="465"/>
      <c r="I67" s="465"/>
      <c r="J67" s="465"/>
      <c r="K67" s="465"/>
      <c r="L67" s="465"/>
      <c r="M67" s="465"/>
      <c r="N67" s="465"/>
      <c r="O67" s="465"/>
      <c r="P67" s="466"/>
      <c r="Q67" s="166" t="e">
        <f>SQRT(SUMSQ(Q58:Q66))</f>
        <v>#N/A</v>
      </c>
      <c r="R67" s="156" t="s">
        <v>223</v>
      </c>
      <c r="S67" s="145" t="e">
        <f>IF(T67=0,"∞",ROUNDDOWN(Q67^4/T67,0))</f>
        <v>#VALUE!</v>
      </c>
      <c r="T67" s="189" t="e">
        <f>SUM(T58:T66)</f>
        <v>#VALUE!</v>
      </c>
      <c r="U67" s="262" t="e">
        <f>SQRT(SUMSQ(U58:U66))</f>
        <v>#VALUE!</v>
      </c>
      <c r="V67" s="262" t="e">
        <f>SQRT(SUMSQ(V58:V66))</f>
        <v>#N/A</v>
      </c>
      <c r="W67" s="121"/>
    </row>
    <row r="68" spans="2:26" ht="15" customHeight="1"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3"/>
    </row>
    <row r="69" spans="2:26" ht="15" customHeight="1">
      <c r="B69" s="146"/>
      <c r="C69" s="447" t="s">
        <v>255</v>
      </c>
      <c r="D69" s="448"/>
      <c r="E69" s="448"/>
      <c r="F69" s="448"/>
      <c r="G69" s="449"/>
      <c r="H69" s="217" t="s">
        <v>256</v>
      </c>
      <c r="I69" s="217" t="s">
        <v>257</v>
      </c>
      <c r="J69" s="447" t="s">
        <v>588</v>
      </c>
      <c r="K69" s="448"/>
      <c r="L69" s="448"/>
      <c r="M69" s="449"/>
      <c r="N69" s="459" t="s">
        <v>258</v>
      </c>
      <c r="O69" s="447" t="s">
        <v>259</v>
      </c>
      <c r="P69" s="448"/>
      <c r="Q69" s="449"/>
      <c r="R69" s="459" t="s">
        <v>260</v>
      </c>
      <c r="S69" s="447" t="s">
        <v>604</v>
      </c>
      <c r="T69" s="448"/>
      <c r="U69" s="449"/>
      <c r="V69" s="121"/>
      <c r="W69" s="121"/>
    </row>
    <row r="70" spans="2:26" ht="15" customHeight="1">
      <c r="B70" s="146"/>
      <c r="C70" s="146">
        <v>1</v>
      </c>
      <c r="D70" s="146">
        <v>2</v>
      </c>
      <c r="E70" s="146" t="s">
        <v>591</v>
      </c>
      <c r="F70" s="146" t="s">
        <v>508</v>
      </c>
      <c r="G70" s="146" t="s">
        <v>262</v>
      </c>
      <c r="H70" s="146" t="s">
        <v>228</v>
      </c>
      <c r="I70" s="146" t="s">
        <v>223</v>
      </c>
      <c r="J70" s="217" t="s">
        <v>263</v>
      </c>
      <c r="K70" s="243" t="s">
        <v>489</v>
      </c>
      <c r="L70" s="217" t="s">
        <v>244</v>
      </c>
      <c r="M70" s="283" t="s">
        <v>607</v>
      </c>
      <c r="N70" s="460"/>
      <c r="O70" s="217" t="s">
        <v>265</v>
      </c>
      <c r="P70" s="217" t="s">
        <v>264</v>
      </c>
      <c r="Q70" s="217" t="s">
        <v>266</v>
      </c>
      <c r="R70" s="460"/>
      <c r="S70" s="146" t="s">
        <v>100</v>
      </c>
      <c r="T70" s="283" t="s">
        <v>605</v>
      </c>
      <c r="U70" s="283" t="s">
        <v>606</v>
      </c>
      <c r="V70" s="121"/>
      <c r="W70" s="121"/>
      <c r="Z70" s="122"/>
    </row>
    <row r="71" spans="2:26" ht="15" customHeight="1">
      <c r="B71" s="146" t="s">
        <v>255</v>
      </c>
      <c r="C71" s="124" t="e">
        <f ca="1">E82*Q67</f>
        <v>#N/A</v>
      </c>
      <c r="D71" s="124"/>
      <c r="E71" s="124"/>
      <c r="F71" s="125" t="str">
        <f>R67</f>
        <v>μm</v>
      </c>
      <c r="G71" s="167" t="e">
        <f ca="1">C71</f>
        <v>#N/A</v>
      </c>
      <c r="H71" s="129" t="e">
        <f ca="1">MAX(G71:G72)</f>
        <v>#N/A</v>
      </c>
      <c r="I71" s="144">
        <f>G64</f>
        <v>0</v>
      </c>
      <c r="J71" s="143" t="e">
        <f ca="1">IF(H71&lt;0.00001,6,IF(H71&lt;0.0001,5,IF(H71&lt;0.001,4,IF(H71&lt;0.01,3,IF(H71&lt;0.1,2,IF(H71&lt;1,1,IF(H71&lt;10,0,IF(H71&lt;100,-1,-2))))))))+K72</f>
        <v>#N/A</v>
      </c>
      <c r="K71" s="143" t="e">
        <f ca="1">J71+3</f>
        <v>#N/A</v>
      </c>
      <c r="L71" s="142">
        <f>LEN(I71)-IFERROR(FIND(".",I71),0)</f>
        <v>1</v>
      </c>
      <c r="M71" s="142" t="e">
        <f ca="1">K71</f>
        <v>#N/A</v>
      </c>
      <c r="N71" s="144" t="e">
        <f ca="1">ABS((H71-ROUND(H71,J71))/H71*100)</f>
        <v>#N/A</v>
      </c>
      <c r="O71" s="142" t="e">
        <f ca="1">OFFSET(P75,MATCH(J71,O76:O85,0),0)</f>
        <v>#N/A</v>
      </c>
      <c r="P71" s="142" t="e">
        <f ca="1">OFFSET(P75,MATCH(M71,O76:O85,0),0)</f>
        <v>#N/A</v>
      </c>
      <c r="Q71" s="142" t="str">
        <f ca="1">OFFSET(P75,MATCH(L71,O76:O85,0),0)</f>
        <v>0.0</v>
      </c>
      <c r="R71" s="176" t="e">
        <f ca="1">IF(H71=G71,0,1)</f>
        <v>#N/A</v>
      </c>
      <c r="S71" s="130" t="e">
        <f ca="1">TEXT(IF(N71&gt;5,ROUNDUP(H71,J71),ROUND(H71,J71)),O71)</f>
        <v>#N/A</v>
      </c>
      <c r="T71" s="130" t="e">
        <f ca="1">TEXT(IF(N71&gt;5,ROUNDUP(H71/1000,M71),ROUND(H71/1000,M71)),P71)</f>
        <v>#N/A</v>
      </c>
      <c r="U71" s="130" t="e">
        <f ca="1">S71&amp;" "&amp;H70</f>
        <v>#N/A</v>
      </c>
      <c r="V71" s="121"/>
      <c r="W71" s="121"/>
    </row>
    <row r="72" spans="2:26" ht="15" customHeight="1">
      <c r="B72" s="146" t="s">
        <v>269</v>
      </c>
      <c r="C72" s="278">
        <f>MAX(Length_7!C4:C23)</f>
        <v>0</v>
      </c>
      <c r="D72" s="278"/>
      <c r="E72" s="278"/>
      <c r="F72" s="279">
        <f>$E$3</f>
        <v>0</v>
      </c>
      <c r="G72" s="144">
        <f>C72</f>
        <v>0</v>
      </c>
      <c r="I72" s="122"/>
      <c r="J72" s="272" t="s">
        <v>581</v>
      </c>
      <c r="K72" s="189">
        <v>1</v>
      </c>
      <c r="L72" s="273" t="s">
        <v>582</v>
      </c>
      <c r="M72" s="274" t="b">
        <f>IF(O72=TRUE,FALSE,기본정보!$A$52)</f>
        <v>0</v>
      </c>
      <c r="N72" s="273" t="s">
        <v>583</v>
      </c>
      <c r="O72" s="274" t="b">
        <f>기본정보!$A$46=0</f>
        <v>1</v>
      </c>
      <c r="S72" s="120"/>
      <c r="T72" s="120"/>
      <c r="V72" s="121"/>
      <c r="W72" s="121"/>
    </row>
    <row r="73" spans="2:26" ht="15" customHeight="1">
      <c r="B73" s="121"/>
      <c r="C73" s="121"/>
      <c r="D73" s="121"/>
      <c r="R73" s="120"/>
      <c r="S73" s="122"/>
      <c r="T73" s="122"/>
      <c r="U73" s="122"/>
      <c r="V73" s="121"/>
      <c r="W73" s="121"/>
    </row>
    <row r="74" spans="2:26" ht="15" customHeight="1">
      <c r="B74" s="127" t="s">
        <v>252</v>
      </c>
      <c r="I74" s="153" t="s">
        <v>51</v>
      </c>
      <c r="J74" s="153" t="s">
        <v>270</v>
      </c>
      <c r="O74" s="215" t="s">
        <v>271</v>
      </c>
      <c r="P74" s="215" t="s">
        <v>272</v>
      </c>
      <c r="Q74" s="120"/>
      <c r="R74" s="120"/>
      <c r="U74" s="123"/>
    </row>
    <row r="75" spans="2:26" ht="15" customHeight="1">
      <c r="B75" s="456" t="s">
        <v>585</v>
      </c>
      <c r="C75" s="458"/>
      <c r="D75" s="459" t="s">
        <v>592</v>
      </c>
      <c r="E75" s="281" t="s">
        <v>556</v>
      </c>
      <c r="F75" s="281" t="s">
        <v>563</v>
      </c>
      <c r="G75" s="281" t="s">
        <v>593</v>
      </c>
      <c r="I75" s="153"/>
      <c r="J75" s="153">
        <v>95.45</v>
      </c>
      <c r="O75" s="218" t="s">
        <v>273</v>
      </c>
      <c r="P75" s="218" t="s">
        <v>274</v>
      </c>
      <c r="Q75" s="120"/>
      <c r="R75" s="120"/>
      <c r="U75" s="123"/>
    </row>
    <row r="76" spans="2:26" ht="15" customHeight="1">
      <c r="B76" s="146" t="s">
        <v>586</v>
      </c>
      <c r="C76" s="277" t="s">
        <v>587</v>
      </c>
      <c r="D76" s="460"/>
      <c r="E76" s="282" t="e">
        <f>U67</f>
        <v>#VALUE!</v>
      </c>
      <c r="F76" s="282" t="e">
        <f>V67</f>
        <v>#N/A</v>
      </c>
      <c r="G76" s="175" t="e">
        <f>F76/E76</f>
        <v>#N/A</v>
      </c>
      <c r="I76" s="142">
        <v>1</v>
      </c>
      <c r="J76" s="142">
        <v>13.97</v>
      </c>
      <c r="O76" s="162">
        <v>0</v>
      </c>
      <c r="P76" s="163" t="s">
        <v>275</v>
      </c>
      <c r="Q76" s="120"/>
      <c r="R76" s="120"/>
      <c r="U76" s="122"/>
    </row>
    <row r="77" spans="2:26" ht="15" customHeight="1">
      <c r="B77" s="142">
        <v>1</v>
      </c>
      <c r="C77" s="165">
        <f t="shared" ref="C77:C85" si="26">IFERROR(LARGE(U$58:U$66,B77),0)</f>
        <v>0</v>
      </c>
      <c r="D77" s="258" t="s">
        <v>254</v>
      </c>
      <c r="E77" s="470" t="e">
        <f>SQRT(SUMSQ(C79:C85,U58:U66))</f>
        <v>#VALUE!</v>
      </c>
      <c r="F77" s="470"/>
      <c r="G77" s="471" t="e">
        <f>E77/SQRT(SUMSQ(E78,F78))</f>
        <v>#VALUE!</v>
      </c>
      <c r="I77" s="142">
        <v>2</v>
      </c>
      <c r="J77" s="142">
        <v>4.53</v>
      </c>
      <c r="O77" s="162">
        <v>1</v>
      </c>
      <c r="P77" s="163" t="s">
        <v>276</v>
      </c>
      <c r="Q77" s="120"/>
      <c r="R77" s="120"/>
      <c r="U77" s="122"/>
    </row>
    <row r="78" spans="2:26" ht="15" customHeight="1">
      <c r="B78" s="142">
        <v>2</v>
      </c>
      <c r="C78" s="165">
        <f t="shared" si="26"/>
        <v>0</v>
      </c>
      <c r="D78" s="258" t="s">
        <v>261</v>
      </c>
      <c r="E78" s="269">
        <f>C77</f>
        <v>0</v>
      </c>
      <c r="F78" s="269">
        <f>C78</f>
        <v>0</v>
      </c>
      <c r="G78" s="472"/>
      <c r="I78" s="142">
        <v>3</v>
      </c>
      <c r="J78" s="142">
        <v>3.31</v>
      </c>
      <c r="O78" s="162">
        <v>2</v>
      </c>
      <c r="P78" s="163" t="s">
        <v>277</v>
      </c>
      <c r="Q78" s="120"/>
      <c r="R78" s="120"/>
      <c r="U78" s="120"/>
    </row>
    <row r="79" spans="2:26" ht="15" customHeight="1">
      <c r="B79" s="142">
        <v>3</v>
      </c>
      <c r="C79" s="166">
        <f t="shared" si="26"/>
        <v>0</v>
      </c>
      <c r="D79" s="459" t="s">
        <v>253</v>
      </c>
      <c r="E79" s="148" t="s">
        <v>557</v>
      </c>
      <c r="F79" s="148" t="s">
        <v>558</v>
      </c>
      <c r="G79" s="148" t="s">
        <v>559</v>
      </c>
      <c r="I79" s="142">
        <v>4</v>
      </c>
      <c r="J79" s="142">
        <v>2.87</v>
      </c>
      <c r="O79" s="162">
        <v>3</v>
      </c>
      <c r="P79" s="163" t="s">
        <v>278</v>
      </c>
      <c r="Q79" s="120"/>
      <c r="R79" s="120"/>
      <c r="U79" s="120"/>
    </row>
    <row r="80" spans="2:26" ht="15" customHeight="1">
      <c r="B80" s="142">
        <v>4</v>
      </c>
      <c r="C80" s="166">
        <f t="shared" si="26"/>
        <v>0</v>
      </c>
      <c r="D80" s="460"/>
      <c r="E80" s="142">
        <f ca="1">OFFSET(G57,MATCH(E78,U58:U66,0),0)/IF(OFFSET(H57,MATCH(E78,U58:U66,0),0)="",1,OFFSET(H57,MATCH(E78,U58:U66,0),0))</f>
        <v>0</v>
      </c>
      <c r="F80" s="142">
        <f ca="1">OFFSET(G57,MATCH(F78,U58:U66,0),0)/IF(OFFSET(H57,MATCH(F78,U58:U66,0),0)="",1,OFFSET(H57,MATCH(F78,U58:U66,0),0))</f>
        <v>0</v>
      </c>
      <c r="G80" s="259" t="e">
        <f ca="1">ABS(E80-F80)/(E80+F80)</f>
        <v>#DIV/0!</v>
      </c>
      <c r="I80" s="142">
        <v>5</v>
      </c>
      <c r="J80" s="142">
        <v>2.65</v>
      </c>
      <c r="O80" s="162">
        <v>4</v>
      </c>
      <c r="P80" s="163" t="s">
        <v>279</v>
      </c>
      <c r="Q80" s="120"/>
      <c r="R80" s="120"/>
      <c r="U80" s="120"/>
    </row>
    <row r="81" spans="2:25" ht="15" customHeight="1">
      <c r="B81" s="142">
        <v>5</v>
      </c>
      <c r="C81" s="166">
        <f t="shared" si="26"/>
        <v>0</v>
      </c>
      <c r="D81" s="217" t="s">
        <v>267</v>
      </c>
      <c r="E81" s="141" t="e">
        <f>IF(AND(G76&lt;0.3,G77&lt;0.3),"사다리꼴","정규")</f>
        <v>#N/A</v>
      </c>
      <c r="I81" s="142">
        <v>6</v>
      </c>
      <c r="J81" s="142">
        <v>2.52</v>
      </c>
      <c r="O81" s="162">
        <v>5</v>
      </c>
      <c r="P81" s="163" t="s">
        <v>280</v>
      </c>
      <c r="Q81" s="120"/>
      <c r="R81" s="120"/>
      <c r="U81" s="120"/>
    </row>
    <row r="82" spans="2:25" ht="15" customHeight="1">
      <c r="B82" s="142">
        <v>6</v>
      </c>
      <c r="C82" s="166">
        <f t="shared" si="26"/>
        <v>0</v>
      </c>
      <c r="D82" s="217" t="s">
        <v>268</v>
      </c>
      <c r="E82" s="142" t="e">
        <f ca="1">IF(E81="정규",IF(OR(S67="∞",S67&gt;=10),2,OFFSET(J75,MATCH(S67,I76:I85,0),0)),ROUND((1-SQRT((1-0.95)*(1-G80^2)))/SQRT((1+G80^2)/6),2))</f>
        <v>#N/A</v>
      </c>
      <c r="I82" s="142">
        <v>7</v>
      </c>
      <c r="J82" s="142">
        <v>2.4300000000000002</v>
      </c>
      <c r="O82" s="162">
        <v>6</v>
      </c>
      <c r="P82" s="163" t="s">
        <v>281</v>
      </c>
      <c r="Q82" s="120"/>
      <c r="R82" s="120"/>
      <c r="U82" s="120"/>
    </row>
    <row r="83" spans="2:25" ht="15" customHeight="1">
      <c r="B83" s="142">
        <v>7</v>
      </c>
      <c r="C83" s="166">
        <f t="shared" si="26"/>
        <v>0</v>
      </c>
      <c r="D83" s="121"/>
      <c r="I83" s="142">
        <v>8</v>
      </c>
      <c r="J83" s="142">
        <v>2.37</v>
      </c>
      <c r="O83" s="162">
        <v>7</v>
      </c>
      <c r="P83" s="163" t="s">
        <v>282</v>
      </c>
      <c r="Q83" s="120"/>
      <c r="R83" s="120"/>
      <c r="U83" s="120"/>
    </row>
    <row r="84" spans="2:25" ht="15" customHeight="1">
      <c r="B84" s="142">
        <v>8</v>
      </c>
      <c r="C84" s="166">
        <f t="shared" si="26"/>
        <v>0</v>
      </c>
      <c r="D84" s="121"/>
      <c r="I84" s="142">
        <v>9</v>
      </c>
      <c r="J84" s="142">
        <v>2.3199999999999998</v>
      </c>
      <c r="O84" s="162">
        <v>8</v>
      </c>
      <c r="P84" s="163" t="s">
        <v>283</v>
      </c>
      <c r="Q84" s="120"/>
      <c r="R84" s="120"/>
      <c r="U84" s="120"/>
    </row>
    <row r="85" spans="2:25" ht="15" customHeight="1">
      <c r="B85" s="142">
        <v>9</v>
      </c>
      <c r="C85" s="166">
        <f t="shared" si="26"/>
        <v>0</v>
      </c>
      <c r="D85" s="121"/>
      <c r="I85" s="142" t="s">
        <v>52</v>
      </c>
      <c r="J85" s="142">
        <v>2</v>
      </c>
      <c r="O85" s="162">
        <v>9</v>
      </c>
      <c r="P85" s="163" t="s">
        <v>204</v>
      </c>
      <c r="Q85" s="120"/>
      <c r="R85" s="120"/>
      <c r="U85" s="120"/>
    </row>
    <row r="86" spans="2:25" ht="15" customHeight="1"/>
    <row r="87" spans="2:25" ht="15" customHeight="1">
      <c r="B87" s="136" t="s">
        <v>284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23"/>
      <c r="Q87" s="120"/>
      <c r="T87" s="123"/>
      <c r="U87" s="123"/>
      <c r="V87" s="123"/>
      <c r="W87" s="123"/>
    </row>
    <row r="88" spans="2:25" ht="15" customHeight="1">
      <c r="B88" s="137"/>
      <c r="C88" s="115" t="s">
        <v>285</v>
      </c>
      <c r="D88" s="115" t="s">
        <v>608</v>
      </c>
      <c r="E88" s="137"/>
      <c r="F88" s="115" t="s">
        <v>205</v>
      </c>
      <c r="G88" s="168" t="s">
        <v>610</v>
      </c>
      <c r="H88" s="115" t="s">
        <v>611</v>
      </c>
      <c r="I88" s="168" t="s">
        <v>612</v>
      </c>
      <c r="J88" s="115" t="s">
        <v>613</v>
      </c>
      <c r="K88" s="115" t="s">
        <v>614</v>
      </c>
      <c r="M88" s="122"/>
      <c r="N88" s="120"/>
      <c r="Q88" s="123"/>
      <c r="R88" s="123"/>
      <c r="S88" s="120"/>
      <c r="T88" s="120"/>
      <c r="U88" s="120"/>
    </row>
    <row r="89" spans="2:25" ht="15" customHeight="1">
      <c r="B89" s="137"/>
      <c r="C89" s="169">
        <v>13000</v>
      </c>
      <c r="D89" s="473" t="s">
        <v>609</v>
      </c>
      <c r="E89" s="137"/>
      <c r="F89" s="170">
        <f>COUNTIF(B9:B28,TRUE)</f>
        <v>0</v>
      </c>
      <c r="G89" s="115" t="b">
        <f>H3="inch"</f>
        <v>0</v>
      </c>
      <c r="H89" s="169">
        <f>C89</f>
        <v>13000</v>
      </c>
      <c r="I89" s="171">
        <f>(F89-1)*H89</f>
        <v>-13000</v>
      </c>
      <c r="J89" s="172">
        <f>SUM(H89:I89)</f>
        <v>0</v>
      </c>
      <c r="K89" s="467">
        <f>SUM(J89:J91)</f>
        <v>0</v>
      </c>
      <c r="M89" s="122"/>
      <c r="N89" s="120"/>
      <c r="Q89" s="120"/>
      <c r="R89" s="120"/>
      <c r="S89" s="120"/>
      <c r="T89" s="120"/>
      <c r="U89" s="120"/>
    </row>
    <row r="90" spans="2:25" ht="15" customHeight="1">
      <c r="B90" s="137"/>
      <c r="C90" s="71"/>
      <c r="D90" s="71"/>
      <c r="E90" s="137"/>
      <c r="F90" s="170"/>
      <c r="G90" s="115"/>
      <c r="H90" s="169"/>
      <c r="I90" s="171"/>
      <c r="J90" s="172"/>
      <c r="K90" s="468"/>
      <c r="M90" s="122"/>
      <c r="N90" s="120"/>
      <c r="Q90" s="120"/>
      <c r="R90" s="120"/>
      <c r="S90" s="120"/>
      <c r="T90" s="120"/>
      <c r="U90" s="120"/>
    </row>
    <row r="91" spans="2:25" ht="15" customHeight="1">
      <c r="B91" s="137"/>
      <c r="C91" s="121"/>
      <c r="D91" s="121"/>
      <c r="E91" s="137"/>
      <c r="F91" s="115"/>
      <c r="G91" s="115"/>
      <c r="H91" s="169"/>
      <c r="I91" s="173"/>
      <c r="J91" s="172"/>
      <c r="K91" s="469"/>
      <c r="M91" s="120"/>
      <c r="N91" s="120"/>
      <c r="Q91" s="120"/>
      <c r="R91" s="120"/>
      <c r="S91" s="120"/>
      <c r="T91" s="120"/>
      <c r="U91" s="120"/>
    </row>
    <row r="92" spans="2:25" ht="15" customHeight="1">
      <c r="B92" s="137"/>
      <c r="C92" s="121"/>
      <c r="D92" s="121"/>
      <c r="E92" s="137"/>
      <c r="F92" s="137"/>
      <c r="G92" s="137"/>
      <c r="H92" s="137"/>
      <c r="I92" s="137"/>
      <c r="J92" s="137"/>
      <c r="K92" s="137"/>
      <c r="L92" s="138"/>
      <c r="M92" s="120"/>
      <c r="Q92" s="120"/>
      <c r="R92" s="120"/>
      <c r="S92" s="120"/>
      <c r="T92" s="120"/>
      <c r="U92" s="120"/>
    </row>
    <row r="93" spans="2:25" ht="15" customHeight="1">
      <c r="B93" s="137"/>
      <c r="C93" s="121"/>
      <c r="D93" s="121"/>
      <c r="E93" s="137"/>
      <c r="F93" s="139" t="s">
        <v>615</v>
      </c>
      <c r="G93" s="137"/>
      <c r="H93" s="137"/>
      <c r="I93" s="137"/>
      <c r="J93" s="137"/>
      <c r="K93" s="137"/>
      <c r="L93" s="137"/>
      <c r="M93" s="120"/>
      <c r="O93" s="123"/>
      <c r="P93" s="123"/>
      <c r="Q93" s="120"/>
      <c r="R93" s="120"/>
      <c r="S93" s="120"/>
      <c r="T93" s="120"/>
      <c r="U93" s="120"/>
      <c r="W93" s="121"/>
      <c r="X93" s="121"/>
      <c r="Y93" s="121"/>
    </row>
    <row r="94" spans="2:25" ht="15" customHeight="1">
      <c r="B94" s="137"/>
      <c r="C94" s="121"/>
      <c r="D94" s="121"/>
      <c r="E94" s="137"/>
      <c r="F94" s="140"/>
      <c r="J94" s="137"/>
      <c r="K94" s="137"/>
      <c r="L94" s="137"/>
      <c r="M94" s="120"/>
      <c r="N94" s="137"/>
      <c r="O94" s="137"/>
      <c r="S94" s="120"/>
      <c r="T94" s="120"/>
    </row>
    <row r="95" spans="2:25" ht="18" customHeight="1">
      <c r="B95" s="137"/>
      <c r="C95" s="121"/>
      <c r="D95" s="121"/>
      <c r="E95" s="137"/>
      <c r="F95" s="140"/>
      <c r="J95" s="137"/>
      <c r="K95" s="137"/>
      <c r="L95" s="137"/>
      <c r="O95" s="120"/>
      <c r="P95" s="120"/>
      <c r="Q95" s="120"/>
      <c r="R95" s="120"/>
    </row>
    <row r="96" spans="2:25" ht="18" customHeight="1">
      <c r="B96" s="71"/>
      <c r="C96" s="121"/>
      <c r="D96" s="121"/>
      <c r="E96" s="71"/>
      <c r="F96" s="71"/>
      <c r="G96" s="71"/>
      <c r="H96" s="71"/>
      <c r="M96" s="71"/>
      <c r="N96" s="71"/>
      <c r="O96" s="71"/>
      <c r="R96" s="120"/>
      <c r="S96" s="120"/>
      <c r="T96" s="120"/>
      <c r="U96" s="120"/>
      <c r="V96" s="121"/>
      <c r="W96" s="121"/>
      <c r="X96" s="121"/>
    </row>
    <row r="97" spans="2:28" ht="18" customHeight="1">
      <c r="B97" s="121"/>
      <c r="C97" s="121"/>
      <c r="D97" s="121"/>
      <c r="I97" s="140"/>
      <c r="J97" s="137"/>
      <c r="K97" s="137"/>
      <c r="L97" s="137"/>
      <c r="U97" s="120"/>
      <c r="V97" s="121"/>
      <c r="W97" s="121"/>
      <c r="X97" s="121"/>
    </row>
    <row r="98" spans="2:28" ht="18" customHeight="1">
      <c r="B98" s="121"/>
      <c r="I98" s="140"/>
      <c r="J98" s="137"/>
      <c r="K98" s="137"/>
      <c r="L98" s="137"/>
      <c r="U98" s="120"/>
      <c r="V98" s="121"/>
      <c r="W98" s="121"/>
      <c r="Z98" s="121"/>
      <c r="AA98" s="121"/>
      <c r="AB98" s="121"/>
    </row>
    <row r="99" spans="2:28" ht="18" customHeight="1">
      <c r="B99" s="121"/>
      <c r="J99" s="71"/>
      <c r="K99" s="71"/>
      <c r="L99" s="71"/>
      <c r="Q99" s="137"/>
      <c r="R99" s="137"/>
      <c r="Z99" s="121"/>
      <c r="AA99" s="121"/>
      <c r="AB99" s="121"/>
    </row>
    <row r="100" spans="2:28" ht="18" customHeight="1">
      <c r="B100" s="121"/>
      <c r="I100" s="140"/>
      <c r="J100" s="123"/>
      <c r="K100" s="123"/>
      <c r="Q100" s="137"/>
      <c r="R100" s="137"/>
      <c r="Z100" s="121"/>
      <c r="AA100" s="121"/>
      <c r="AB100" s="121"/>
    </row>
    <row r="101" spans="2:28" ht="18" customHeight="1">
      <c r="B101" s="121"/>
      <c r="I101" s="140"/>
      <c r="J101" s="123"/>
      <c r="K101" s="123"/>
      <c r="P101" s="120"/>
      <c r="Q101" s="137"/>
      <c r="R101" s="137"/>
      <c r="Z101" s="121"/>
      <c r="AA101" s="121"/>
      <c r="AB101" s="121"/>
    </row>
    <row r="102" spans="2:28" ht="18" customHeight="1">
      <c r="B102" s="121"/>
      <c r="J102" s="123"/>
      <c r="K102" s="123"/>
      <c r="P102" s="120"/>
      <c r="Q102" s="137"/>
      <c r="R102" s="137"/>
      <c r="Z102" s="121"/>
      <c r="AA102" s="121"/>
      <c r="AB102" s="121"/>
    </row>
    <row r="103" spans="2:28" ht="18" customHeight="1">
      <c r="B103" s="121"/>
      <c r="I103" s="140"/>
      <c r="P103" s="120"/>
      <c r="Q103" s="137"/>
      <c r="R103" s="137"/>
      <c r="Z103" s="121"/>
      <c r="AA103" s="121"/>
      <c r="AB103" s="121"/>
    </row>
    <row r="104" spans="2:28" ht="18" customHeight="1">
      <c r="P104" s="120"/>
      <c r="Q104" s="120"/>
      <c r="R104" s="120"/>
      <c r="Z104" s="121"/>
      <c r="AA104" s="121"/>
      <c r="AB104" s="121"/>
    </row>
    <row r="105" spans="2:28" ht="18" customHeight="1">
      <c r="Q105" s="120"/>
      <c r="R105" s="120"/>
      <c r="Z105" s="121"/>
      <c r="AA105" s="121"/>
      <c r="AB105" s="121"/>
    </row>
    <row r="106" spans="2:28" ht="18" customHeight="1">
      <c r="Q106" s="120"/>
      <c r="R106" s="120"/>
      <c r="Z106" s="121"/>
      <c r="AA106" s="121"/>
      <c r="AB106" s="121"/>
    </row>
    <row r="107" spans="2:28" ht="18" customHeight="1">
      <c r="Q107" s="120"/>
      <c r="R107" s="120"/>
      <c r="Y107" s="121"/>
      <c r="Z107" s="121"/>
      <c r="AA107" s="121"/>
      <c r="AB107" s="121"/>
    </row>
    <row r="108" spans="2:28" ht="18" customHeight="1">
      <c r="Q108" s="120"/>
      <c r="R108" s="120"/>
      <c r="Y108" s="121"/>
    </row>
    <row r="109" spans="2:28" ht="18" customHeight="1">
      <c r="Q109" s="120"/>
      <c r="R109" s="120"/>
    </row>
    <row r="110" spans="2:28" ht="18" customHeight="1">
      <c r="Q110" s="120"/>
      <c r="R110" s="120"/>
    </row>
  </sheetData>
  <mergeCells count="37">
    <mergeCell ref="K89:K91"/>
    <mergeCell ref="C56:C57"/>
    <mergeCell ref="D56:D57"/>
    <mergeCell ref="E56:E57"/>
    <mergeCell ref="M56:P56"/>
    <mergeCell ref="M57:N57"/>
    <mergeCell ref="O57:P57"/>
    <mergeCell ref="F56:F57"/>
    <mergeCell ref="C69:G69"/>
    <mergeCell ref="D75:D76"/>
    <mergeCell ref="D79:D80"/>
    <mergeCell ref="E77:F77"/>
    <mergeCell ref="G77:G78"/>
    <mergeCell ref="B75:C75"/>
    <mergeCell ref="B56:B57"/>
    <mergeCell ref="N69:N70"/>
    <mergeCell ref="K6:K7"/>
    <mergeCell ref="R69:R70"/>
    <mergeCell ref="N6:P6"/>
    <mergeCell ref="T56:T57"/>
    <mergeCell ref="J69:M69"/>
    <mergeCell ref="O69:Q69"/>
    <mergeCell ref="S69:U69"/>
    <mergeCell ref="G67:P67"/>
    <mergeCell ref="G56:K56"/>
    <mergeCell ref="J57:K57"/>
    <mergeCell ref="Q57:R57"/>
    <mergeCell ref="V6:W6"/>
    <mergeCell ref="L31:Q31"/>
    <mergeCell ref="U56:V56"/>
    <mergeCell ref="B6:B8"/>
    <mergeCell ref="J31:K31"/>
    <mergeCell ref="Q56:R56"/>
    <mergeCell ref="D6:D8"/>
    <mergeCell ref="C31:H31"/>
    <mergeCell ref="E6:J6"/>
    <mergeCell ref="C6:C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Length_7_Result2</vt:lpstr>
      <vt:lpstr>Length_7!Length_7_Spec</vt:lpstr>
      <vt:lpstr>Length_7!Length_7_STD1</vt:lpstr>
      <vt:lpstr>Length_7_STD2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2021-03-30T07:03:37Z</cp:lastPrinted>
  <dcterms:created xsi:type="dcterms:W3CDTF">2004-11-10T00:11:43Z</dcterms:created>
  <dcterms:modified xsi:type="dcterms:W3CDTF">2021-07-23T06:09:04Z</dcterms:modified>
</cp:coreProperties>
</file>