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03"/>
  </bookViews>
  <sheets>
    <sheet name="기본정보" sheetId="13" r:id="rId1"/>
    <sheet name="교정결과" sheetId="11" r:id="rId2"/>
    <sheet name="교정결과-E" sheetId="24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36" r:id="rId10"/>
    <sheet name="STD_Data" sheetId="29" r:id="rId11"/>
    <sheet name="Length_3_R1" sheetId="14" r:id="rId12"/>
    <sheet name="Length_3_R2" sheetId="31" r:id="rId13"/>
  </sheets>
  <definedNames>
    <definedName name="_xlnm._FilterDatabase" localSheetId="0" hidden="1">기본정보!#REF!</definedName>
    <definedName name="B_Tag" localSheetId="2">'교정결과-E'!$D$66:$H$66</definedName>
    <definedName name="B_Tag" localSheetId="3">'교정결과-HY'!$B$60:$Q$60</definedName>
    <definedName name="B_Tag">교정결과!$D$66:$H$66</definedName>
    <definedName name="B_Tag_2" localSheetId="4">판정결과!$C$55:$I$55</definedName>
    <definedName name="B_Tag_3" localSheetId="5">부록!$B$11:$K$11</definedName>
    <definedName name="Length_3_R1_CMC">Length_3_R1!$D$4:$F$24</definedName>
    <definedName name="Length_3_R1_Condition">Length_3_R1!$A$4:$C$24</definedName>
    <definedName name="Length_3_R1_Resolution">Length_3_R1!$G$4:$J$24</definedName>
    <definedName name="Length_3_R1_Result">Length_3_R1!$S$4:$W$24</definedName>
    <definedName name="Length_3_R1_Result_ADJ">Length_3_R1!$Y$4:$AC$24</definedName>
    <definedName name="Length_3_R1_Result2">Length_3_R1!$K$4:$O$4</definedName>
    <definedName name="Length_3_R1_Result3">Length_3_R1!$K$6:$L$6</definedName>
    <definedName name="Length_3_R1_Spec">Length_3_R1!$P$4:$R$24</definedName>
    <definedName name="Length_3_R1_STD1">Length_3_R1!$A$28</definedName>
    <definedName name="Length_3_R2_CMC" localSheetId="12">Length_3_R2!$D$4:$F$24</definedName>
    <definedName name="Length_3_R2_Condition" localSheetId="12">Length_3_R2!$A$4:$C$24</definedName>
    <definedName name="Length_3_R2_Resolution" localSheetId="12">Length_3_R2!$G$4:$J$24</definedName>
    <definedName name="Length_3_R2_Result" localSheetId="12">Length_3_R2!$S$4:$W$24</definedName>
    <definedName name="Length_3_R2_Result_ADJ">Length_3_R2!$Y$4:$AC$24</definedName>
    <definedName name="Length_3_R2_Result2" localSheetId="12">Length_3_R2!$K$4:$O$4</definedName>
    <definedName name="Length_3_R2_Result3">Length_3_R2!$K$6:$L$6</definedName>
    <definedName name="Length_3_R2_Spec" localSheetId="12">Length_3_R2!$P$4:$R$24</definedName>
    <definedName name="Length_3_R2_STD1" localSheetId="12">Length_3_R2!$A$28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80" i="21" l="1"/>
  <c r="N80" i="21"/>
  <c r="M81" i="21"/>
  <c r="N81" i="21"/>
  <c r="M82" i="21"/>
  <c r="N82" i="21"/>
  <c r="M83" i="21"/>
  <c r="N83" i="21"/>
  <c r="M84" i="21"/>
  <c r="N84" i="21"/>
  <c r="M85" i="21"/>
  <c r="N85" i="21"/>
  <c r="M86" i="21"/>
  <c r="N86" i="21"/>
  <c r="M87" i="21"/>
  <c r="N87" i="21"/>
  <c r="M88" i="21"/>
  <c r="N88" i="21"/>
  <c r="M89" i="21"/>
  <c r="N89" i="21"/>
  <c r="M90" i="21"/>
  <c r="N90" i="21"/>
  <c r="M91" i="21"/>
  <c r="N91" i="21"/>
  <c r="M92" i="21"/>
  <c r="N92" i="21"/>
  <c r="M93" i="21"/>
  <c r="N93" i="21"/>
  <c r="M94" i="21"/>
  <c r="N94" i="21"/>
  <c r="M95" i="21"/>
  <c r="N95" i="21"/>
  <c r="M96" i="21"/>
  <c r="N96" i="21"/>
  <c r="M97" i="21"/>
  <c r="N97" i="21"/>
  <c r="M98" i="21"/>
  <c r="N98" i="21"/>
  <c r="M99" i="21"/>
  <c r="N99" i="21"/>
  <c r="N79" i="21"/>
  <c r="M79" i="21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15" i="36"/>
  <c r="N15" i="21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15" i="36"/>
  <c r="M15" i="21"/>
  <c r="V81" i="36" l="1"/>
  <c r="V82" i="36"/>
  <c r="V83" i="36"/>
  <c r="V84" i="36"/>
  <c r="V85" i="36"/>
  <c r="V86" i="36"/>
  <c r="V87" i="36"/>
  <c r="V88" i="36"/>
  <c r="V89" i="36"/>
  <c r="V90" i="36"/>
  <c r="V91" i="36"/>
  <c r="V92" i="36"/>
  <c r="V93" i="36"/>
  <c r="V94" i="36"/>
  <c r="V95" i="36"/>
  <c r="V96" i="36"/>
  <c r="V97" i="36"/>
  <c r="V98" i="36"/>
  <c r="V99" i="36"/>
  <c r="V100" i="36"/>
  <c r="V80" i="36"/>
  <c r="N100" i="36"/>
  <c r="M100" i="36"/>
  <c r="J4" i="36"/>
  <c r="V16" i="36"/>
  <c r="V17" i="36"/>
  <c r="V18" i="36"/>
  <c r="V19" i="36"/>
  <c r="V20" i="36"/>
  <c r="V21" i="36"/>
  <c r="V22" i="36"/>
  <c r="V23" i="36"/>
  <c r="V24" i="36"/>
  <c r="V25" i="36"/>
  <c r="V26" i="36"/>
  <c r="V27" i="36"/>
  <c r="V28" i="36"/>
  <c r="V29" i="36"/>
  <c r="V30" i="36"/>
  <c r="V31" i="36"/>
  <c r="V32" i="36"/>
  <c r="V33" i="36"/>
  <c r="V34" i="36"/>
  <c r="V35" i="36"/>
  <c r="V15" i="36"/>
  <c r="R50" i="36"/>
  <c r="R115" i="36"/>
  <c r="P108" i="21" l="1"/>
  <c r="P107" i="21"/>
  <c r="Q106" i="21"/>
  <c r="Q104" i="21"/>
  <c r="Q42" i="21"/>
  <c r="Q40" i="21"/>
  <c r="O116" i="36" l="1"/>
  <c r="M116" i="36" s="1"/>
  <c r="F115" i="36"/>
  <c r="H114" i="36"/>
  <c r="O51" i="36"/>
  <c r="M51" i="36" s="1"/>
  <c r="F50" i="36"/>
  <c r="F113" i="21"/>
  <c r="K116" i="36" l="1"/>
  <c r="K51" i="36"/>
  <c r="O114" i="21" l="1"/>
  <c r="K114" i="21" s="1"/>
  <c r="M114" i="21" l="1"/>
  <c r="O50" i="21"/>
  <c r="K50" i="21" s="1"/>
  <c r="M50" i="21" l="1"/>
  <c r="B81" i="36" l="1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80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15" i="36"/>
  <c r="O39" i="32" l="1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38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15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J8" i="3"/>
  <c r="J14" i="3"/>
  <c r="K14" i="3"/>
  <c r="L14" i="3"/>
  <c r="M14" i="3"/>
  <c r="N14" i="3"/>
  <c r="K19" i="3"/>
  <c r="L19" i="3"/>
  <c r="M19" i="3" s="1"/>
  <c r="N19" i="3" s="1"/>
  <c r="O19" i="3" s="1"/>
  <c r="J44" i="3"/>
  <c r="K55" i="3"/>
  <c r="L55" i="3" s="1"/>
  <c r="M55" i="3" s="1"/>
  <c r="N55" i="3" s="1"/>
  <c r="O55" i="3" s="1"/>
  <c r="K299" i="23"/>
  <c r="P299" i="23" s="1"/>
  <c r="U299" i="23" s="1"/>
  <c r="Z299" i="23" s="1"/>
  <c r="AE299" i="23" s="1"/>
  <c r="AJ299" i="23" s="1"/>
  <c r="AO299" i="23" s="1"/>
  <c r="M326" i="23"/>
  <c r="S326" i="23"/>
  <c r="V326" i="23"/>
  <c r="AA326" i="23"/>
  <c r="AM326" i="23"/>
  <c r="AP326" i="23"/>
  <c r="M327" i="23"/>
  <c r="S327" i="23"/>
  <c r="AA327" i="23"/>
  <c r="AM327" i="23"/>
  <c r="H328" i="23"/>
  <c r="M328" i="23"/>
  <c r="S328" i="23"/>
  <c r="V328" i="23"/>
  <c r="AA328" i="23"/>
  <c r="AM328" i="23"/>
  <c r="AP328" i="23"/>
  <c r="H329" i="23"/>
  <c r="M329" i="23"/>
  <c r="S329" i="23"/>
  <c r="V329" i="23"/>
  <c r="AA329" i="23"/>
  <c r="AM329" i="23"/>
  <c r="H330" i="23"/>
  <c r="M330" i="23"/>
  <c r="S330" i="23"/>
  <c r="V330" i="23"/>
  <c r="AA330" i="23"/>
  <c r="AM330" i="23"/>
  <c r="M331" i="23"/>
  <c r="AM331" i="23"/>
  <c r="K344" i="23"/>
  <c r="P344" i="23" s="1"/>
  <c r="U344" i="23" s="1"/>
  <c r="Z344" i="23" s="1"/>
  <c r="AE344" i="23" s="1"/>
  <c r="AJ344" i="23" s="1"/>
  <c r="AO344" i="23" s="1"/>
  <c r="M371" i="23"/>
  <c r="S371" i="23"/>
  <c r="V371" i="23"/>
  <c r="AA371" i="23"/>
  <c r="AM371" i="23"/>
  <c r="AP371" i="23"/>
  <c r="M372" i="23"/>
  <c r="S372" i="23"/>
  <c r="AA372" i="23"/>
  <c r="AM372" i="23"/>
  <c r="H373" i="23"/>
  <c r="M373" i="23"/>
  <c r="S373" i="23"/>
  <c r="V373" i="23"/>
  <c r="AA373" i="23"/>
  <c r="AM373" i="23"/>
  <c r="AP373" i="23"/>
  <c r="H374" i="23"/>
  <c r="M374" i="23"/>
  <c r="S374" i="23"/>
  <c r="V374" i="23"/>
  <c r="AA374" i="23"/>
  <c r="AM374" i="23"/>
  <c r="H375" i="23"/>
  <c r="M375" i="23"/>
  <c r="S375" i="23"/>
  <c r="V375" i="23"/>
  <c r="AA375" i="23"/>
  <c r="AM375" i="23"/>
  <c r="M376" i="23"/>
  <c r="AM376" i="23"/>
  <c r="I100" i="36"/>
  <c r="AE365" i="23" s="1"/>
  <c r="H100" i="36"/>
  <c r="Z365" i="23" s="1"/>
  <c r="G100" i="36"/>
  <c r="U365" i="23" s="1"/>
  <c r="F100" i="36"/>
  <c r="P365" i="23" s="1"/>
  <c r="E100" i="36"/>
  <c r="K365" i="23" s="1"/>
  <c r="I99" i="36"/>
  <c r="AE364" i="23" s="1"/>
  <c r="H99" i="36"/>
  <c r="Z364" i="23" s="1"/>
  <c r="G99" i="36"/>
  <c r="U364" i="23" s="1"/>
  <c r="F99" i="36"/>
  <c r="P364" i="23" s="1"/>
  <c r="E99" i="36"/>
  <c r="K364" i="23" s="1"/>
  <c r="I98" i="36"/>
  <c r="AE363" i="23" s="1"/>
  <c r="H98" i="36"/>
  <c r="Z363" i="23" s="1"/>
  <c r="G98" i="36"/>
  <c r="U363" i="23" s="1"/>
  <c r="F98" i="36"/>
  <c r="P363" i="23" s="1"/>
  <c r="E98" i="36"/>
  <c r="K363" i="23" s="1"/>
  <c r="I97" i="36"/>
  <c r="AE362" i="23" s="1"/>
  <c r="H97" i="36"/>
  <c r="Z362" i="23" s="1"/>
  <c r="G97" i="36"/>
  <c r="U362" i="23" s="1"/>
  <c r="F97" i="36"/>
  <c r="P362" i="23" s="1"/>
  <c r="E97" i="36"/>
  <c r="K362" i="23" s="1"/>
  <c r="I96" i="36"/>
  <c r="AE361" i="23" s="1"/>
  <c r="H96" i="36"/>
  <c r="Z361" i="23" s="1"/>
  <c r="G96" i="36"/>
  <c r="U361" i="23" s="1"/>
  <c r="F96" i="36"/>
  <c r="P361" i="23" s="1"/>
  <c r="E96" i="36"/>
  <c r="K361" i="23" s="1"/>
  <c r="I95" i="36"/>
  <c r="AE360" i="23" s="1"/>
  <c r="H95" i="36"/>
  <c r="Z360" i="23" s="1"/>
  <c r="G95" i="36"/>
  <c r="U360" i="23" s="1"/>
  <c r="F95" i="36"/>
  <c r="P360" i="23" s="1"/>
  <c r="E95" i="36"/>
  <c r="K360" i="23" s="1"/>
  <c r="I94" i="36"/>
  <c r="AE359" i="23" s="1"/>
  <c r="H94" i="36"/>
  <c r="Z359" i="23" s="1"/>
  <c r="G94" i="36"/>
  <c r="U359" i="23" s="1"/>
  <c r="F94" i="36"/>
  <c r="P359" i="23" s="1"/>
  <c r="E94" i="36"/>
  <c r="K359" i="23" s="1"/>
  <c r="I93" i="36"/>
  <c r="AE358" i="23" s="1"/>
  <c r="H93" i="36"/>
  <c r="Z358" i="23" s="1"/>
  <c r="G93" i="36"/>
  <c r="U358" i="23" s="1"/>
  <c r="F93" i="36"/>
  <c r="P358" i="23" s="1"/>
  <c r="E93" i="36"/>
  <c r="K358" i="23" s="1"/>
  <c r="I92" i="36"/>
  <c r="AE357" i="23" s="1"/>
  <c r="H92" i="36"/>
  <c r="Z357" i="23" s="1"/>
  <c r="G92" i="36"/>
  <c r="U357" i="23" s="1"/>
  <c r="F92" i="36"/>
  <c r="P357" i="23" s="1"/>
  <c r="E92" i="36"/>
  <c r="K357" i="23" s="1"/>
  <c r="I91" i="36"/>
  <c r="AE356" i="23" s="1"/>
  <c r="H91" i="36"/>
  <c r="Z356" i="23" s="1"/>
  <c r="G91" i="36"/>
  <c r="U356" i="23" s="1"/>
  <c r="F91" i="36"/>
  <c r="P356" i="23" s="1"/>
  <c r="E91" i="36"/>
  <c r="K356" i="23" s="1"/>
  <c r="I90" i="36"/>
  <c r="AE355" i="23" s="1"/>
  <c r="H90" i="36"/>
  <c r="Z355" i="23" s="1"/>
  <c r="G90" i="36"/>
  <c r="U355" i="23" s="1"/>
  <c r="F90" i="36"/>
  <c r="P355" i="23" s="1"/>
  <c r="E90" i="36"/>
  <c r="K355" i="23" s="1"/>
  <c r="I89" i="36"/>
  <c r="AE354" i="23" s="1"/>
  <c r="H89" i="36"/>
  <c r="Z354" i="23" s="1"/>
  <c r="G89" i="36"/>
  <c r="U354" i="23" s="1"/>
  <c r="F89" i="36"/>
  <c r="P354" i="23" s="1"/>
  <c r="E89" i="36"/>
  <c r="K354" i="23" s="1"/>
  <c r="I88" i="36"/>
  <c r="AE353" i="23" s="1"/>
  <c r="H88" i="36"/>
  <c r="Z353" i="23" s="1"/>
  <c r="G88" i="36"/>
  <c r="U353" i="23" s="1"/>
  <c r="F88" i="36"/>
  <c r="P353" i="23" s="1"/>
  <c r="E88" i="36"/>
  <c r="K353" i="23" s="1"/>
  <c r="I87" i="36"/>
  <c r="AE352" i="23" s="1"/>
  <c r="H87" i="36"/>
  <c r="Z352" i="23" s="1"/>
  <c r="G87" i="36"/>
  <c r="U352" i="23" s="1"/>
  <c r="F87" i="36"/>
  <c r="P352" i="23" s="1"/>
  <c r="E87" i="36"/>
  <c r="K352" i="23" s="1"/>
  <c r="I86" i="36"/>
  <c r="AE351" i="23" s="1"/>
  <c r="H86" i="36"/>
  <c r="Z351" i="23" s="1"/>
  <c r="G86" i="36"/>
  <c r="U351" i="23" s="1"/>
  <c r="F86" i="36"/>
  <c r="P351" i="23" s="1"/>
  <c r="E86" i="36"/>
  <c r="K351" i="23" s="1"/>
  <c r="I85" i="36"/>
  <c r="AE350" i="23" s="1"/>
  <c r="H85" i="36"/>
  <c r="Z350" i="23" s="1"/>
  <c r="G85" i="36"/>
  <c r="U350" i="23" s="1"/>
  <c r="F85" i="36"/>
  <c r="P350" i="23" s="1"/>
  <c r="E85" i="36"/>
  <c r="K350" i="23" s="1"/>
  <c r="I84" i="36"/>
  <c r="AE349" i="23" s="1"/>
  <c r="H84" i="36"/>
  <c r="Z349" i="23" s="1"/>
  <c r="G84" i="36"/>
  <c r="U349" i="23" s="1"/>
  <c r="F84" i="36"/>
  <c r="P349" i="23" s="1"/>
  <c r="E84" i="36"/>
  <c r="K349" i="23" s="1"/>
  <c r="I83" i="36"/>
  <c r="AE348" i="23" s="1"/>
  <c r="H83" i="36"/>
  <c r="Z348" i="23" s="1"/>
  <c r="G83" i="36"/>
  <c r="U348" i="23" s="1"/>
  <c r="F83" i="36"/>
  <c r="P348" i="23" s="1"/>
  <c r="E83" i="36"/>
  <c r="K348" i="23" s="1"/>
  <c r="I82" i="36"/>
  <c r="AE347" i="23" s="1"/>
  <c r="H82" i="36"/>
  <c r="Z347" i="23" s="1"/>
  <c r="G82" i="36"/>
  <c r="U347" i="23" s="1"/>
  <c r="F82" i="36"/>
  <c r="P347" i="23" s="1"/>
  <c r="E82" i="36"/>
  <c r="K347" i="23" s="1"/>
  <c r="I81" i="36"/>
  <c r="AE346" i="23" s="1"/>
  <c r="H81" i="36"/>
  <c r="Z346" i="23" s="1"/>
  <c r="G81" i="36"/>
  <c r="U346" i="23" s="1"/>
  <c r="F81" i="36"/>
  <c r="P346" i="23" s="1"/>
  <c r="E81" i="36"/>
  <c r="K346" i="23" s="1"/>
  <c r="I80" i="36"/>
  <c r="AE345" i="23" s="1"/>
  <c r="H80" i="36"/>
  <c r="Z345" i="23" s="1"/>
  <c r="G80" i="36"/>
  <c r="U345" i="23" s="1"/>
  <c r="F80" i="36"/>
  <c r="P345" i="23" s="1"/>
  <c r="E80" i="36"/>
  <c r="K345" i="23" s="1"/>
  <c r="I35" i="36"/>
  <c r="AE320" i="23" s="1"/>
  <c r="H35" i="36"/>
  <c r="Z320" i="23" s="1"/>
  <c r="G35" i="36"/>
  <c r="U320" i="23" s="1"/>
  <c r="F35" i="36"/>
  <c r="P320" i="23" s="1"/>
  <c r="E35" i="36"/>
  <c r="K320" i="23" s="1"/>
  <c r="I34" i="36"/>
  <c r="AE319" i="23" s="1"/>
  <c r="H34" i="36"/>
  <c r="Z319" i="23" s="1"/>
  <c r="G34" i="36"/>
  <c r="U319" i="23" s="1"/>
  <c r="F34" i="36"/>
  <c r="P319" i="23" s="1"/>
  <c r="E34" i="36"/>
  <c r="K319" i="23" s="1"/>
  <c r="I33" i="36"/>
  <c r="AE318" i="23" s="1"/>
  <c r="H33" i="36"/>
  <c r="Z318" i="23" s="1"/>
  <c r="G33" i="36"/>
  <c r="U318" i="23" s="1"/>
  <c r="F33" i="36"/>
  <c r="P318" i="23" s="1"/>
  <c r="E33" i="36"/>
  <c r="K318" i="23" s="1"/>
  <c r="I32" i="36"/>
  <c r="AE317" i="23" s="1"/>
  <c r="H32" i="36"/>
  <c r="Z317" i="23" s="1"/>
  <c r="G32" i="36"/>
  <c r="U317" i="23" s="1"/>
  <c r="F32" i="36"/>
  <c r="P317" i="23" s="1"/>
  <c r="E32" i="36"/>
  <c r="K317" i="23" s="1"/>
  <c r="I31" i="36"/>
  <c r="AE316" i="23" s="1"/>
  <c r="H31" i="36"/>
  <c r="Z316" i="23" s="1"/>
  <c r="G31" i="36"/>
  <c r="U316" i="23" s="1"/>
  <c r="F31" i="36"/>
  <c r="P316" i="23" s="1"/>
  <c r="E31" i="36"/>
  <c r="K316" i="23" s="1"/>
  <c r="I30" i="36"/>
  <c r="AE315" i="23" s="1"/>
  <c r="H30" i="36"/>
  <c r="Z315" i="23" s="1"/>
  <c r="G30" i="36"/>
  <c r="U315" i="23" s="1"/>
  <c r="F30" i="36"/>
  <c r="P315" i="23" s="1"/>
  <c r="E30" i="36"/>
  <c r="K315" i="23" s="1"/>
  <c r="I29" i="36"/>
  <c r="AE314" i="23" s="1"/>
  <c r="H29" i="36"/>
  <c r="Z314" i="23" s="1"/>
  <c r="G29" i="36"/>
  <c r="U314" i="23" s="1"/>
  <c r="F29" i="36"/>
  <c r="P314" i="23" s="1"/>
  <c r="E29" i="36"/>
  <c r="K314" i="23" s="1"/>
  <c r="I28" i="36"/>
  <c r="AE313" i="23" s="1"/>
  <c r="H28" i="36"/>
  <c r="Z313" i="23" s="1"/>
  <c r="G28" i="36"/>
  <c r="U313" i="23" s="1"/>
  <c r="F28" i="36"/>
  <c r="P313" i="23" s="1"/>
  <c r="E28" i="36"/>
  <c r="K313" i="23" s="1"/>
  <c r="I27" i="36"/>
  <c r="AE312" i="23" s="1"/>
  <c r="H27" i="36"/>
  <c r="Z312" i="23" s="1"/>
  <c r="G27" i="36"/>
  <c r="U312" i="23" s="1"/>
  <c r="F27" i="36"/>
  <c r="P312" i="23" s="1"/>
  <c r="E27" i="36"/>
  <c r="K312" i="23" s="1"/>
  <c r="I26" i="36"/>
  <c r="AE311" i="23" s="1"/>
  <c r="H26" i="36"/>
  <c r="Z311" i="23" s="1"/>
  <c r="G26" i="36"/>
  <c r="U311" i="23" s="1"/>
  <c r="F26" i="36"/>
  <c r="P311" i="23" s="1"/>
  <c r="E26" i="36"/>
  <c r="K311" i="23" s="1"/>
  <c r="I25" i="36"/>
  <c r="AE310" i="23" s="1"/>
  <c r="H25" i="36"/>
  <c r="Z310" i="23" s="1"/>
  <c r="G25" i="36"/>
  <c r="U310" i="23" s="1"/>
  <c r="F25" i="36"/>
  <c r="P310" i="23" s="1"/>
  <c r="E25" i="36"/>
  <c r="K310" i="23" s="1"/>
  <c r="I24" i="36"/>
  <c r="AE309" i="23" s="1"/>
  <c r="H24" i="36"/>
  <c r="Z309" i="23" s="1"/>
  <c r="G24" i="36"/>
  <c r="U309" i="23" s="1"/>
  <c r="F24" i="36"/>
  <c r="P309" i="23" s="1"/>
  <c r="E24" i="36"/>
  <c r="K309" i="23" s="1"/>
  <c r="I23" i="36"/>
  <c r="AE308" i="23" s="1"/>
  <c r="H23" i="36"/>
  <c r="Z308" i="23" s="1"/>
  <c r="G23" i="36"/>
  <c r="U308" i="23" s="1"/>
  <c r="F23" i="36"/>
  <c r="P308" i="23" s="1"/>
  <c r="E23" i="36"/>
  <c r="K308" i="23" s="1"/>
  <c r="I22" i="36"/>
  <c r="AE307" i="23" s="1"/>
  <c r="H22" i="36"/>
  <c r="Z307" i="23" s="1"/>
  <c r="G22" i="36"/>
  <c r="U307" i="23" s="1"/>
  <c r="F22" i="36"/>
  <c r="P307" i="23" s="1"/>
  <c r="E22" i="36"/>
  <c r="K307" i="23" s="1"/>
  <c r="I21" i="36"/>
  <c r="AE306" i="23" s="1"/>
  <c r="H21" i="36"/>
  <c r="Z306" i="23" s="1"/>
  <c r="G21" i="36"/>
  <c r="U306" i="23" s="1"/>
  <c r="F21" i="36"/>
  <c r="P306" i="23" s="1"/>
  <c r="E21" i="36"/>
  <c r="K306" i="23" s="1"/>
  <c r="I20" i="36"/>
  <c r="AE305" i="23" s="1"/>
  <c r="H20" i="36"/>
  <c r="Z305" i="23" s="1"/>
  <c r="G20" i="36"/>
  <c r="U305" i="23" s="1"/>
  <c r="F20" i="36"/>
  <c r="P305" i="23" s="1"/>
  <c r="E20" i="36"/>
  <c r="K305" i="23" s="1"/>
  <c r="I19" i="36"/>
  <c r="AE304" i="23" s="1"/>
  <c r="H19" i="36"/>
  <c r="Z304" i="23" s="1"/>
  <c r="G19" i="36"/>
  <c r="U304" i="23" s="1"/>
  <c r="F19" i="36"/>
  <c r="P304" i="23" s="1"/>
  <c r="E19" i="36"/>
  <c r="K304" i="23" s="1"/>
  <c r="I18" i="36"/>
  <c r="AE303" i="23" s="1"/>
  <c r="H18" i="36"/>
  <c r="Z303" i="23" s="1"/>
  <c r="G18" i="36"/>
  <c r="U303" i="23" s="1"/>
  <c r="F18" i="36"/>
  <c r="P303" i="23" s="1"/>
  <c r="E18" i="36"/>
  <c r="K303" i="23" s="1"/>
  <c r="I17" i="36"/>
  <c r="AE302" i="23" s="1"/>
  <c r="H17" i="36"/>
  <c r="Z302" i="23" s="1"/>
  <c r="G17" i="36"/>
  <c r="U302" i="23" s="1"/>
  <c r="F17" i="36"/>
  <c r="P302" i="23" s="1"/>
  <c r="E17" i="36"/>
  <c r="K302" i="23" s="1"/>
  <c r="I16" i="36"/>
  <c r="AE301" i="23" s="1"/>
  <c r="H16" i="36"/>
  <c r="Z301" i="23" s="1"/>
  <c r="G16" i="36"/>
  <c r="U301" i="23" s="1"/>
  <c r="F16" i="36"/>
  <c r="P301" i="23" s="1"/>
  <c r="E16" i="36"/>
  <c r="K301" i="23" s="1"/>
  <c r="I15" i="36"/>
  <c r="AE300" i="23" s="1"/>
  <c r="H15" i="36"/>
  <c r="Z300" i="23" s="1"/>
  <c r="G15" i="36"/>
  <c r="U300" i="23" s="1"/>
  <c r="F15" i="36"/>
  <c r="P300" i="23" s="1"/>
  <c r="E15" i="36"/>
  <c r="K300" i="23" s="1"/>
  <c r="P109" i="36" l="1"/>
  <c r="AP375" i="23" s="1"/>
  <c r="P108" i="36"/>
  <c r="AP374" i="23" s="1"/>
  <c r="G108" i="36"/>
  <c r="J108" i="36" s="1"/>
  <c r="G105" i="36"/>
  <c r="J105" i="36" s="1"/>
  <c r="Y100" i="36"/>
  <c r="Z100" i="36" s="1"/>
  <c r="AA100" i="36" s="1"/>
  <c r="Q100" i="36"/>
  <c r="P100" i="36"/>
  <c r="L100" i="36"/>
  <c r="D100" i="36"/>
  <c r="K100" i="36"/>
  <c r="AO365" i="23" s="1"/>
  <c r="Y99" i="36"/>
  <c r="Z99" i="36" s="1"/>
  <c r="AA99" i="36" s="1"/>
  <c r="Q99" i="36"/>
  <c r="P99" i="36"/>
  <c r="L99" i="36"/>
  <c r="D99" i="36"/>
  <c r="K99" i="36"/>
  <c r="AO364" i="23" s="1"/>
  <c r="Y98" i="36"/>
  <c r="Z98" i="36" s="1"/>
  <c r="AA98" i="36" s="1"/>
  <c r="Q98" i="36"/>
  <c r="P98" i="36"/>
  <c r="L98" i="36"/>
  <c r="D98" i="36"/>
  <c r="K98" i="36"/>
  <c r="AO363" i="23" s="1"/>
  <c r="Y97" i="36"/>
  <c r="Z97" i="36" s="1"/>
  <c r="AA97" i="36" s="1"/>
  <c r="Q97" i="36"/>
  <c r="P97" i="36"/>
  <c r="L97" i="36"/>
  <c r="D97" i="36"/>
  <c r="K97" i="36"/>
  <c r="AO362" i="23" s="1"/>
  <c r="Y96" i="36"/>
  <c r="Z96" i="36" s="1"/>
  <c r="AA96" i="36" s="1"/>
  <c r="Q96" i="36"/>
  <c r="P96" i="36"/>
  <c r="L96" i="36"/>
  <c r="D96" i="36"/>
  <c r="K96" i="36"/>
  <c r="AO361" i="23" s="1"/>
  <c r="Y95" i="36"/>
  <c r="Z95" i="36" s="1"/>
  <c r="AA95" i="36" s="1"/>
  <c r="Q95" i="36"/>
  <c r="P95" i="36"/>
  <c r="L95" i="36"/>
  <c r="D95" i="36"/>
  <c r="K95" i="36"/>
  <c r="AO360" i="23" s="1"/>
  <c r="Y94" i="36"/>
  <c r="Z94" i="36" s="1"/>
  <c r="AA94" i="36" s="1"/>
  <c r="Q94" i="36"/>
  <c r="P94" i="36"/>
  <c r="L94" i="36"/>
  <c r="D94" i="36"/>
  <c r="K94" i="36"/>
  <c r="AO359" i="23" s="1"/>
  <c r="Z93" i="36"/>
  <c r="AA93" i="36" s="1"/>
  <c r="Y93" i="36"/>
  <c r="Q93" i="36"/>
  <c r="P93" i="36"/>
  <c r="L93" i="36"/>
  <c r="D93" i="36"/>
  <c r="K93" i="36"/>
  <c r="AO358" i="23" s="1"/>
  <c r="Y92" i="36"/>
  <c r="Z92" i="36" s="1"/>
  <c r="AA92" i="36" s="1"/>
  <c r="Q92" i="36"/>
  <c r="P92" i="36"/>
  <c r="L92" i="36"/>
  <c r="D92" i="36"/>
  <c r="K92" i="36"/>
  <c r="AO357" i="23" s="1"/>
  <c r="Y91" i="36"/>
  <c r="Z91" i="36" s="1"/>
  <c r="AA91" i="36" s="1"/>
  <c r="Q91" i="36"/>
  <c r="P91" i="36"/>
  <c r="L91" i="36"/>
  <c r="D91" i="36"/>
  <c r="K91" i="36"/>
  <c r="AO356" i="23" s="1"/>
  <c r="Y90" i="36"/>
  <c r="Z90" i="36" s="1"/>
  <c r="AA90" i="36" s="1"/>
  <c r="Q90" i="36"/>
  <c r="P90" i="36"/>
  <c r="Y89" i="36"/>
  <c r="Z89" i="36" s="1"/>
  <c r="AA89" i="36" s="1"/>
  <c r="Q89" i="36"/>
  <c r="P89" i="36"/>
  <c r="Y88" i="36"/>
  <c r="Z88" i="36" s="1"/>
  <c r="AA88" i="36" s="1"/>
  <c r="Q88" i="36"/>
  <c r="P88" i="36"/>
  <c r="L88" i="36"/>
  <c r="K88" i="36"/>
  <c r="AO353" i="23" s="1"/>
  <c r="D88" i="36"/>
  <c r="C88" i="36"/>
  <c r="Y87" i="36"/>
  <c r="Z87" i="36" s="1"/>
  <c r="AA87" i="36" s="1"/>
  <c r="Q87" i="36"/>
  <c r="P87" i="36"/>
  <c r="L87" i="36"/>
  <c r="K87" i="36"/>
  <c r="AO352" i="23" s="1"/>
  <c r="D87" i="36"/>
  <c r="C87" i="36"/>
  <c r="Y86" i="36"/>
  <c r="Z86" i="36" s="1"/>
  <c r="AA86" i="36" s="1"/>
  <c r="Q86" i="36"/>
  <c r="P86" i="36"/>
  <c r="L86" i="36"/>
  <c r="K86" i="36"/>
  <c r="AO351" i="23" s="1"/>
  <c r="D86" i="36"/>
  <c r="C86" i="36"/>
  <c r="Y85" i="36"/>
  <c r="Z85" i="36" s="1"/>
  <c r="AA85" i="36" s="1"/>
  <c r="Q85" i="36"/>
  <c r="P85" i="36"/>
  <c r="L85" i="36"/>
  <c r="K85" i="36"/>
  <c r="AO350" i="23" s="1"/>
  <c r="D85" i="36"/>
  <c r="C85" i="36"/>
  <c r="Y84" i="36"/>
  <c r="Z84" i="36" s="1"/>
  <c r="AA84" i="36" s="1"/>
  <c r="Q84" i="36"/>
  <c r="P84" i="36"/>
  <c r="L84" i="36"/>
  <c r="K84" i="36"/>
  <c r="AO349" i="23" s="1"/>
  <c r="D84" i="36"/>
  <c r="C84" i="36"/>
  <c r="Y83" i="36"/>
  <c r="Z83" i="36" s="1"/>
  <c r="AA83" i="36" s="1"/>
  <c r="Q83" i="36"/>
  <c r="P83" i="36"/>
  <c r="L83" i="36"/>
  <c r="K83" i="36"/>
  <c r="AO348" i="23" s="1"/>
  <c r="D83" i="36"/>
  <c r="C83" i="36"/>
  <c r="Y82" i="36"/>
  <c r="Z82" i="36" s="1"/>
  <c r="AA82" i="36" s="1"/>
  <c r="Q82" i="36"/>
  <c r="P82" i="36"/>
  <c r="L82" i="36"/>
  <c r="K82" i="36"/>
  <c r="AO347" i="23" s="1"/>
  <c r="D82" i="36"/>
  <c r="C82" i="36"/>
  <c r="Y81" i="36"/>
  <c r="Z81" i="36" s="1"/>
  <c r="AA81" i="36" s="1"/>
  <c r="Q81" i="36"/>
  <c r="P81" i="36"/>
  <c r="L81" i="36"/>
  <c r="K81" i="36"/>
  <c r="AO346" i="23" s="1"/>
  <c r="D81" i="36"/>
  <c r="C81" i="36"/>
  <c r="Y80" i="36"/>
  <c r="Z80" i="36" s="1"/>
  <c r="AA80" i="36" s="1"/>
  <c r="Q80" i="36"/>
  <c r="P80" i="36"/>
  <c r="L80" i="36"/>
  <c r="K80" i="36"/>
  <c r="AO345" i="23" s="1"/>
  <c r="D80" i="36"/>
  <c r="C80" i="36"/>
  <c r="F79" i="36"/>
  <c r="G79" i="36" s="1"/>
  <c r="H79" i="36" s="1"/>
  <c r="I79" i="36" s="1"/>
  <c r="J79" i="36" s="1"/>
  <c r="K79" i="36" s="1"/>
  <c r="L79" i="36" s="1"/>
  <c r="R79" i="36" s="1"/>
  <c r="S79" i="36" s="1"/>
  <c r="T79" i="36" s="1"/>
  <c r="P79" i="36" s="1"/>
  <c r="Q79" i="36" s="1"/>
  <c r="U79" i="36" s="1"/>
  <c r="W79" i="36" s="1"/>
  <c r="F74" i="36"/>
  <c r="E74" i="36"/>
  <c r="D74" i="36"/>
  <c r="C74" i="36"/>
  <c r="B74" i="36"/>
  <c r="E69" i="36"/>
  <c r="D69" i="36"/>
  <c r="B69" i="36"/>
  <c r="A341" i="23" s="1"/>
  <c r="P44" i="36"/>
  <c r="AP330" i="23" s="1"/>
  <c r="P43" i="36"/>
  <c r="AP329" i="23" s="1"/>
  <c r="G43" i="36"/>
  <c r="J43" i="36" s="1"/>
  <c r="G40" i="36"/>
  <c r="J40" i="36" s="1"/>
  <c r="Y35" i="36"/>
  <c r="Z35" i="36" s="1"/>
  <c r="AA35" i="36" s="1"/>
  <c r="Q35" i="36"/>
  <c r="P35" i="36"/>
  <c r="L35" i="36"/>
  <c r="K35" i="36"/>
  <c r="AO320" i="23" s="1"/>
  <c r="D35" i="36"/>
  <c r="C35" i="36"/>
  <c r="Y34" i="36"/>
  <c r="Z34" i="36" s="1"/>
  <c r="AA34" i="36" s="1"/>
  <c r="Q34" i="36"/>
  <c r="P34" i="36"/>
  <c r="L34" i="36"/>
  <c r="K34" i="36"/>
  <c r="AO319" i="23" s="1"/>
  <c r="D34" i="36"/>
  <c r="C34" i="36"/>
  <c r="Y33" i="36"/>
  <c r="Z33" i="36" s="1"/>
  <c r="AA33" i="36" s="1"/>
  <c r="Q33" i="36"/>
  <c r="P33" i="36"/>
  <c r="L33" i="36"/>
  <c r="K33" i="36"/>
  <c r="AO318" i="23" s="1"/>
  <c r="D33" i="36"/>
  <c r="C33" i="36"/>
  <c r="Y32" i="36"/>
  <c r="Z32" i="36" s="1"/>
  <c r="AA32" i="36" s="1"/>
  <c r="Q32" i="36"/>
  <c r="P32" i="36"/>
  <c r="L32" i="36"/>
  <c r="K32" i="36"/>
  <c r="AO317" i="23" s="1"/>
  <c r="D32" i="36"/>
  <c r="C32" i="36"/>
  <c r="Y31" i="36"/>
  <c r="Z31" i="36" s="1"/>
  <c r="AA31" i="36" s="1"/>
  <c r="Q31" i="36"/>
  <c r="P31" i="36"/>
  <c r="L31" i="36"/>
  <c r="K31" i="36"/>
  <c r="AO316" i="23" s="1"/>
  <c r="D31" i="36"/>
  <c r="C31" i="36"/>
  <c r="Y30" i="36"/>
  <c r="Z30" i="36" s="1"/>
  <c r="AA30" i="36" s="1"/>
  <c r="Q30" i="36"/>
  <c r="P30" i="36"/>
  <c r="L30" i="36"/>
  <c r="K30" i="36"/>
  <c r="AO315" i="23" s="1"/>
  <c r="D30" i="36"/>
  <c r="C30" i="36"/>
  <c r="Y29" i="36"/>
  <c r="Z29" i="36" s="1"/>
  <c r="AA29" i="36" s="1"/>
  <c r="Q29" i="36"/>
  <c r="P29" i="36"/>
  <c r="L29" i="36"/>
  <c r="K29" i="36"/>
  <c r="AO314" i="23" s="1"/>
  <c r="D29" i="36"/>
  <c r="C29" i="36"/>
  <c r="Y28" i="36"/>
  <c r="Z28" i="36" s="1"/>
  <c r="AA28" i="36" s="1"/>
  <c r="Q28" i="36"/>
  <c r="P28" i="36"/>
  <c r="L28" i="36"/>
  <c r="K28" i="36"/>
  <c r="AO313" i="23" s="1"/>
  <c r="D28" i="36"/>
  <c r="C28" i="36"/>
  <c r="Y27" i="36"/>
  <c r="Z27" i="36" s="1"/>
  <c r="AA27" i="36" s="1"/>
  <c r="Q27" i="36"/>
  <c r="P27" i="36"/>
  <c r="L27" i="36"/>
  <c r="K27" i="36"/>
  <c r="AO312" i="23" s="1"/>
  <c r="D27" i="36"/>
  <c r="C27" i="36"/>
  <c r="Y26" i="36"/>
  <c r="Z26" i="36" s="1"/>
  <c r="AA26" i="36" s="1"/>
  <c r="Q26" i="36"/>
  <c r="P26" i="36"/>
  <c r="L26" i="36"/>
  <c r="K26" i="36"/>
  <c r="AO311" i="23" s="1"/>
  <c r="D26" i="36"/>
  <c r="C26" i="36"/>
  <c r="Y25" i="36"/>
  <c r="Z25" i="36" s="1"/>
  <c r="AA25" i="36" s="1"/>
  <c r="Q25" i="36"/>
  <c r="P25" i="36"/>
  <c r="L25" i="36"/>
  <c r="K25" i="36"/>
  <c r="AO310" i="23" s="1"/>
  <c r="D25" i="36"/>
  <c r="C25" i="36"/>
  <c r="Y24" i="36"/>
  <c r="Z24" i="36" s="1"/>
  <c r="AA24" i="36" s="1"/>
  <c r="Q24" i="36"/>
  <c r="P24" i="36"/>
  <c r="L24" i="36"/>
  <c r="K24" i="36"/>
  <c r="AO309" i="23" s="1"/>
  <c r="D24" i="36"/>
  <c r="C24" i="36"/>
  <c r="Y23" i="36"/>
  <c r="Z23" i="36" s="1"/>
  <c r="AA23" i="36" s="1"/>
  <c r="Q23" i="36"/>
  <c r="P23" i="36"/>
  <c r="L23" i="36"/>
  <c r="K23" i="36"/>
  <c r="AO308" i="23" s="1"/>
  <c r="D23" i="36"/>
  <c r="C23" i="36"/>
  <c r="Y22" i="36"/>
  <c r="Z22" i="36" s="1"/>
  <c r="AA22" i="36" s="1"/>
  <c r="Q22" i="36"/>
  <c r="P22" i="36"/>
  <c r="L22" i="36"/>
  <c r="K22" i="36"/>
  <c r="AO307" i="23" s="1"/>
  <c r="D22" i="36"/>
  <c r="C22" i="36"/>
  <c r="Y21" i="36"/>
  <c r="Z21" i="36" s="1"/>
  <c r="AA21" i="36" s="1"/>
  <c r="Q21" i="36"/>
  <c r="P21" i="36"/>
  <c r="L21" i="36"/>
  <c r="K21" i="36"/>
  <c r="AO306" i="23" s="1"/>
  <c r="D21" i="36"/>
  <c r="C21" i="36"/>
  <c r="Y20" i="36"/>
  <c r="Z20" i="36" s="1"/>
  <c r="AA20" i="36" s="1"/>
  <c r="Q20" i="36"/>
  <c r="P20" i="36"/>
  <c r="L20" i="36"/>
  <c r="K20" i="36"/>
  <c r="AO305" i="23" s="1"/>
  <c r="D20" i="36"/>
  <c r="C20" i="36"/>
  <c r="Y19" i="36"/>
  <c r="Z19" i="36" s="1"/>
  <c r="AA19" i="36" s="1"/>
  <c r="Q19" i="36"/>
  <c r="P19" i="36"/>
  <c r="L19" i="36"/>
  <c r="K19" i="36"/>
  <c r="AO304" i="23" s="1"/>
  <c r="D19" i="36"/>
  <c r="C19" i="36"/>
  <c r="Y18" i="36"/>
  <c r="Z18" i="36" s="1"/>
  <c r="AA18" i="36" s="1"/>
  <c r="Q18" i="36"/>
  <c r="P18" i="36"/>
  <c r="L18" i="36"/>
  <c r="K18" i="36"/>
  <c r="AO303" i="23" s="1"/>
  <c r="D18" i="36"/>
  <c r="C18" i="36"/>
  <c r="Y17" i="36"/>
  <c r="Z17" i="36" s="1"/>
  <c r="AA17" i="36" s="1"/>
  <c r="Q17" i="36"/>
  <c r="P17" i="36"/>
  <c r="L17" i="36"/>
  <c r="K17" i="36"/>
  <c r="AO302" i="23" s="1"/>
  <c r="D17" i="36"/>
  <c r="C17" i="36"/>
  <c r="Y16" i="36"/>
  <c r="Z16" i="36" s="1"/>
  <c r="AA16" i="36" s="1"/>
  <c r="Q16" i="36"/>
  <c r="P16" i="36"/>
  <c r="Y15" i="36"/>
  <c r="Z15" i="36" s="1"/>
  <c r="AA15" i="36" s="1"/>
  <c r="Q15" i="36"/>
  <c r="P15" i="36"/>
  <c r="F14" i="36"/>
  <c r="G14" i="36" s="1"/>
  <c r="H14" i="36" s="1"/>
  <c r="I14" i="36" s="1"/>
  <c r="J14" i="36" s="1"/>
  <c r="K14" i="36" s="1"/>
  <c r="L14" i="36" s="1"/>
  <c r="M14" i="36" s="1"/>
  <c r="N14" i="36" s="1"/>
  <c r="R14" i="36" s="1"/>
  <c r="F9" i="36"/>
  <c r="V294" i="23" s="1"/>
  <c r="E9" i="36"/>
  <c r="Q294" i="23" s="1"/>
  <c r="D9" i="36"/>
  <c r="L294" i="23" s="1"/>
  <c r="C9" i="36"/>
  <c r="G294" i="23" s="1"/>
  <c r="B9" i="36"/>
  <c r="B294" i="23" s="1"/>
  <c r="E4" i="36"/>
  <c r="H49" i="36" s="1"/>
  <c r="D4" i="36"/>
  <c r="B4" i="36"/>
  <c r="A296" i="23" s="1"/>
  <c r="N105" i="36" l="1"/>
  <c r="AH371" i="23" s="1"/>
  <c r="O371" i="23"/>
  <c r="N43" i="36"/>
  <c r="AH329" i="23" s="1"/>
  <c r="O329" i="23"/>
  <c r="J50" i="3"/>
  <c r="B339" i="23"/>
  <c r="V339" i="23"/>
  <c r="N50" i="3"/>
  <c r="G74" i="36"/>
  <c r="AA339" i="23" s="1"/>
  <c r="K50" i="3"/>
  <c r="G339" i="23"/>
  <c r="N40" i="36"/>
  <c r="AH326" i="23" s="1"/>
  <c r="O326" i="23"/>
  <c r="M50" i="3"/>
  <c r="Q339" i="23"/>
  <c r="L339" i="23"/>
  <c r="L50" i="3"/>
  <c r="N108" i="36"/>
  <c r="AH374" i="23" s="1"/>
  <c r="O374" i="23"/>
  <c r="B348" i="23"/>
  <c r="J59" i="3"/>
  <c r="B349" i="23"/>
  <c r="J60" i="3"/>
  <c r="J64" i="3"/>
  <c r="B353" i="23"/>
  <c r="J63" i="3"/>
  <c r="B352" i="23"/>
  <c r="B346" i="23"/>
  <c r="J57" i="3"/>
  <c r="B350" i="23"/>
  <c r="J61" i="3"/>
  <c r="J58" i="3"/>
  <c r="B347" i="23"/>
  <c r="J62" i="3"/>
  <c r="B351" i="23"/>
  <c r="B345" i="23"/>
  <c r="J56" i="3"/>
  <c r="J24" i="3"/>
  <c r="B304" i="23"/>
  <c r="J27" i="3"/>
  <c r="B307" i="23"/>
  <c r="J25" i="3"/>
  <c r="B305" i="23"/>
  <c r="J32" i="3"/>
  <c r="B312" i="23"/>
  <c r="J34" i="3"/>
  <c r="B314" i="23"/>
  <c r="J36" i="3"/>
  <c r="B316" i="23"/>
  <c r="J38" i="3"/>
  <c r="B318" i="23"/>
  <c r="B320" i="23"/>
  <c r="J40" i="3"/>
  <c r="J29" i="3"/>
  <c r="B309" i="23"/>
  <c r="J31" i="3"/>
  <c r="B311" i="23"/>
  <c r="B310" i="23"/>
  <c r="J30" i="3"/>
  <c r="J22" i="3"/>
  <c r="B302" i="23"/>
  <c r="J28" i="3"/>
  <c r="B308" i="23"/>
  <c r="J23" i="3"/>
  <c r="B303" i="23"/>
  <c r="J26" i="3"/>
  <c r="B306" i="23"/>
  <c r="J33" i="3"/>
  <c r="B313" i="23"/>
  <c r="J35" i="3"/>
  <c r="B315" i="23"/>
  <c r="J37" i="3"/>
  <c r="B317" i="23"/>
  <c r="J39" i="3"/>
  <c r="B319" i="23"/>
  <c r="K28" i="3"/>
  <c r="O28" i="3"/>
  <c r="L28" i="3"/>
  <c r="M28" i="3"/>
  <c r="N28" i="3"/>
  <c r="N62" i="3"/>
  <c r="K62" i="3"/>
  <c r="O62" i="3"/>
  <c r="M62" i="3"/>
  <c r="L62" i="3"/>
  <c r="N72" i="3"/>
  <c r="K72" i="3"/>
  <c r="O72" i="3"/>
  <c r="M72" i="3"/>
  <c r="L72" i="3"/>
  <c r="K20" i="3"/>
  <c r="O20" i="3"/>
  <c r="L20" i="3"/>
  <c r="M20" i="3"/>
  <c r="N20" i="3"/>
  <c r="K22" i="3"/>
  <c r="O22" i="3"/>
  <c r="L22" i="3"/>
  <c r="M22" i="3"/>
  <c r="N22" i="3"/>
  <c r="M25" i="3"/>
  <c r="N25" i="3"/>
  <c r="K25" i="3"/>
  <c r="O25" i="3"/>
  <c r="L25" i="3"/>
  <c r="K32" i="3"/>
  <c r="O32" i="3"/>
  <c r="L32" i="3"/>
  <c r="M32" i="3"/>
  <c r="N32" i="3"/>
  <c r="K34" i="3"/>
  <c r="O34" i="3"/>
  <c r="L34" i="3"/>
  <c r="M34" i="3"/>
  <c r="N34" i="3"/>
  <c r="K36" i="3"/>
  <c r="O36" i="3"/>
  <c r="L36" i="3"/>
  <c r="M36" i="3"/>
  <c r="N36" i="3"/>
  <c r="K38" i="3"/>
  <c r="O38" i="3"/>
  <c r="L38" i="3"/>
  <c r="M38" i="3"/>
  <c r="N38" i="3"/>
  <c r="K40" i="3"/>
  <c r="O40" i="3"/>
  <c r="L40" i="3"/>
  <c r="M40" i="3"/>
  <c r="N40" i="3"/>
  <c r="L59" i="3"/>
  <c r="M59" i="3"/>
  <c r="K59" i="3"/>
  <c r="N59" i="3"/>
  <c r="O59" i="3"/>
  <c r="L63" i="3"/>
  <c r="M63" i="3"/>
  <c r="O63" i="3"/>
  <c r="N63" i="3"/>
  <c r="K63" i="3"/>
  <c r="L65" i="3"/>
  <c r="M65" i="3"/>
  <c r="K65" i="3"/>
  <c r="O65" i="3"/>
  <c r="N65" i="3"/>
  <c r="L67" i="3"/>
  <c r="M67" i="3"/>
  <c r="K67" i="3"/>
  <c r="N67" i="3"/>
  <c r="O67" i="3"/>
  <c r="L71" i="3"/>
  <c r="M71" i="3"/>
  <c r="K71" i="3"/>
  <c r="N71" i="3"/>
  <c r="O71" i="3"/>
  <c r="L75" i="3"/>
  <c r="M75" i="3"/>
  <c r="K75" i="3"/>
  <c r="N75" i="3"/>
  <c r="O75" i="3"/>
  <c r="K30" i="3"/>
  <c r="O30" i="3"/>
  <c r="L30" i="3"/>
  <c r="M30" i="3"/>
  <c r="N30" i="3"/>
  <c r="N58" i="3"/>
  <c r="K58" i="3"/>
  <c r="O58" i="3"/>
  <c r="M58" i="3"/>
  <c r="L58" i="3"/>
  <c r="N68" i="3"/>
  <c r="K68" i="3"/>
  <c r="O68" i="3"/>
  <c r="M68" i="3"/>
  <c r="L68" i="3"/>
  <c r="M23" i="3"/>
  <c r="N23" i="3"/>
  <c r="K23" i="3"/>
  <c r="O23" i="3"/>
  <c r="L23" i="3"/>
  <c r="K26" i="3"/>
  <c r="O26" i="3"/>
  <c r="L26" i="3"/>
  <c r="M26" i="3"/>
  <c r="N26" i="3"/>
  <c r="M29" i="3"/>
  <c r="N29" i="3"/>
  <c r="K29" i="3"/>
  <c r="O29" i="3"/>
  <c r="L29" i="3"/>
  <c r="N56" i="3"/>
  <c r="K56" i="3"/>
  <c r="O56" i="3"/>
  <c r="M56" i="3"/>
  <c r="L56" i="3"/>
  <c r="N60" i="3"/>
  <c r="K60" i="3"/>
  <c r="O60" i="3"/>
  <c r="M60" i="3"/>
  <c r="L60" i="3"/>
  <c r="N66" i="3"/>
  <c r="K66" i="3"/>
  <c r="O66" i="3"/>
  <c r="L66" i="3"/>
  <c r="M66" i="3"/>
  <c r="N70" i="3"/>
  <c r="K70" i="3"/>
  <c r="O70" i="3"/>
  <c r="L70" i="3"/>
  <c r="M70" i="3"/>
  <c r="N74" i="3"/>
  <c r="K74" i="3"/>
  <c r="O74" i="3"/>
  <c r="L74" i="3"/>
  <c r="M74" i="3"/>
  <c r="N76" i="3"/>
  <c r="K76" i="3"/>
  <c r="O76" i="3"/>
  <c r="M76" i="3"/>
  <c r="L76" i="3"/>
  <c r="M21" i="3"/>
  <c r="N21" i="3"/>
  <c r="K21" i="3"/>
  <c r="O21" i="3"/>
  <c r="L21" i="3"/>
  <c r="K24" i="3"/>
  <c r="O24" i="3"/>
  <c r="L24" i="3"/>
  <c r="M24" i="3"/>
  <c r="N24" i="3"/>
  <c r="M27" i="3"/>
  <c r="N27" i="3"/>
  <c r="K27" i="3"/>
  <c r="O27" i="3"/>
  <c r="L27" i="3"/>
  <c r="M31" i="3"/>
  <c r="N31" i="3"/>
  <c r="K31" i="3"/>
  <c r="O31" i="3"/>
  <c r="L31" i="3"/>
  <c r="M33" i="3"/>
  <c r="N33" i="3"/>
  <c r="L33" i="3"/>
  <c r="K33" i="3"/>
  <c r="O33" i="3"/>
  <c r="M35" i="3"/>
  <c r="N35" i="3"/>
  <c r="L35" i="3"/>
  <c r="K35" i="3"/>
  <c r="O35" i="3"/>
  <c r="M37" i="3"/>
  <c r="N37" i="3"/>
  <c r="L37" i="3"/>
  <c r="K37" i="3"/>
  <c r="O37" i="3"/>
  <c r="M39" i="3"/>
  <c r="N39" i="3"/>
  <c r="L39" i="3"/>
  <c r="K39" i="3"/>
  <c r="O39" i="3"/>
  <c r="L57" i="3"/>
  <c r="M57" i="3"/>
  <c r="K57" i="3"/>
  <c r="O57" i="3"/>
  <c r="N57" i="3"/>
  <c r="L61" i="3"/>
  <c r="M61" i="3"/>
  <c r="K61" i="3"/>
  <c r="N61" i="3"/>
  <c r="O61" i="3"/>
  <c r="N64" i="3"/>
  <c r="K64" i="3"/>
  <c r="O64" i="3"/>
  <c r="L64" i="3"/>
  <c r="M64" i="3"/>
  <c r="L69" i="3"/>
  <c r="M69" i="3"/>
  <c r="O69" i="3"/>
  <c r="N69" i="3"/>
  <c r="K69" i="3"/>
  <c r="L73" i="3"/>
  <c r="M73" i="3"/>
  <c r="O73" i="3"/>
  <c r="N73" i="3"/>
  <c r="K73" i="3"/>
  <c r="S14" i="36"/>
  <c r="T14" i="36" s="1"/>
  <c r="P14" i="36" s="1"/>
  <c r="Q14" i="36" s="1"/>
  <c r="U14" i="36" s="1"/>
  <c r="W14" i="36" s="1"/>
  <c r="G9" i="36"/>
  <c r="AA294" i="23" s="1"/>
  <c r="G109" i="36"/>
  <c r="J15" i="36"/>
  <c r="AJ300" i="23" s="1"/>
  <c r="J16" i="36"/>
  <c r="AJ301" i="23" s="1"/>
  <c r="I69" i="36"/>
  <c r="I4" i="36"/>
  <c r="C15" i="36"/>
  <c r="K15" i="36"/>
  <c r="AO300" i="23" s="1"/>
  <c r="C16" i="36"/>
  <c r="K16" i="36"/>
  <c r="AO301" i="23" s="1"/>
  <c r="K90" i="36"/>
  <c r="AO355" i="23" s="1"/>
  <c r="C90" i="36"/>
  <c r="L90" i="36"/>
  <c r="D90" i="36"/>
  <c r="D15" i="36"/>
  <c r="L15" i="36"/>
  <c r="D16" i="36"/>
  <c r="L16" i="36"/>
  <c r="J90" i="36"/>
  <c r="AJ355" i="23" s="1"/>
  <c r="J17" i="36"/>
  <c r="AJ302" i="23" s="1"/>
  <c r="J18" i="36"/>
  <c r="AJ303" i="23" s="1"/>
  <c r="J19" i="36"/>
  <c r="AJ304" i="23" s="1"/>
  <c r="J20" i="36"/>
  <c r="AJ305" i="23" s="1"/>
  <c r="J21" i="36"/>
  <c r="AJ306" i="23" s="1"/>
  <c r="J22" i="36"/>
  <c r="AJ307" i="23" s="1"/>
  <c r="J23" i="36"/>
  <c r="AJ308" i="23" s="1"/>
  <c r="J24" i="36"/>
  <c r="AJ309" i="23" s="1"/>
  <c r="J25" i="36"/>
  <c r="AJ310" i="23" s="1"/>
  <c r="J26" i="36"/>
  <c r="AJ311" i="23" s="1"/>
  <c r="J27" i="36"/>
  <c r="AJ312" i="23" s="1"/>
  <c r="J28" i="36"/>
  <c r="AJ313" i="23" s="1"/>
  <c r="J29" i="36"/>
  <c r="AJ314" i="23" s="1"/>
  <c r="J30" i="36"/>
  <c r="AJ315" i="23" s="1"/>
  <c r="J31" i="36"/>
  <c r="AJ316" i="23" s="1"/>
  <c r="J32" i="36"/>
  <c r="AJ317" i="23" s="1"/>
  <c r="J33" i="36"/>
  <c r="AJ318" i="23" s="1"/>
  <c r="J34" i="36"/>
  <c r="AJ319" i="23" s="1"/>
  <c r="J35" i="36"/>
  <c r="AJ320" i="23" s="1"/>
  <c r="J80" i="36"/>
  <c r="AJ345" i="23" s="1"/>
  <c r="J81" i="36"/>
  <c r="AJ346" i="23" s="1"/>
  <c r="J82" i="36"/>
  <c r="AJ347" i="23" s="1"/>
  <c r="J83" i="36"/>
  <c r="AJ348" i="23" s="1"/>
  <c r="J84" i="36"/>
  <c r="AJ349" i="23" s="1"/>
  <c r="J85" i="36"/>
  <c r="AJ350" i="23" s="1"/>
  <c r="J86" i="36"/>
  <c r="AJ351" i="23" s="1"/>
  <c r="J87" i="36"/>
  <c r="AJ352" i="23" s="1"/>
  <c r="J88" i="36"/>
  <c r="AJ353" i="23" s="1"/>
  <c r="K89" i="36"/>
  <c r="AO354" i="23" s="1"/>
  <c r="C89" i="36"/>
  <c r="J89" i="36"/>
  <c r="AJ354" i="23" s="1"/>
  <c r="D89" i="36"/>
  <c r="L89" i="36"/>
  <c r="J91" i="36"/>
  <c r="AJ356" i="23" s="1"/>
  <c r="J92" i="36"/>
  <c r="AJ357" i="23" s="1"/>
  <c r="J93" i="36"/>
  <c r="AJ358" i="23" s="1"/>
  <c r="J94" i="36"/>
  <c r="AJ359" i="23" s="1"/>
  <c r="J95" i="36"/>
  <c r="AJ360" i="23" s="1"/>
  <c r="J96" i="36"/>
  <c r="AJ361" i="23" s="1"/>
  <c r="J97" i="36"/>
  <c r="AJ362" i="23" s="1"/>
  <c r="J98" i="36"/>
  <c r="AJ363" i="23" s="1"/>
  <c r="J99" i="36"/>
  <c r="AJ364" i="23" s="1"/>
  <c r="J100" i="36"/>
  <c r="AJ365" i="23" s="1"/>
  <c r="C91" i="36"/>
  <c r="C92" i="36"/>
  <c r="C93" i="36"/>
  <c r="C94" i="36"/>
  <c r="C95" i="36"/>
  <c r="C96" i="36"/>
  <c r="C97" i="36"/>
  <c r="C98" i="36"/>
  <c r="C99" i="36"/>
  <c r="C100" i="36"/>
  <c r="J74" i="3" l="1"/>
  <c r="B363" i="23"/>
  <c r="J71" i="3"/>
  <c r="B360" i="23"/>
  <c r="B356" i="23"/>
  <c r="J67" i="3"/>
  <c r="B354" i="23"/>
  <c r="J65" i="3"/>
  <c r="B362" i="23"/>
  <c r="J73" i="3"/>
  <c r="B358" i="23"/>
  <c r="J69" i="3"/>
  <c r="J66" i="3"/>
  <c r="B355" i="23"/>
  <c r="B364" i="23"/>
  <c r="J75" i="3"/>
  <c r="J70" i="3"/>
  <c r="B359" i="23"/>
  <c r="J76" i="3"/>
  <c r="B365" i="23"/>
  <c r="J72" i="3"/>
  <c r="B361" i="23"/>
  <c r="B357" i="23"/>
  <c r="J68" i="3"/>
  <c r="J21" i="3"/>
  <c r="B301" i="23"/>
  <c r="J20" i="3"/>
  <c r="B300" i="23"/>
  <c r="H106" i="36"/>
  <c r="H41" i="36"/>
  <c r="L41" i="36"/>
  <c r="V327" i="23" s="1"/>
  <c r="I41" i="36"/>
  <c r="P41" i="36"/>
  <c r="AP327" i="23" s="1"/>
  <c r="L106" i="36"/>
  <c r="V372" i="23" s="1"/>
  <c r="C4" i="36"/>
  <c r="F69" i="36"/>
  <c r="I115" i="36" s="1"/>
  <c r="L115" i="36" s="1"/>
  <c r="Q115" i="36" s="1"/>
  <c r="J109" i="36"/>
  <c r="O375" i="23" s="1"/>
  <c r="C69" i="36"/>
  <c r="P106" i="36"/>
  <c r="AP372" i="23" s="1"/>
  <c r="I106" i="36"/>
  <c r="V14" i="36"/>
  <c r="F4" i="36"/>
  <c r="I50" i="36" s="1"/>
  <c r="L50" i="36" s="1"/>
  <c r="Q50" i="36" s="1"/>
  <c r="G44" i="36"/>
  <c r="V79" i="36" l="1"/>
  <c r="K4" i="36" s="1"/>
  <c r="G107" i="36"/>
  <c r="P45" i="36"/>
  <c r="AP331" i="23" s="1"/>
  <c r="P110" i="36"/>
  <c r="AP376" i="23" s="1"/>
  <c r="E41" i="36"/>
  <c r="H327" i="23" s="1"/>
  <c r="E40" i="36"/>
  <c r="H326" i="23" s="1"/>
  <c r="G4" i="36"/>
  <c r="C51" i="36" s="1"/>
  <c r="G51" i="36" s="1"/>
  <c r="H4" i="36"/>
  <c r="G106" i="36"/>
  <c r="J106" i="36" s="1"/>
  <c r="O372" i="23" s="1"/>
  <c r="J44" i="36"/>
  <c r="O330" i="23" s="1"/>
  <c r="E106" i="36"/>
  <c r="H372" i="23" s="1"/>
  <c r="E105" i="36"/>
  <c r="H371" i="23" s="1"/>
  <c r="H69" i="36"/>
  <c r="G69" i="36"/>
  <c r="C116" i="36" s="1"/>
  <c r="G116" i="36" s="1"/>
  <c r="G42" i="36"/>
  <c r="N109" i="36"/>
  <c r="AH375" i="23" s="1"/>
  <c r="G41" i="36"/>
  <c r="J41" i="36" s="1"/>
  <c r="O327" i="23" s="1"/>
  <c r="F51" i="36" l="1"/>
  <c r="F116" i="36"/>
  <c r="E45" i="36"/>
  <c r="H331" i="23" s="1"/>
  <c r="P46" i="36"/>
  <c r="E110" i="36"/>
  <c r="H376" i="23" s="1"/>
  <c r="J42" i="36"/>
  <c r="O328" i="23" s="1"/>
  <c r="P111" i="36"/>
  <c r="N41" i="36"/>
  <c r="AH327" i="23" s="1"/>
  <c r="N106" i="36"/>
  <c r="AH372" i="23" s="1"/>
  <c r="N44" i="36"/>
  <c r="AH330" i="23" s="1"/>
  <c r="J107" i="36"/>
  <c r="O373" i="23" s="1"/>
  <c r="I379" i="23" l="1"/>
  <c r="I334" i="23"/>
  <c r="N107" i="36"/>
  <c r="AH373" i="23" s="1"/>
  <c r="N110" i="36"/>
  <c r="AH376" i="23" s="1"/>
  <c r="M379" i="23" s="1"/>
  <c r="R379" i="23" s="1"/>
  <c r="N42" i="36"/>
  <c r="AH328" i="23" s="1"/>
  <c r="C115" i="36" l="1"/>
  <c r="G115" i="36" s="1"/>
  <c r="H115" i="36" s="1"/>
  <c r="J115" i="36" s="1"/>
  <c r="N45" i="36"/>
  <c r="E9" i="32"/>
  <c r="E8" i="32"/>
  <c r="E7" i="32"/>
  <c r="E6" i="32"/>
  <c r="A4" i="32"/>
  <c r="N115" i="36" l="1"/>
  <c r="M115" i="36"/>
  <c r="P115" i="36" s="1"/>
  <c r="W100" i="36" s="1"/>
  <c r="O115" i="36"/>
  <c r="AH331" i="23"/>
  <c r="M334" i="23" s="1"/>
  <c r="R334" i="23" s="1"/>
  <c r="C50" i="36"/>
  <c r="G50" i="36" s="1"/>
  <c r="H50" i="36" s="1"/>
  <c r="F78" i="21"/>
  <c r="G78" i="21" s="1"/>
  <c r="H78" i="21" s="1"/>
  <c r="I78" i="21" s="1"/>
  <c r="J78" i="21" s="1"/>
  <c r="K78" i="21" s="1"/>
  <c r="L78" i="21" s="1"/>
  <c r="M78" i="21" s="1"/>
  <c r="N78" i="21" s="1"/>
  <c r="R78" i="21" s="1"/>
  <c r="F14" i="21"/>
  <c r="G14" i="21" s="1"/>
  <c r="H14" i="21" s="1"/>
  <c r="I14" i="21" s="1"/>
  <c r="J14" i="21" s="1"/>
  <c r="K14" i="21" s="1"/>
  <c r="L14" i="21" s="1"/>
  <c r="M14" i="21" s="1"/>
  <c r="N14" i="21" s="1"/>
  <c r="R14" i="21" s="1"/>
  <c r="S115" i="36" l="1"/>
  <c r="T115" i="36" s="1"/>
  <c r="J50" i="36"/>
  <c r="N50" i="36" s="1"/>
  <c r="S14" i="21"/>
  <c r="T14" i="21" s="1"/>
  <c r="P14" i="21" s="1"/>
  <c r="Q14" i="21" s="1"/>
  <c r="U14" i="21" s="1"/>
  <c r="W14" i="21" s="1"/>
  <c r="G16" i="32"/>
  <c r="G20" i="32"/>
  <c r="G24" i="32"/>
  <c r="G28" i="32"/>
  <c r="G32" i="32"/>
  <c r="G15" i="32"/>
  <c r="G18" i="32"/>
  <c r="G30" i="32"/>
  <c r="G19" i="32"/>
  <c r="G27" i="32"/>
  <c r="G35" i="32"/>
  <c r="G17" i="32"/>
  <c r="G21" i="32"/>
  <c r="G25" i="32"/>
  <c r="G29" i="32"/>
  <c r="G33" i="32"/>
  <c r="G22" i="32"/>
  <c r="G26" i="32"/>
  <c r="G34" i="32"/>
  <c r="G23" i="32"/>
  <c r="G31" i="32"/>
  <c r="S78" i="21"/>
  <c r="T78" i="21" s="1"/>
  <c r="P78" i="21" s="1"/>
  <c r="Q78" i="21" s="1"/>
  <c r="U78" i="21" s="1"/>
  <c r="W78" i="21" s="1"/>
  <c r="G39" i="32"/>
  <c r="G43" i="32"/>
  <c r="G47" i="32"/>
  <c r="G51" i="32"/>
  <c r="G55" i="32"/>
  <c r="G45" i="32"/>
  <c r="G53" i="32"/>
  <c r="G42" i="32"/>
  <c r="G54" i="32"/>
  <c r="G40" i="32"/>
  <c r="G44" i="32"/>
  <c r="G48" i="32"/>
  <c r="G52" i="32"/>
  <c r="G56" i="32"/>
  <c r="G41" i="32"/>
  <c r="G49" i="32"/>
  <c r="G57" i="32"/>
  <c r="G58" i="32"/>
  <c r="G46" i="32"/>
  <c r="G50" i="32"/>
  <c r="G38" i="32"/>
  <c r="W81" i="36"/>
  <c r="W85" i="36"/>
  <c r="W90" i="36"/>
  <c r="W95" i="36"/>
  <c r="W87" i="36"/>
  <c r="W98" i="36"/>
  <c r="W82" i="36"/>
  <c r="W86" i="36"/>
  <c r="W91" i="36"/>
  <c r="W97" i="36"/>
  <c r="W83" i="36"/>
  <c r="W93" i="36"/>
  <c r="W80" i="36"/>
  <c r="W84" i="36"/>
  <c r="W88" i="36"/>
  <c r="W94" i="36"/>
  <c r="W99" i="36"/>
  <c r="W89" i="36"/>
  <c r="W92" i="36"/>
  <c r="W96" i="36"/>
  <c r="R87" i="36"/>
  <c r="R86" i="36"/>
  <c r="R85" i="36"/>
  <c r="R84" i="36"/>
  <c r="R83" i="36"/>
  <c r="R82" i="36"/>
  <c r="R81" i="36"/>
  <c r="R80" i="36"/>
  <c r="T81" i="36"/>
  <c r="T86" i="36"/>
  <c r="U80" i="36"/>
  <c r="U84" i="36"/>
  <c r="U88" i="36"/>
  <c r="S81" i="36"/>
  <c r="S85" i="36"/>
  <c r="T83" i="36"/>
  <c r="T80" i="36"/>
  <c r="T88" i="36"/>
  <c r="U81" i="36"/>
  <c r="U85" i="36"/>
  <c r="S82" i="36"/>
  <c r="S86" i="36"/>
  <c r="R88" i="36"/>
  <c r="T85" i="36"/>
  <c r="S88" i="36"/>
  <c r="T82" i="36"/>
  <c r="U82" i="36"/>
  <c r="U86" i="36"/>
  <c r="S83" i="36"/>
  <c r="S87" i="36"/>
  <c r="T87" i="36"/>
  <c r="S89" i="36"/>
  <c r="T84" i="36"/>
  <c r="U83" i="36"/>
  <c r="U87" i="36"/>
  <c r="S84" i="36"/>
  <c r="U100" i="36"/>
  <c r="U96" i="36"/>
  <c r="U94" i="36"/>
  <c r="U92" i="36"/>
  <c r="S93" i="36"/>
  <c r="T95" i="36"/>
  <c r="S80" i="36"/>
  <c r="S100" i="36"/>
  <c r="T92" i="36"/>
  <c r="R89" i="36"/>
  <c r="R97" i="36"/>
  <c r="R95" i="36"/>
  <c r="U93" i="36"/>
  <c r="S91" i="36"/>
  <c r="U91" i="36"/>
  <c r="S94" i="36"/>
  <c r="R99" i="36"/>
  <c r="S95" i="36"/>
  <c r="S90" i="36"/>
  <c r="T94" i="36"/>
  <c r="U98" i="36"/>
  <c r="S97" i="36"/>
  <c r="T91" i="36"/>
  <c r="S96" i="36"/>
  <c r="U97" i="36"/>
  <c r="T97" i="36"/>
  <c r="U99" i="36"/>
  <c r="R90" i="36"/>
  <c r="T89" i="36"/>
  <c r="S92" i="36"/>
  <c r="T90" i="36"/>
  <c r="S98" i="36"/>
  <c r="T100" i="36"/>
  <c r="U89" i="36"/>
  <c r="S99" i="36"/>
  <c r="T93" i="36"/>
  <c r="R93" i="36"/>
  <c r="U95" i="36"/>
  <c r="U90" i="36"/>
  <c r="R100" i="36"/>
  <c r="R98" i="36"/>
  <c r="R96" i="36"/>
  <c r="R94" i="36"/>
  <c r="R92" i="36"/>
  <c r="T99" i="36"/>
  <c r="T98" i="36"/>
  <c r="T96" i="36"/>
  <c r="R91" i="36"/>
  <c r="W119" i="23"/>
  <c r="Y124" i="23" s="1"/>
  <c r="X106" i="23"/>
  <c r="R111" i="23" s="1"/>
  <c r="AB93" i="23"/>
  <c r="Y98" i="23" s="1"/>
  <c r="O50" i="36" l="1"/>
  <c r="M50" i="36"/>
  <c r="P50" i="36" s="1"/>
  <c r="W35" i="36" s="1"/>
  <c r="R98" i="23"/>
  <c r="R124" i="23"/>
  <c r="Y111" i="23"/>
  <c r="U15" i="36" l="1"/>
  <c r="U18" i="36"/>
  <c r="W25" i="36"/>
  <c r="R20" i="36"/>
  <c r="U25" i="36"/>
  <c r="U24" i="36"/>
  <c r="U26" i="36"/>
  <c r="W17" i="36"/>
  <c r="S35" i="36"/>
  <c r="T31" i="36"/>
  <c r="U17" i="36"/>
  <c r="W33" i="36"/>
  <c r="U16" i="36"/>
  <c r="U34" i="36"/>
  <c r="U23" i="36"/>
  <c r="T35" i="36"/>
  <c r="S29" i="36"/>
  <c r="U31" i="36"/>
  <c r="U30" i="36"/>
  <c r="S20" i="36"/>
  <c r="T28" i="36"/>
  <c r="S16" i="36"/>
  <c r="S32" i="36"/>
  <c r="T27" i="36"/>
  <c r="S25" i="36"/>
  <c r="T15" i="36"/>
  <c r="S18" i="36"/>
  <c r="S27" i="36"/>
  <c r="T24" i="36"/>
  <c r="S30" i="36"/>
  <c r="T21" i="36"/>
  <c r="T22" i="36"/>
  <c r="T32" i="36"/>
  <c r="U27" i="36"/>
  <c r="T17" i="36"/>
  <c r="R22" i="36"/>
  <c r="R26" i="36"/>
  <c r="R29" i="36"/>
  <c r="U20" i="36"/>
  <c r="U21" i="36"/>
  <c r="R34" i="36"/>
  <c r="W23" i="36"/>
  <c r="R31" i="36"/>
  <c r="R21" i="36"/>
  <c r="W26" i="36"/>
  <c r="W29" i="36"/>
  <c r="R15" i="36"/>
  <c r="R16" i="36"/>
  <c r="S31" i="36"/>
  <c r="U19" i="36"/>
  <c r="T16" i="36"/>
  <c r="T33" i="36"/>
  <c r="S34" i="36"/>
  <c r="R24" i="36"/>
  <c r="T18" i="36"/>
  <c r="S33" i="36"/>
  <c r="U29" i="36"/>
  <c r="U22" i="36"/>
  <c r="T34" i="36"/>
  <c r="S21" i="36"/>
  <c r="U35" i="36"/>
  <c r="U28" i="36"/>
  <c r="T20" i="36"/>
  <c r="R19" i="36"/>
  <c r="R27" i="36"/>
  <c r="R33" i="36"/>
  <c r="R25" i="36"/>
  <c r="W16" i="36"/>
  <c r="W21" i="36"/>
  <c r="S15" i="36"/>
  <c r="S17" i="36"/>
  <c r="U33" i="36"/>
  <c r="T23" i="36"/>
  <c r="T25" i="36"/>
  <c r="T29" i="36"/>
  <c r="T26" i="36"/>
  <c r="U32" i="36"/>
  <c r="S24" i="36"/>
  <c r="S22" i="36"/>
  <c r="S19" i="36"/>
  <c r="S26" i="36"/>
  <c r="T30" i="36"/>
  <c r="S28" i="36"/>
  <c r="T19" i="36"/>
  <c r="S23" i="36"/>
  <c r="R23" i="36"/>
  <c r="R18" i="36"/>
  <c r="R30" i="36"/>
  <c r="R35" i="36"/>
  <c r="W19" i="36"/>
  <c r="W30" i="36"/>
  <c r="W24" i="36"/>
  <c r="W32" i="36"/>
  <c r="W31" i="36"/>
  <c r="W15" i="36"/>
  <c r="W28" i="36"/>
  <c r="W22" i="36"/>
  <c r="R28" i="36"/>
  <c r="R32" i="36"/>
  <c r="R17" i="36"/>
  <c r="W27" i="36"/>
  <c r="W34" i="36"/>
  <c r="W18" i="36"/>
  <c r="W20" i="36"/>
  <c r="S50" i="36"/>
  <c r="T50" i="36" s="1"/>
  <c r="D68" i="21"/>
  <c r="D4" i="21"/>
  <c r="AK277" i="23" l="1"/>
  <c r="AM201" i="23"/>
  <c r="M201" i="23"/>
  <c r="AM200" i="23"/>
  <c r="AA200" i="23"/>
  <c r="N263" i="23" s="1"/>
  <c r="V200" i="23"/>
  <c r="I262" i="23" s="1"/>
  <c r="S200" i="23"/>
  <c r="M200" i="23"/>
  <c r="H200" i="23"/>
  <c r="AM199" i="23"/>
  <c r="AA199" i="23"/>
  <c r="Q250" i="23" s="1"/>
  <c r="V199" i="23"/>
  <c r="I249" i="23" s="1"/>
  <c r="S199" i="23"/>
  <c r="M199" i="23"/>
  <c r="H199" i="23"/>
  <c r="AP198" i="23"/>
  <c r="V279" i="23" s="1"/>
  <c r="AM198" i="23"/>
  <c r="AA198" i="23"/>
  <c r="N237" i="23" s="1"/>
  <c r="V198" i="23"/>
  <c r="S198" i="23"/>
  <c r="M198" i="23"/>
  <c r="H198" i="23"/>
  <c r="AM197" i="23"/>
  <c r="AA197" i="23"/>
  <c r="S197" i="23"/>
  <c r="M197" i="23"/>
  <c r="N218" i="23" s="1"/>
  <c r="AP196" i="23"/>
  <c r="L279" i="23" s="1"/>
  <c r="AM196" i="23"/>
  <c r="AA196" i="23"/>
  <c r="N210" i="23" s="1"/>
  <c r="L212" i="23" s="1"/>
  <c r="V196" i="23"/>
  <c r="I209" i="23" s="1"/>
  <c r="S196" i="23"/>
  <c r="M196" i="23"/>
  <c r="N206" i="23" s="1"/>
  <c r="V138" i="23"/>
  <c r="L138" i="23"/>
  <c r="AM59" i="23"/>
  <c r="M59" i="23"/>
  <c r="AM58" i="23"/>
  <c r="AA58" i="23"/>
  <c r="N122" i="23" s="1"/>
  <c r="V58" i="23"/>
  <c r="I121" i="23" s="1"/>
  <c r="S58" i="23"/>
  <c r="M58" i="23"/>
  <c r="H58" i="23"/>
  <c r="AM57" i="23"/>
  <c r="AA57" i="23"/>
  <c r="Q109" i="23" s="1"/>
  <c r="V57" i="23"/>
  <c r="I108" i="23" s="1"/>
  <c r="S57" i="23"/>
  <c r="M57" i="23"/>
  <c r="H57" i="23"/>
  <c r="AP56" i="23"/>
  <c r="AM56" i="23"/>
  <c r="AA56" i="23"/>
  <c r="N96" i="23" s="1"/>
  <c r="V56" i="23"/>
  <c r="I95" i="23" s="1"/>
  <c r="S56" i="23"/>
  <c r="M56" i="23"/>
  <c r="H56" i="23"/>
  <c r="AM55" i="23"/>
  <c r="AA55" i="23"/>
  <c r="N84" i="23" s="1"/>
  <c r="L86" i="23" s="1"/>
  <c r="S55" i="23"/>
  <c r="M55" i="23"/>
  <c r="N76" i="23" s="1"/>
  <c r="AP54" i="23"/>
  <c r="AM54" i="23"/>
  <c r="AA54" i="23"/>
  <c r="N68" i="23" s="1"/>
  <c r="L70" i="23" s="1"/>
  <c r="V54" i="23"/>
  <c r="I67" i="23" s="1"/>
  <c r="S54" i="23"/>
  <c r="M54" i="23"/>
  <c r="N64" i="23" s="1"/>
  <c r="Y223" i="23"/>
  <c r="S223" i="23"/>
  <c r="Y220" i="23"/>
  <c r="R228" i="23" s="1"/>
  <c r="Y228" i="23" s="1"/>
  <c r="S220" i="23"/>
  <c r="AA207" i="23"/>
  <c r="R212" i="23" s="1"/>
  <c r="Y212" i="23" s="1"/>
  <c r="I236" i="23"/>
  <c r="N226" i="23"/>
  <c r="L228" i="23" s="1"/>
  <c r="K153" i="23"/>
  <c r="P153" i="23" s="1"/>
  <c r="U153" i="23" s="1"/>
  <c r="Z153" i="23" s="1"/>
  <c r="AE153" i="23" s="1"/>
  <c r="AJ153" i="23" s="1"/>
  <c r="AO153" i="23" s="1"/>
  <c r="AA81" i="23"/>
  <c r="U81" i="23"/>
  <c r="AA78" i="23"/>
  <c r="R86" i="23" s="1"/>
  <c r="Y86" i="23" s="1"/>
  <c r="U78" i="23"/>
  <c r="AA65" i="23"/>
  <c r="R70" i="23" s="1"/>
  <c r="Y70" i="23" s="1"/>
  <c r="K11" i="23"/>
  <c r="P11" i="23" s="1"/>
  <c r="U11" i="23" s="1"/>
  <c r="Z11" i="23" s="1"/>
  <c r="AE11" i="23" s="1"/>
  <c r="AJ11" i="23" s="1"/>
  <c r="AO11" i="23" s="1"/>
  <c r="G107" i="21" l="1"/>
  <c r="AC246" i="23" s="1"/>
  <c r="N247" i="23" s="1"/>
  <c r="S247" i="23" s="1"/>
  <c r="O252" i="23" s="1"/>
  <c r="V252" i="23" s="1"/>
  <c r="G43" i="21"/>
  <c r="AC105" i="23" s="1"/>
  <c r="P106" i="23" s="1"/>
  <c r="U106" i="23" s="1"/>
  <c r="O111" i="23" s="1"/>
  <c r="V111" i="23" s="1"/>
  <c r="A4" i="24" l="1"/>
  <c r="B4" i="21"/>
  <c r="B68" i="21"/>
  <c r="B44" i="3"/>
  <c r="F14" i="3"/>
  <c r="E14" i="3"/>
  <c r="D14" i="3"/>
  <c r="C14" i="3"/>
  <c r="B14" i="3"/>
  <c r="B8" i="3"/>
  <c r="H4" i="3"/>
  <c r="E4" i="3"/>
  <c r="C4" i="3"/>
  <c r="H3" i="3"/>
  <c r="E3" i="3"/>
  <c r="C3" i="3"/>
  <c r="C55" i="3"/>
  <c r="D55" i="3" s="1"/>
  <c r="E55" i="3" s="1"/>
  <c r="F55" i="3" s="1"/>
  <c r="G55" i="3" s="1"/>
  <c r="C19" i="3"/>
  <c r="D19" i="3" s="1"/>
  <c r="E19" i="3" s="1"/>
  <c r="F19" i="3" s="1"/>
  <c r="G19" i="3" s="1"/>
  <c r="Y99" i="21"/>
  <c r="Z99" i="21" s="1"/>
  <c r="AA99" i="21" s="1"/>
  <c r="Y98" i="21"/>
  <c r="Z98" i="21" s="1"/>
  <c r="AA98" i="21" s="1"/>
  <c r="Y97" i="21"/>
  <c r="Y96" i="21"/>
  <c r="Y95" i="21"/>
  <c r="Z95" i="21" s="1"/>
  <c r="AA95" i="21" s="1"/>
  <c r="Y94" i="21"/>
  <c r="Z94" i="21" s="1"/>
  <c r="AA94" i="21" s="1"/>
  <c r="Y93" i="21"/>
  <c r="Z93" i="21" s="1"/>
  <c r="AA93" i="21" s="1"/>
  <c r="Y92" i="21"/>
  <c r="Z92" i="21" s="1"/>
  <c r="AA92" i="21" s="1"/>
  <c r="Y91" i="21"/>
  <c r="Z91" i="21" s="1"/>
  <c r="AA91" i="21" s="1"/>
  <c r="Y90" i="21"/>
  <c r="Z90" i="21" s="1"/>
  <c r="AA90" i="21" s="1"/>
  <c r="Y89" i="21"/>
  <c r="Z89" i="21" s="1"/>
  <c r="AA89" i="21" s="1"/>
  <c r="Y88" i="21"/>
  <c r="Z88" i="21" s="1"/>
  <c r="AA88" i="21" s="1"/>
  <c r="Y87" i="21"/>
  <c r="Z87" i="21" s="1"/>
  <c r="AA87" i="21" s="1"/>
  <c r="Y86" i="21"/>
  <c r="Z86" i="21" s="1"/>
  <c r="AA86" i="21" s="1"/>
  <c r="Y85" i="21"/>
  <c r="Z85" i="21" s="1"/>
  <c r="AA85" i="21" s="1"/>
  <c r="Y84" i="21"/>
  <c r="Z84" i="21" s="1"/>
  <c r="AA84" i="21" s="1"/>
  <c r="Y83" i="21"/>
  <c r="Z83" i="21" s="1"/>
  <c r="AA83" i="21" s="1"/>
  <c r="Y82" i="21"/>
  <c r="Z82" i="21" s="1"/>
  <c r="AA82" i="21" s="1"/>
  <c r="Y81" i="21"/>
  <c r="Z81" i="21" s="1"/>
  <c r="AA81" i="21" s="1"/>
  <c r="Y80" i="21"/>
  <c r="Z80" i="21" s="1"/>
  <c r="AA80" i="21" s="1"/>
  <c r="Y79" i="21"/>
  <c r="Z79" i="21" s="1"/>
  <c r="AA79" i="21" s="1"/>
  <c r="Y35" i="21"/>
  <c r="Z35" i="21" s="1"/>
  <c r="AA35" i="21" s="1"/>
  <c r="Y34" i="21"/>
  <c r="Z34" i="21" s="1"/>
  <c r="AA34" i="21" s="1"/>
  <c r="Y33" i="21"/>
  <c r="Z33" i="21" s="1"/>
  <c r="AA33" i="21" s="1"/>
  <c r="Y32" i="21"/>
  <c r="Z32" i="21" s="1"/>
  <c r="AA32" i="21" s="1"/>
  <c r="Y31" i="21"/>
  <c r="Z31" i="21" s="1"/>
  <c r="AA31" i="21" s="1"/>
  <c r="Y30" i="21"/>
  <c r="Z30" i="21" s="1"/>
  <c r="AA30" i="21" s="1"/>
  <c r="Y29" i="21"/>
  <c r="Z29" i="21" s="1"/>
  <c r="AA29" i="21" s="1"/>
  <c r="Y28" i="21"/>
  <c r="Z28" i="21" s="1"/>
  <c r="AA28" i="21" s="1"/>
  <c r="Y27" i="21"/>
  <c r="Z27" i="21" s="1"/>
  <c r="AA27" i="21" s="1"/>
  <c r="Y26" i="21"/>
  <c r="Z26" i="21" s="1"/>
  <c r="AA26" i="21" s="1"/>
  <c r="Y25" i="21"/>
  <c r="Z25" i="21" s="1"/>
  <c r="AA25" i="21" s="1"/>
  <c r="Y24" i="21"/>
  <c r="Z24" i="21" s="1"/>
  <c r="AA24" i="21" s="1"/>
  <c r="Y23" i="21"/>
  <c r="Z23" i="21" s="1"/>
  <c r="AA23" i="21" s="1"/>
  <c r="Y22" i="21"/>
  <c r="Z22" i="21" s="1"/>
  <c r="AA22" i="21" s="1"/>
  <c r="Y21" i="21"/>
  <c r="Z21" i="21" s="1"/>
  <c r="AA21" i="21" s="1"/>
  <c r="Y20" i="21"/>
  <c r="Z20" i="21" s="1"/>
  <c r="AA20" i="21" s="1"/>
  <c r="Y19" i="21"/>
  <c r="Z19" i="21" s="1"/>
  <c r="AA19" i="21" s="1"/>
  <c r="Y18" i="21"/>
  <c r="Z18" i="21" s="1"/>
  <c r="AA18" i="21" s="1"/>
  <c r="Y17" i="21"/>
  <c r="Z17" i="21" s="1"/>
  <c r="AA17" i="21" s="1"/>
  <c r="Y16" i="21"/>
  <c r="Z16" i="21" s="1"/>
  <c r="AA16" i="21" s="1"/>
  <c r="Y15" i="21"/>
  <c r="Z15" i="21" s="1"/>
  <c r="AA15" i="21" s="1"/>
  <c r="Z97" i="21"/>
  <c r="AA97" i="21" s="1"/>
  <c r="Z96" i="21"/>
  <c r="AA96" i="21" s="1"/>
  <c r="E41" i="32" l="1"/>
  <c r="E45" i="32"/>
  <c r="E49" i="32"/>
  <c r="E53" i="32"/>
  <c r="E57" i="32"/>
  <c r="E46" i="32"/>
  <c r="E50" i="32"/>
  <c r="E38" i="32"/>
  <c r="E40" i="32"/>
  <c r="E44" i="32"/>
  <c r="E52" i="32"/>
  <c r="E42" i="32"/>
  <c r="E54" i="32"/>
  <c r="E48" i="32"/>
  <c r="E56" i="32"/>
  <c r="E39" i="32"/>
  <c r="E43" i="32"/>
  <c r="E47" i="32"/>
  <c r="E51" i="32"/>
  <c r="E55" i="32"/>
  <c r="E58" i="32"/>
  <c r="E18" i="32"/>
  <c r="E22" i="32"/>
  <c r="E26" i="32"/>
  <c r="E30" i="32"/>
  <c r="E34" i="32"/>
  <c r="E23" i="32"/>
  <c r="E27" i="32"/>
  <c r="E35" i="32"/>
  <c r="E17" i="32"/>
  <c r="E25" i="32"/>
  <c r="E33" i="32"/>
  <c r="E19" i="32"/>
  <c r="E31" i="32"/>
  <c r="E21" i="32"/>
  <c r="E29" i="32"/>
  <c r="E16" i="32"/>
  <c r="E20" i="32"/>
  <c r="E24" i="32"/>
  <c r="E28" i="32"/>
  <c r="E32" i="32"/>
  <c r="E15" i="32"/>
  <c r="E39" i="24"/>
  <c r="A150" i="23"/>
  <c r="E11" i="24"/>
  <c r="E6" i="30"/>
  <c r="A8" i="23"/>
  <c r="E11" i="11"/>
  <c r="E39" i="11"/>
  <c r="G104" i="21"/>
  <c r="Q99" i="21"/>
  <c r="P99" i="21"/>
  <c r="B99" i="21"/>
  <c r="Q98" i="21"/>
  <c r="P98" i="21"/>
  <c r="B98" i="21"/>
  <c r="Q97" i="21"/>
  <c r="P97" i="21"/>
  <c r="B97" i="21"/>
  <c r="Q96" i="21"/>
  <c r="P96" i="21"/>
  <c r="B96" i="21"/>
  <c r="Q95" i="21"/>
  <c r="P95" i="21"/>
  <c r="B95" i="21"/>
  <c r="Q94" i="21"/>
  <c r="P94" i="21"/>
  <c r="B94" i="21"/>
  <c r="Q93" i="21"/>
  <c r="P93" i="21"/>
  <c r="B93" i="21"/>
  <c r="Q92" i="21"/>
  <c r="P92" i="21"/>
  <c r="B92" i="21"/>
  <c r="Q91" i="21"/>
  <c r="P91" i="21"/>
  <c r="B91" i="21"/>
  <c r="Q90" i="21"/>
  <c r="P90" i="21"/>
  <c r="B90" i="21"/>
  <c r="Q89" i="21"/>
  <c r="P89" i="21"/>
  <c r="B89" i="21"/>
  <c r="Q88" i="21"/>
  <c r="P88" i="21"/>
  <c r="B88" i="21"/>
  <c r="Q87" i="21"/>
  <c r="P87" i="21"/>
  <c r="B87" i="21"/>
  <c r="Q86" i="21"/>
  <c r="P86" i="21"/>
  <c r="B86" i="21"/>
  <c r="Q85" i="21"/>
  <c r="P85" i="21"/>
  <c r="B85" i="21"/>
  <c r="Q84" i="21"/>
  <c r="P84" i="21"/>
  <c r="B84" i="21"/>
  <c r="Q83" i="21"/>
  <c r="P83" i="21"/>
  <c r="B83" i="21"/>
  <c r="Q82" i="21"/>
  <c r="P82" i="21"/>
  <c r="B82" i="21"/>
  <c r="Q81" i="21"/>
  <c r="P81" i="21"/>
  <c r="B81" i="21"/>
  <c r="Q80" i="21"/>
  <c r="P80" i="21"/>
  <c r="B80" i="21"/>
  <c r="Q79" i="21"/>
  <c r="P79" i="21"/>
  <c r="B79" i="21"/>
  <c r="H133" i="21" s="1"/>
  <c r="F73" i="21"/>
  <c r="E73" i="21"/>
  <c r="D73" i="21"/>
  <c r="C73" i="21"/>
  <c r="B73" i="21"/>
  <c r="E68" i="21"/>
  <c r="G40" i="21"/>
  <c r="Q65" i="23" s="1"/>
  <c r="X65" i="23" s="1"/>
  <c r="O70" i="23" s="1"/>
  <c r="V70" i="23" s="1"/>
  <c r="Q35" i="21"/>
  <c r="P35" i="21"/>
  <c r="B35" i="21"/>
  <c r="Q34" i="21"/>
  <c r="P34" i="21"/>
  <c r="B34" i="21"/>
  <c r="Q33" i="21"/>
  <c r="P33" i="21"/>
  <c r="B33" i="21"/>
  <c r="Q32" i="21"/>
  <c r="P32" i="21"/>
  <c r="B32" i="21"/>
  <c r="Q31" i="21"/>
  <c r="P31" i="21"/>
  <c r="B31" i="21"/>
  <c r="Q30" i="21"/>
  <c r="P30" i="21"/>
  <c r="B30" i="21"/>
  <c r="Q29" i="21"/>
  <c r="P29" i="21"/>
  <c r="B29" i="21"/>
  <c r="Q28" i="21"/>
  <c r="P28" i="21"/>
  <c r="B28" i="21"/>
  <c r="Q27" i="21"/>
  <c r="P27" i="21"/>
  <c r="B27" i="21"/>
  <c r="Q26" i="21"/>
  <c r="P26" i="21"/>
  <c r="B26" i="21"/>
  <c r="Q25" i="21"/>
  <c r="P25" i="21"/>
  <c r="B25" i="21"/>
  <c r="Q24" i="21"/>
  <c r="P24" i="21"/>
  <c r="B24" i="21"/>
  <c r="Q23" i="21"/>
  <c r="P23" i="21"/>
  <c r="B23" i="21"/>
  <c r="Q22" i="21"/>
  <c r="P22" i="21"/>
  <c r="B22" i="21"/>
  <c r="Q21" i="21"/>
  <c r="P21" i="21"/>
  <c r="B21" i="21"/>
  <c r="Q20" i="21"/>
  <c r="P20" i="21"/>
  <c r="B20" i="21"/>
  <c r="Q19" i="21"/>
  <c r="P19" i="21"/>
  <c r="B19" i="21"/>
  <c r="Q18" i="21"/>
  <c r="P18" i="21"/>
  <c r="B18" i="21"/>
  <c r="Q17" i="21"/>
  <c r="P17" i="21"/>
  <c r="B17" i="21"/>
  <c r="Q16" i="21"/>
  <c r="P16" i="21"/>
  <c r="B16" i="21"/>
  <c r="Q15" i="21"/>
  <c r="P15" i="21"/>
  <c r="B15" i="21"/>
  <c r="H132" i="21" s="1"/>
  <c r="I132" i="21" s="1"/>
  <c r="F9" i="21"/>
  <c r="V6" i="23" s="1"/>
  <c r="E9" i="21"/>
  <c r="Q6" i="23" s="1"/>
  <c r="D9" i="21"/>
  <c r="L6" i="23" s="1"/>
  <c r="C9" i="21"/>
  <c r="G6" i="23" s="1"/>
  <c r="B9" i="21"/>
  <c r="B6" i="23" s="1"/>
  <c r="E4" i="21"/>
  <c r="H48" i="21" s="1"/>
  <c r="AP200" i="23"/>
  <c r="AP199" i="23"/>
  <c r="J107" i="21"/>
  <c r="F49" i="21"/>
  <c r="P44" i="21"/>
  <c r="P43" i="21"/>
  <c r="J43" i="21"/>
  <c r="O57" i="23" s="1"/>
  <c r="A45" i="32" l="1"/>
  <c r="V86" i="21"/>
  <c r="A57" i="32"/>
  <c r="V98" i="21"/>
  <c r="A23" i="32"/>
  <c r="V23" i="21"/>
  <c r="A16" i="32"/>
  <c r="V16" i="21"/>
  <c r="A20" i="32"/>
  <c r="V20" i="21"/>
  <c r="A24" i="32"/>
  <c r="V24" i="21"/>
  <c r="A28" i="32"/>
  <c r="V28" i="21"/>
  <c r="A32" i="32"/>
  <c r="V32" i="21"/>
  <c r="A41" i="32"/>
  <c r="V82" i="21"/>
  <c r="A49" i="32"/>
  <c r="V90" i="21"/>
  <c r="A53" i="32"/>
  <c r="V94" i="21"/>
  <c r="A15" i="32"/>
  <c r="A36" i="32" s="1"/>
  <c r="R49" i="21"/>
  <c r="V15" i="21"/>
  <c r="A19" i="32"/>
  <c r="V19" i="21"/>
  <c r="A27" i="32"/>
  <c r="V27" i="21"/>
  <c r="A31" i="32"/>
  <c r="V31" i="21"/>
  <c r="A35" i="32"/>
  <c r="V35" i="21"/>
  <c r="A40" i="32"/>
  <c r="V81" i="21"/>
  <c r="A44" i="32"/>
  <c r="V85" i="21"/>
  <c r="A48" i="32"/>
  <c r="V89" i="21"/>
  <c r="A52" i="32"/>
  <c r="V93" i="21"/>
  <c r="A56" i="32"/>
  <c r="V97" i="21"/>
  <c r="A18" i="32"/>
  <c r="V18" i="21"/>
  <c r="A22" i="32"/>
  <c r="V22" i="21"/>
  <c r="A26" i="32"/>
  <c r="V26" i="21"/>
  <c r="A30" i="32"/>
  <c r="V30" i="21"/>
  <c r="A34" i="32"/>
  <c r="V34" i="21"/>
  <c r="A39" i="32"/>
  <c r="V80" i="21"/>
  <c r="A43" i="32"/>
  <c r="V84" i="21"/>
  <c r="A47" i="32"/>
  <c r="V88" i="21"/>
  <c r="A51" i="32"/>
  <c r="V92" i="21"/>
  <c r="A55" i="32"/>
  <c r="V96" i="21"/>
  <c r="A17" i="32"/>
  <c r="V17" i="21"/>
  <c r="A21" i="32"/>
  <c r="V21" i="21"/>
  <c r="A25" i="32"/>
  <c r="V25" i="21"/>
  <c r="A29" i="32"/>
  <c r="V29" i="21"/>
  <c r="A33" i="32"/>
  <c r="V33" i="21"/>
  <c r="A38" i="32"/>
  <c r="R113" i="21"/>
  <c r="V79" i="21"/>
  <c r="A42" i="32"/>
  <c r="V83" i="21"/>
  <c r="A46" i="32"/>
  <c r="V87" i="21"/>
  <c r="A50" i="32"/>
  <c r="V91" i="21"/>
  <c r="A54" i="32"/>
  <c r="V95" i="21"/>
  <c r="A58" i="32"/>
  <c r="V99" i="21"/>
  <c r="L22" i="21"/>
  <c r="L30" i="21"/>
  <c r="E33" i="30"/>
  <c r="F33" i="30" s="1"/>
  <c r="G33" i="30" s="1"/>
  <c r="E41" i="24"/>
  <c r="F41" i="24" s="1"/>
  <c r="G41" i="24" s="1"/>
  <c r="E41" i="11"/>
  <c r="F41" i="11" s="1"/>
  <c r="G41" i="11" s="1"/>
  <c r="H112" i="21"/>
  <c r="I68" i="21"/>
  <c r="F68" i="21" s="1"/>
  <c r="I113" i="21" s="1"/>
  <c r="L113" i="21" s="1"/>
  <c r="Q113" i="21" s="1"/>
  <c r="L21" i="21"/>
  <c r="L33" i="21"/>
  <c r="L84" i="21"/>
  <c r="F84" i="21"/>
  <c r="E84" i="21"/>
  <c r="I84" i="21"/>
  <c r="H84" i="21"/>
  <c r="G84" i="21"/>
  <c r="L88" i="21"/>
  <c r="F88" i="21"/>
  <c r="E88" i="21"/>
  <c r="I88" i="21"/>
  <c r="H88" i="21"/>
  <c r="G88" i="21"/>
  <c r="L96" i="21"/>
  <c r="F96" i="21"/>
  <c r="I96" i="21"/>
  <c r="E96" i="21"/>
  <c r="H96" i="21"/>
  <c r="G96" i="21"/>
  <c r="L16" i="21"/>
  <c r="L20" i="21"/>
  <c r="L24" i="21"/>
  <c r="L28" i="21"/>
  <c r="L32" i="21"/>
  <c r="A31" i="30"/>
  <c r="A32" i="30" s="1"/>
  <c r="L79" i="21"/>
  <c r="G79" i="21"/>
  <c r="F79" i="21"/>
  <c r="I79" i="21"/>
  <c r="E79" i="21"/>
  <c r="H79" i="21"/>
  <c r="G83" i="21"/>
  <c r="F83" i="21"/>
  <c r="I83" i="21"/>
  <c r="E83" i="21"/>
  <c r="L83" i="21"/>
  <c r="H83" i="21"/>
  <c r="G87" i="21"/>
  <c r="F87" i="21"/>
  <c r="I87" i="21"/>
  <c r="E87" i="21"/>
  <c r="L87" i="21"/>
  <c r="H87" i="21"/>
  <c r="G91" i="21"/>
  <c r="F91" i="21"/>
  <c r="I91" i="21"/>
  <c r="E91" i="21"/>
  <c r="L91" i="21"/>
  <c r="H91" i="21"/>
  <c r="G95" i="21"/>
  <c r="F95" i="21"/>
  <c r="I95" i="21"/>
  <c r="E95" i="21"/>
  <c r="L95" i="21"/>
  <c r="H95" i="21"/>
  <c r="G99" i="21"/>
  <c r="F99" i="21"/>
  <c r="I99" i="21"/>
  <c r="E99" i="21"/>
  <c r="L99" i="21"/>
  <c r="H99" i="21"/>
  <c r="L18" i="21"/>
  <c r="L26" i="21"/>
  <c r="I81" i="21"/>
  <c r="E81" i="21"/>
  <c r="H81" i="21"/>
  <c r="L81" i="21"/>
  <c r="G81" i="21"/>
  <c r="F81" i="21"/>
  <c r="I85" i="21"/>
  <c r="E85" i="21"/>
  <c r="H85" i="21"/>
  <c r="L85" i="21"/>
  <c r="G85" i="21"/>
  <c r="F85" i="21"/>
  <c r="D62" i="3" s="1"/>
  <c r="I89" i="21"/>
  <c r="E89" i="21"/>
  <c r="H89" i="21"/>
  <c r="L89" i="21"/>
  <c r="G89" i="21"/>
  <c r="F89" i="21"/>
  <c r="I4" i="21"/>
  <c r="F4" i="21" s="1"/>
  <c r="I49" i="21" s="1"/>
  <c r="L49" i="21" s="1"/>
  <c r="Q49" i="21" s="1"/>
  <c r="E8" i="30"/>
  <c r="F8" i="30" s="1"/>
  <c r="G8" i="30" s="1"/>
  <c r="E13" i="11"/>
  <c r="F13" i="11" s="1"/>
  <c r="G13" i="11" s="1"/>
  <c r="E13" i="24"/>
  <c r="F13" i="24" s="1"/>
  <c r="G13" i="24" s="1"/>
  <c r="L17" i="21"/>
  <c r="L25" i="21"/>
  <c r="L29" i="21"/>
  <c r="L80" i="21"/>
  <c r="F80" i="21"/>
  <c r="I80" i="21"/>
  <c r="E80" i="21"/>
  <c r="H80" i="21"/>
  <c r="G80" i="21"/>
  <c r="L92" i="21"/>
  <c r="F92" i="21"/>
  <c r="E92" i="21"/>
  <c r="I92" i="21"/>
  <c r="H92" i="21"/>
  <c r="Z167" i="23" s="1"/>
  <c r="G92" i="21"/>
  <c r="L15" i="21"/>
  <c r="L19" i="21"/>
  <c r="L23" i="21"/>
  <c r="L27" i="21"/>
  <c r="L31" i="21"/>
  <c r="L35" i="21"/>
  <c r="H82" i="21"/>
  <c r="G82" i="21"/>
  <c r="F82" i="21"/>
  <c r="L82" i="21"/>
  <c r="I82" i="21"/>
  <c r="E82" i="21"/>
  <c r="H86" i="21"/>
  <c r="G86" i="21"/>
  <c r="L86" i="21"/>
  <c r="F86" i="21"/>
  <c r="I86" i="21"/>
  <c r="E86" i="21"/>
  <c r="H90" i="21"/>
  <c r="Z165" i="23" s="1"/>
  <c r="G90" i="21"/>
  <c r="L90" i="21"/>
  <c r="F90" i="21"/>
  <c r="I90" i="21"/>
  <c r="E90" i="21"/>
  <c r="H94" i="21"/>
  <c r="G94" i="21"/>
  <c r="L94" i="21"/>
  <c r="F94" i="21"/>
  <c r="I94" i="21"/>
  <c r="E94" i="21"/>
  <c r="H98" i="21"/>
  <c r="G98" i="21"/>
  <c r="L98" i="21"/>
  <c r="F98" i="21"/>
  <c r="I98" i="21"/>
  <c r="E98" i="21"/>
  <c r="L34" i="21"/>
  <c r="I93" i="21"/>
  <c r="E93" i="21"/>
  <c r="L93" i="21"/>
  <c r="H93" i="21"/>
  <c r="G93" i="21"/>
  <c r="F93" i="21"/>
  <c r="I97" i="21"/>
  <c r="E97" i="21"/>
  <c r="L97" i="21"/>
  <c r="H97" i="21"/>
  <c r="G97" i="21"/>
  <c r="F97" i="21"/>
  <c r="G17" i="21"/>
  <c r="U14" i="23" s="1"/>
  <c r="F17" i="21"/>
  <c r="P14" i="23" s="1"/>
  <c r="I17" i="21"/>
  <c r="AE14" i="23" s="1"/>
  <c r="E17" i="21"/>
  <c r="K14" i="23" s="1"/>
  <c r="H17" i="21"/>
  <c r="Z14" i="23" s="1"/>
  <c r="G29" i="21"/>
  <c r="U26" i="23" s="1"/>
  <c r="F29" i="21"/>
  <c r="P26" i="23" s="1"/>
  <c r="I29" i="21"/>
  <c r="AE26" i="23" s="1"/>
  <c r="E29" i="21"/>
  <c r="K26" i="23" s="1"/>
  <c r="H29" i="21"/>
  <c r="Z26" i="23" s="1"/>
  <c r="H16" i="21"/>
  <c r="Z13" i="23" s="1"/>
  <c r="G16" i="21"/>
  <c r="F16" i="21"/>
  <c r="P13" i="23" s="1"/>
  <c r="E16" i="21"/>
  <c r="K13" i="23" s="1"/>
  <c r="I16" i="21"/>
  <c r="AE13" i="23" s="1"/>
  <c r="G21" i="21"/>
  <c r="U18" i="23" s="1"/>
  <c r="F21" i="21"/>
  <c r="P18" i="23" s="1"/>
  <c r="I21" i="21"/>
  <c r="AE18" i="23" s="1"/>
  <c r="E21" i="21"/>
  <c r="K18" i="23" s="1"/>
  <c r="H21" i="21"/>
  <c r="Z18" i="23" s="1"/>
  <c r="G33" i="21"/>
  <c r="U30" i="23" s="1"/>
  <c r="F33" i="21"/>
  <c r="P30" i="23" s="1"/>
  <c r="I33" i="21"/>
  <c r="AE30" i="23" s="1"/>
  <c r="E33" i="21"/>
  <c r="K30" i="23" s="1"/>
  <c r="H33" i="21"/>
  <c r="Z30" i="23" s="1"/>
  <c r="H20" i="21"/>
  <c r="Z17" i="23" s="1"/>
  <c r="G20" i="21"/>
  <c r="F20" i="21"/>
  <c r="P17" i="23" s="1"/>
  <c r="I20" i="21"/>
  <c r="AE17" i="23" s="1"/>
  <c r="E20" i="21"/>
  <c r="K17" i="23" s="1"/>
  <c r="H24" i="21"/>
  <c r="Z21" i="23" s="1"/>
  <c r="G24" i="21"/>
  <c r="U21" i="23" s="1"/>
  <c r="F24" i="21"/>
  <c r="P21" i="23" s="1"/>
  <c r="I24" i="21"/>
  <c r="AE21" i="23" s="1"/>
  <c r="E24" i="21"/>
  <c r="K21" i="23" s="1"/>
  <c r="H32" i="21"/>
  <c r="Z29" i="23" s="1"/>
  <c r="G32" i="21"/>
  <c r="U29" i="23" s="1"/>
  <c r="F32" i="21"/>
  <c r="P29" i="23" s="1"/>
  <c r="I32" i="21"/>
  <c r="AE29" i="23" s="1"/>
  <c r="E32" i="21"/>
  <c r="K29" i="23" s="1"/>
  <c r="I19" i="21"/>
  <c r="AE16" i="23" s="1"/>
  <c r="E19" i="21"/>
  <c r="K16" i="23" s="1"/>
  <c r="H19" i="21"/>
  <c r="Z16" i="23" s="1"/>
  <c r="G19" i="21"/>
  <c r="U16" i="23" s="1"/>
  <c r="F19" i="21"/>
  <c r="P16" i="23" s="1"/>
  <c r="I23" i="21"/>
  <c r="AE20" i="23" s="1"/>
  <c r="E23" i="21"/>
  <c r="K20" i="23" s="1"/>
  <c r="H23" i="21"/>
  <c r="Z20" i="23" s="1"/>
  <c r="G23" i="21"/>
  <c r="U20" i="23" s="1"/>
  <c r="F23" i="21"/>
  <c r="P20" i="23" s="1"/>
  <c r="I27" i="21"/>
  <c r="AE24" i="23" s="1"/>
  <c r="E27" i="21"/>
  <c r="K24" i="23" s="1"/>
  <c r="H27" i="21"/>
  <c r="Z24" i="23" s="1"/>
  <c r="G27" i="21"/>
  <c r="U24" i="23" s="1"/>
  <c r="F27" i="21"/>
  <c r="P24" i="23" s="1"/>
  <c r="I31" i="21"/>
  <c r="AE28" i="23" s="1"/>
  <c r="E31" i="21"/>
  <c r="K28" i="23" s="1"/>
  <c r="H31" i="21"/>
  <c r="Z28" i="23" s="1"/>
  <c r="G31" i="21"/>
  <c r="U28" i="23" s="1"/>
  <c r="F31" i="21"/>
  <c r="P28" i="23" s="1"/>
  <c r="I35" i="21"/>
  <c r="AE32" i="23" s="1"/>
  <c r="E35" i="21"/>
  <c r="K32" i="23" s="1"/>
  <c r="H35" i="21"/>
  <c r="Z32" i="23" s="1"/>
  <c r="G35" i="21"/>
  <c r="U32" i="23" s="1"/>
  <c r="F35" i="21"/>
  <c r="P32" i="23" s="1"/>
  <c r="G25" i="21"/>
  <c r="U22" i="23" s="1"/>
  <c r="F25" i="21"/>
  <c r="P22" i="23" s="1"/>
  <c r="I25" i="21"/>
  <c r="AE22" i="23" s="1"/>
  <c r="E25" i="21"/>
  <c r="K22" i="23" s="1"/>
  <c r="H25" i="21"/>
  <c r="Z22" i="23" s="1"/>
  <c r="H28" i="21"/>
  <c r="Z25" i="23" s="1"/>
  <c r="G28" i="21"/>
  <c r="U25" i="23" s="1"/>
  <c r="F28" i="21"/>
  <c r="P25" i="23" s="1"/>
  <c r="I28" i="21"/>
  <c r="AE25" i="23" s="1"/>
  <c r="E28" i="21"/>
  <c r="K25" i="23" s="1"/>
  <c r="I15" i="21"/>
  <c r="AE12" i="23" s="1"/>
  <c r="E15" i="21"/>
  <c r="K12" i="23" s="1"/>
  <c r="H15" i="21"/>
  <c r="Z12" i="23" s="1"/>
  <c r="G15" i="21"/>
  <c r="U12" i="23" s="1"/>
  <c r="F15" i="21"/>
  <c r="P12" i="23" s="1"/>
  <c r="F18" i="21"/>
  <c r="P15" i="23" s="1"/>
  <c r="I18" i="21"/>
  <c r="AE15" i="23" s="1"/>
  <c r="E18" i="21"/>
  <c r="K15" i="23" s="1"/>
  <c r="H18" i="21"/>
  <c r="Z15" i="23" s="1"/>
  <c r="G18" i="21"/>
  <c r="F22" i="21"/>
  <c r="P19" i="23" s="1"/>
  <c r="I22" i="21"/>
  <c r="AE19" i="23" s="1"/>
  <c r="E22" i="21"/>
  <c r="K19" i="23" s="1"/>
  <c r="H22" i="21"/>
  <c r="Z19" i="23" s="1"/>
  <c r="G22" i="21"/>
  <c r="U19" i="23" s="1"/>
  <c r="F26" i="21"/>
  <c r="P23" i="23" s="1"/>
  <c r="I26" i="21"/>
  <c r="AE23" i="23" s="1"/>
  <c r="E26" i="21"/>
  <c r="K23" i="23" s="1"/>
  <c r="H26" i="21"/>
  <c r="Z23" i="23" s="1"/>
  <c r="G26" i="21"/>
  <c r="U23" i="23" s="1"/>
  <c r="F30" i="21"/>
  <c r="P27" i="23" s="1"/>
  <c r="I30" i="21"/>
  <c r="AE27" i="23" s="1"/>
  <c r="E30" i="21"/>
  <c r="K27" i="23" s="1"/>
  <c r="H30" i="21"/>
  <c r="Z27" i="23" s="1"/>
  <c r="G30" i="21"/>
  <c r="U27" i="23" s="1"/>
  <c r="F34" i="21"/>
  <c r="P31" i="23" s="1"/>
  <c r="I34" i="21"/>
  <c r="AE31" i="23" s="1"/>
  <c r="E34" i="21"/>
  <c r="K31" i="23" s="1"/>
  <c r="H34" i="21"/>
  <c r="Z31" i="23" s="1"/>
  <c r="G34" i="21"/>
  <c r="U31" i="23" s="1"/>
  <c r="F69" i="3"/>
  <c r="B50" i="3"/>
  <c r="B148" i="23"/>
  <c r="F50" i="3"/>
  <c r="V148" i="23"/>
  <c r="J104" i="21"/>
  <c r="Q207" i="23"/>
  <c r="X207" i="23" s="1"/>
  <c r="O212" i="23" s="1"/>
  <c r="V212" i="23" s="1"/>
  <c r="N107" i="21"/>
  <c r="O199" i="23"/>
  <c r="E31" i="30"/>
  <c r="A6" i="30"/>
  <c r="A11" i="11"/>
  <c r="A11" i="24"/>
  <c r="D50" i="3"/>
  <c r="L148" i="23"/>
  <c r="U266" i="23"/>
  <c r="AF279" i="23"/>
  <c r="C50" i="3"/>
  <c r="G148" i="23"/>
  <c r="AP57" i="23"/>
  <c r="V112" i="23" s="1"/>
  <c r="AA138" i="23"/>
  <c r="AP58" i="23"/>
  <c r="U125" i="23" s="1"/>
  <c r="AF138" i="23"/>
  <c r="V253" i="23"/>
  <c r="AA279" i="23"/>
  <c r="E50" i="3"/>
  <c r="Q148" i="23"/>
  <c r="D30" i="21"/>
  <c r="A29" i="11"/>
  <c r="A29" i="24"/>
  <c r="A24" i="30"/>
  <c r="A52" i="24"/>
  <c r="A52" i="11"/>
  <c r="A44" i="30"/>
  <c r="D98" i="21"/>
  <c r="A61" i="11"/>
  <c r="A53" i="30"/>
  <c r="A61" i="24"/>
  <c r="A16" i="24"/>
  <c r="A16" i="11"/>
  <c r="A11" i="30"/>
  <c r="A20" i="24"/>
  <c r="A20" i="11"/>
  <c r="A15" i="30"/>
  <c r="A24" i="24"/>
  <c r="A24" i="11"/>
  <c r="A19" i="30"/>
  <c r="A28" i="24"/>
  <c r="A28" i="11"/>
  <c r="A23" i="30"/>
  <c r="D80" i="21"/>
  <c r="A35" i="30"/>
  <c r="A43" i="11"/>
  <c r="A43" i="24"/>
  <c r="A45" i="11"/>
  <c r="A37" i="30"/>
  <c r="A45" i="24"/>
  <c r="A38" i="30"/>
  <c r="A46" i="24"/>
  <c r="A46" i="11"/>
  <c r="D96" i="21"/>
  <c r="A51" i="30"/>
  <c r="A59" i="11"/>
  <c r="A59" i="24"/>
  <c r="A60" i="24"/>
  <c r="A52" i="30"/>
  <c r="A60" i="11"/>
  <c r="A15" i="24"/>
  <c r="A15" i="11"/>
  <c r="A10" i="30"/>
  <c r="A19" i="24"/>
  <c r="A19" i="11"/>
  <c r="A14" i="30"/>
  <c r="A23" i="24"/>
  <c r="A23" i="11"/>
  <c r="A18" i="30"/>
  <c r="D28" i="21"/>
  <c r="A27" i="24"/>
  <c r="A27" i="11"/>
  <c r="A22" i="30"/>
  <c r="D32" i="21"/>
  <c r="A31" i="24"/>
  <c r="A31" i="11"/>
  <c r="A26" i="30"/>
  <c r="A39" i="24"/>
  <c r="A42" i="11"/>
  <c r="A34" i="30"/>
  <c r="A42" i="24"/>
  <c r="A39" i="11"/>
  <c r="A44" i="24"/>
  <c r="A44" i="11"/>
  <c r="A36" i="30"/>
  <c r="A14" i="24"/>
  <c r="A14" i="11"/>
  <c r="A9" i="30"/>
  <c r="A18" i="24"/>
  <c r="A18" i="11"/>
  <c r="A13" i="30"/>
  <c r="A22" i="24"/>
  <c r="A22" i="11"/>
  <c r="A17" i="30"/>
  <c r="A26" i="24"/>
  <c r="A26" i="11"/>
  <c r="A21" i="30"/>
  <c r="A30" i="24"/>
  <c r="A30" i="11"/>
  <c r="A25" i="30"/>
  <c r="A34" i="24"/>
  <c r="A34" i="11"/>
  <c r="A29" i="30"/>
  <c r="A48" i="24"/>
  <c r="A48" i="11"/>
  <c r="A40" i="30"/>
  <c r="D86" i="21"/>
  <c r="A41" i="30"/>
  <c r="A49" i="24"/>
  <c r="A49" i="11"/>
  <c r="D90" i="21"/>
  <c r="A53" i="11"/>
  <c r="A45" i="30"/>
  <c r="A53" i="24"/>
  <c r="A55" i="11"/>
  <c r="A47" i="30"/>
  <c r="A55" i="24"/>
  <c r="A49" i="30"/>
  <c r="A57" i="24"/>
  <c r="A57" i="11"/>
  <c r="J99" i="21"/>
  <c r="AJ174" i="23" s="1"/>
  <c r="A54" i="30"/>
  <c r="A62" i="24"/>
  <c r="A62" i="11"/>
  <c r="A17" i="11"/>
  <c r="A17" i="24"/>
  <c r="A12" i="30"/>
  <c r="A21" i="11"/>
  <c r="A21" i="24"/>
  <c r="A16" i="30"/>
  <c r="A25" i="11"/>
  <c r="A25" i="24"/>
  <c r="A20" i="30"/>
  <c r="D34" i="21"/>
  <c r="A33" i="11"/>
  <c r="A33" i="24"/>
  <c r="A28" i="30"/>
  <c r="A47" i="24"/>
  <c r="A47" i="11"/>
  <c r="A39" i="30"/>
  <c r="A46" i="30"/>
  <c r="A54" i="24"/>
  <c r="A54" i="11"/>
  <c r="A56" i="24"/>
  <c r="A56" i="11"/>
  <c r="A48" i="30"/>
  <c r="A32" i="24"/>
  <c r="A32" i="11"/>
  <c r="A27" i="30"/>
  <c r="A43" i="30"/>
  <c r="A51" i="11"/>
  <c r="A51" i="24"/>
  <c r="A42" i="30"/>
  <c r="A50" i="11"/>
  <c r="A50" i="24"/>
  <c r="A50" i="30"/>
  <c r="A58" i="24"/>
  <c r="A58" i="11"/>
  <c r="K32" i="21"/>
  <c r="AO29" i="23" s="1"/>
  <c r="D94" i="21"/>
  <c r="C85" i="21"/>
  <c r="C87" i="21"/>
  <c r="G9" i="21"/>
  <c r="AA6" i="23" s="1"/>
  <c r="D84" i="21"/>
  <c r="J40" i="21"/>
  <c r="O54" i="23" s="1"/>
  <c r="D82" i="21"/>
  <c r="D88" i="21"/>
  <c r="C93" i="21"/>
  <c r="N43" i="21"/>
  <c r="Q43" i="21" s="1"/>
  <c r="K25" i="21"/>
  <c r="AO22" i="23" s="1"/>
  <c r="K33" i="21"/>
  <c r="AO30" i="23" s="1"/>
  <c r="C79" i="21"/>
  <c r="D92" i="21"/>
  <c r="C95" i="21"/>
  <c r="C15" i="21"/>
  <c r="B12" i="23" s="1"/>
  <c r="D15" i="21"/>
  <c r="J132" i="21" s="1"/>
  <c r="K132" i="21" s="1"/>
  <c r="L132" i="21" s="1"/>
  <c r="M132" i="21" s="1"/>
  <c r="N132" i="21" s="1"/>
  <c r="A48" i="13" s="1"/>
  <c r="D16" i="21"/>
  <c r="C16" i="21"/>
  <c r="B13" i="23" s="1"/>
  <c r="C17" i="21"/>
  <c r="B14" i="23" s="1"/>
  <c r="D17" i="21"/>
  <c r="D18" i="21"/>
  <c r="C18" i="21"/>
  <c r="B15" i="23" s="1"/>
  <c r="C19" i="21"/>
  <c r="B16" i="23" s="1"/>
  <c r="D19" i="21"/>
  <c r="D20" i="21"/>
  <c r="C20" i="21"/>
  <c r="B17" i="23" s="1"/>
  <c r="C21" i="21"/>
  <c r="B18" i="23" s="1"/>
  <c r="D21" i="21"/>
  <c r="D22" i="21"/>
  <c r="C22" i="21"/>
  <c r="B19" i="23" s="1"/>
  <c r="C29" i="21"/>
  <c r="B26" i="23" s="1"/>
  <c r="D89" i="21"/>
  <c r="D23" i="21"/>
  <c r="C24" i="21"/>
  <c r="B21" i="23" s="1"/>
  <c r="D25" i="21"/>
  <c r="C26" i="21"/>
  <c r="B23" i="23" s="1"/>
  <c r="D27" i="21"/>
  <c r="C28" i="21"/>
  <c r="B25" i="23" s="1"/>
  <c r="D31" i="21"/>
  <c r="C32" i="21"/>
  <c r="B29" i="23" s="1"/>
  <c r="D33" i="21"/>
  <c r="C34" i="21"/>
  <c r="B31" i="23" s="1"/>
  <c r="D35" i="21"/>
  <c r="D83" i="21"/>
  <c r="C89" i="21"/>
  <c r="D91" i="21"/>
  <c r="D99" i="21"/>
  <c r="K28" i="21"/>
  <c r="AO25" i="23" s="1"/>
  <c r="K29" i="21"/>
  <c r="AO26" i="23" s="1"/>
  <c r="J97" i="21"/>
  <c r="AJ172" i="23" s="1"/>
  <c r="D24" i="21"/>
  <c r="D26" i="21"/>
  <c r="C83" i="21"/>
  <c r="D85" i="21"/>
  <c r="C91" i="21"/>
  <c r="D93" i="21"/>
  <c r="C99" i="21"/>
  <c r="C23" i="21"/>
  <c r="B20" i="23" s="1"/>
  <c r="C25" i="21"/>
  <c r="B22" i="23" s="1"/>
  <c r="C27" i="21"/>
  <c r="B24" i="23" s="1"/>
  <c r="C31" i="21"/>
  <c r="B28" i="23" s="1"/>
  <c r="C33" i="21"/>
  <c r="B30" i="23" s="1"/>
  <c r="C35" i="21"/>
  <c r="B32" i="23" s="1"/>
  <c r="D81" i="21"/>
  <c r="D97" i="21"/>
  <c r="K26" i="21"/>
  <c r="AO23" i="23" s="1"/>
  <c r="K27" i="21"/>
  <c r="AO24" i="23" s="1"/>
  <c r="K34" i="21"/>
  <c r="AO31" i="23" s="1"/>
  <c r="K35" i="21"/>
  <c r="AO32" i="23" s="1"/>
  <c r="D29" i="21"/>
  <c r="C30" i="21"/>
  <c r="B27" i="23" s="1"/>
  <c r="C81" i="21"/>
  <c r="C97" i="21"/>
  <c r="K30" i="21"/>
  <c r="AO27" i="23" s="1"/>
  <c r="K31" i="21"/>
  <c r="AO28" i="23" s="1"/>
  <c r="D79" i="21"/>
  <c r="D87" i="21"/>
  <c r="D95" i="21"/>
  <c r="C80" i="21"/>
  <c r="B155" i="23" s="1"/>
  <c r="C82" i="21"/>
  <c r="C84" i="21"/>
  <c r="C86" i="21"/>
  <c r="C88" i="21"/>
  <c r="C90" i="21"/>
  <c r="C92" i="21"/>
  <c r="C94" i="21"/>
  <c r="C96" i="21"/>
  <c r="C98" i="21"/>
  <c r="K23" i="21"/>
  <c r="AO20" i="23" s="1"/>
  <c r="G73" i="21"/>
  <c r="K89" i="21"/>
  <c r="AO164" i="23" s="1"/>
  <c r="J89" i="21"/>
  <c r="AJ164" i="23" s="1"/>
  <c r="K93" i="21"/>
  <c r="AO168" i="23" s="1"/>
  <c r="J93" i="21"/>
  <c r="AJ168" i="23" s="1"/>
  <c r="K15" i="21"/>
  <c r="AO12" i="23" s="1"/>
  <c r="K16" i="21"/>
  <c r="AO13" i="23" s="1"/>
  <c r="K17" i="21"/>
  <c r="AO14" i="23" s="1"/>
  <c r="J18" i="21"/>
  <c r="AJ15" i="23" s="1"/>
  <c r="K19" i="21"/>
  <c r="AO16" i="23" s="1"/>
  <c r="J20" i="21"/>
  <c r="AJ17" i="23" s="1"/>
  <c r="K21" i="21"/>
  <c r="AO18" i="23" s="1"/>
  <c r="K22" i="21"/>
  <c r="AO19" i="23" s="1"/>
  <c r="J23" i="21"/>
  <c r="AJ20" i="23" s="1"/>
  <c r="K24" i="21"/>
  <c r="AO21" i="23" s="1"/>
  <c r="J25" i="21"/>
  <c r="AJ22" i="23" s="1"/>
  <c r="J26" i="21"/>
  <c r="AJ23" i="23" s="1"/>
  <c r="J27" i="21"/>
  <c r="AJ24" i="23" s="1"/>
  <c r="J28" i="21"/>
  <c r="AJ25" i="23" s="1"/>
  <c r="J29" i="21"/>
  <c r="AJ26" i="23" s="1"/>
  <c r="J30" i="21"/>
  <c r="AJ27" i="23" s="1"/>
  <c r="J31" i="21"/>
  <c r="AJ28" i="23" s="1"/>
  <c r="J32" i="21"/>
  <c r="AJ29" i="23" s="1"/>
  <c r="J33" i="21"/>
  <c r="AJ30" i="23" s="1"/>
  <c r="J34" i="21"/>
  <c r="AJ31" i="23" s="1"/>
  <c r="J35" i="21"/>
  <c r="AJ32" i="23" s="1"/>
  <c r="J81" i="21"/>
  <c r="AJ156" i="23" s="1"/>
  <c r="K83" i="21"/>
  <c r="AO158" i="23" s="1"/>
  <c r="J84" i="21"/>
  <c r="AJ159" i="23" s="1"/>
  <c r="J85" i="21"/>
  <c r="AJ160" i="23" s="1"/>
  <c r="K88" i="21"/>
  <c r="AO163" i="23" s="1"/>
  <c r="J88" i="21"/>
  <c r="AJ163" i="23" s="1"/>
  <c r="K92" i="21"/>
  <c r="AO167" i="23" s="1"/>
  <c r="J92" i="21"/>
  <c r="AJ167" i="23" s="1"/>
  <c r="K96" i="21"/>
  <c r="AO171" i="23" s="1"/>
  <c r="J96" i="21"/>
  <c r="AJ171" i="23" s="1"/>
  <c r="K97" i="21"/>
  <c r="AO172" i="23" s="1"/>
  <c r="J98" i="21"/>
  <c r="AJ173" i="23" s="1"/>
  <c r="K99" i="21"/>
  <c r="AO174" i="23" s="1"/>
  <c r="K81" i="21"/>
  <c r="AO156" i="23" s="1"/>
  <c r="J82" i="21"/>
  <c r="AJ157" i="23" s="1"/>
  <c r="K82" i="21"/>
  <c r="AO157" i="23" s="1"/>
  <c r="K85" i="21"/>
  <c r="AO160" i="23" s="1"/>
  <c r="K86" i="21"/>
  <c r="AO161" i="23" s="1"/>
  <c r="K87" i="21"/>
  <c r="AO162" i="23" s="1"/>
  <c r="J87" i="21"/>
  <c r="AJ162" i="23" s="1"/>
  <c r="K91" i="21"/>
  <c r="AO166" i="23" s="1"/>
  <c r="J91" i="21"/>
  <c r="AJ166" i="23" s="1"/>
  <c r="K95" i="21"/>
  <c r="AO170" i="23" s="1"/>
  <c r="J95" i="21"/>
  <c r="AJ170" i="23" s="1"/>
  <c r="J79" i="21"/>
  <c r="J80" i="21"/>
  <c r="K90" i="21"/>
  <c r="AO165" i="23" s="1"/>
  <c r="J90" i="21"/>
  <c r="AJ165" i="23" s="1"/>
  <c r="K94" i="21"/>
  <c r="AO169" i="23" s="1"/>
  <c r="J94" i="21"/>
  <c r="AJ169" i="23" s="1"/>
  <c r="K98" i="21"/>
  <c r="AO173" i="23" s="1"/>
  <c r="J4" i="21" l="1"/>
  <c r="AH199" i="23"/>
  <c r="AA271" i="23" s="1"/>
  <c r="AA278" i="23" s="1"/>
  <c r="Q107" i="21"/>
  <c r="A59" i="32"/>
  <c r="A37" i="32"/>
  <c r="V14" i="21"/>
  <c r="AJ154" i="23"/>
  <c r="A33" i="30"/>
  <c r="H52" i="30"/>
  <c r="L56" i="32"/>
  <c r="H43" i="30"/>
  <c r="L47" i="32"/>
  <c r="H50" i="30"/>
  <c r="L54" i="32"/>
  <c r="H47" i="30"/>
  <c r="L51" i="32"/>
  <c r="H53" i="30"/>
  <c r="L57" i="32"/>
  <c r="H49" i="30"/>
  <c r="L53" i="32"/>
  <c r="H45" i="30"/>
  <c r="L49" i="32"/>
  <c r="H54" i="30"/>
  <c r="L58" i="32"/>
  <c r="H51" i="30"/>
  <c r="L55" i="32"/>
  <c r="H42" i="30"/>
  <c r="L46" i="32"/>
  <c r="H46" i="30"/>
  <c r="L50" i="32"/>
  <c r="H29" i="30"/>
  <c r="L35" i="32"/>
  <c r="H24" i="30"/>
  <c r="L30" i="32"/>
  <c r="H28" i="30"/>
  <c r="L34" i="32"/>
  <c r="H19" i="30"/>
  <c r="L25" i="32"/>
  <c r="H21" i="30"/>
  <c r="L27" i="32"/>
  <c r="H23" i="30"/>
  <c r="L29" i="32"/>
  <c r="H26" i="30"/>
  <c r="L32" i="32"/>
  <c r="H20" i="30"/>
  <c r="L26" i="32"/>
  <c r="H22" i="30"/>
  <c r="L28" i="32"/>
  <c r="H27" i="30"/>
  <c r="L33" i="32"/>
  <c r="H25" i="30"/>
  <c r="L31" i="32"/>
  <c r="P160" i="23"/>
  <c r="F67" i="3"/>
  <c r="G106" i="21"/>
  <c r="J106" i="21" s="1"/>
  <c r="G42" i="21"/>
  <c r="R81" i="23" s="1"/>
  <c r="X81" i="23" s="1"/>
  <c r="C38" i="3"/>
  <c r="C32" i="3"/>
  <c r="F24" i="3"/>
  <c r="F64" i="3"/>
  <c r="Z162" i="23"/>
  <c r="G62" i="3"/>
  <c r="AE160" i="23"/>
  <c r="F68" i="3"/>
  <c r="Z166" i="23"/>
  <c r="E67" i="3"/>
  <c r="U165" i="23"/>
  <c r="E72" i="3"/>
  <c r="U170" i="23"/>
  <c r="E65" i="3"/>
  <c r="U163" i="23"/>
  <c r="E61" i="3"/>
  <c r="U159" i="23"/>
  <c r="B62" i="3"/>
  <c r="B160" i="23"/>
  <c r="E62" i="3"/>
  <c r="U160" i="23"/>
  <c r="D72" i="3"/>
  <c r="P170" i="23"/>
  <c r="F71" i="3"/>
  <c r="Z169" i="23"/>
  <c r="A12" i="24"/>
  <c r="A13" i="24" s="1"/>
  <c r="A37" i="24"/>
  <c r="A36" i="24"/>
  <c r="A35" i="24"/>
  <c r="A38" i="24"/>
  <c r="B71" i="3"/>
  <c r="B169" i="23"/>
  <c r="D75" i="3"/>
  <c r="P173" i="23"/>
  <c r="D59" i="3"/>
  <c r="P157" i="23"/>
  <c r="D68" i="3"/>
  <c r="P166" i="23"/>
  <c r="C64" i="3"/>
  <c r="K162" i="23"/>
  <c r="F74" i="3"/>
  <c r="Z172" i="23"/>
  <c r="F58" i="3"/>
  <c r="Z156" i="23"/>
  <c r="C70" i="3"/>
  <c r="K168" i="23"/>
  <c r="B60" i="3"/>
  <c r="B158" i="23"/>
  <c r="C76" i="3"/>
  <c r="K174" i="23"/>
  <c r="C68" i="3"/>
  <c r="K166" i="23"/>
  <c r="F60" i="3"/>
  <c r="Z158" i="23"/>
  <c r="B72" i="3"/>
  <c r="B170" i="23"/>
  <c r="C65" i="3"/>
  <c r="K163" i="23"/>
  <c r="E57" i="3"/>
  <c r="U155" i="23"/>
  <c r="G63" i="3"/>
  <c r="AE161" i="23"/>
  <c r="B70" i="3"/>
  <c r="B168" i="23"/>
  <c r="G59" i="3"/>
  <c r="AE157" i="23"/>
  <c r="B64" i="3"/>
  <c r="B162" i="23"/>
  <c r="F75" i="3"/>
  <c r="Z173" i="23"/>
  <c r="G61" i="3"/>
  <c r="AE159" i="23"/>
  <c r="F59" i="3"/>
  <c r="Z157" i="23"/>
  <c r="C57" i="3"/>
  <c r="K155" i="23"/>
  <c r="A38" i="11"/>
  <c r="A37" i="11"/>
  <c r="A12" i="11"/>
  <c r="A13" i="11" s="1"/>
  <c r="A36" i="11"/>
  <c r="A35" i="11"/>
  <c r="N104" i="21"/>
  <c r="AH196" i="23" s="1"/>
  <c r="F271" i="23" s="1"/>
  <c r="L278" i="23" s="1"/>
  <c r="O196" i="23"/>
  <c r="AJ155" i="23"/>
  <c r="B65" i="3"/>
  <c r="B163" i="23"/>
  <c r="D61" i="3"/>
  <c r="P159" i="23"/>
  <c r="E74" i="3"/>
  <c r="U172" i="23"/>
  <c r="E58" i="3"/>
  <c r="U156" i="23"/>
  <c r="F70" i="3"/>
  <c r="Z168" i="23"/>
  <c r="F76" i="3"/>
  <c r="Z174" i="23"/>
  <c r="D70" i="3"/>
  <c r="P168" i="23"/>
  <c r="G57" i="3"/>
  <c r="AE155" i="23"/>
  <c r="E75" i="3"/>
  <c r="U173" i="23"/>
  <c r="D64" i="3"/>
  <c r="P162" i="23"/>
  <c r="F73" i="3"/>
  <c r="Z171" i="23"/>
  <c r="C73" i="3"/>
  <c r="K171" i="23"/>
  <c r="E23" i="3"/>
  <c r="U15" i="23"/>
  <c r="G108" i="21"/>
  <c r="AA148" i="23"/>
  <c r="D67" i="3"/>
  <c r="P165" i="23"/>
  <c r="F72" i="3"/>
  <c r="Z170" i="23"/>
  <c r="E66" i="3"/>
  <c r="U164" i="23"/>
  <c r="G64" i="3"/>
  <c r="AE162" i="23"/>
  <c r="F56" i="3"/>
  <c r="Z154" i="23"/>
  <c r="B74" i="3"/>
  <c r="B172" i="23"/>
  <c r="C74" i="3"/>
  <c r="K172" i="23"/>
  <c r="C58" i="3"/>
  <c r="K156" i="23"/>
  <c r="B76" i="3"/>
  <c r="B174" i="23"/>
  <c r="G70" i="3"/>
  <c r="AE168" i="23"/>
  <c r="F62" i="3"/>
  <c r="Z160" i="23"/>
  <c r="G76" i="3"/>
  <c r="AE174" i="23"/>
  <c r="G68" i="3"/>
  <c r="AE166" i="23"/>
  <c r="C60" i="3"/>
  <c r="K158" i="23"/>
  <c r="F66" i="3"/>
  <c r="Z164" i="23"/>
  <c r="C75" i="3"/>
  <c r="K173" i="23"/>
  <c r="G71" i="3"/>
  <c r="AE169" i="23"/>
  <c r="E68" i="3"/>
  <c r="U166" i="23"/>
  <c r="C63" i="3"/>
  <c r="K161" i="23"/>
  <c r="B56" i="3"/>
  <c r="B154" i="23"/>
  <c r="AA137" i="23"/>
  <c r="AA130" i="23"/>
  <c r="AH57" i="23"/>
  <c r="E63" i="3"/>
  <c r="U161" i="23"/>
  <c r="G69" i="3"/>
  <c r="AE167" i="23"/>
  <c r="D58" i="3"/>
  <c r="P156" i="23"/>
  <c r="E59" i="3"/>
  <c r="U157" i="23"/>
  <c r="P92" i="23"/>
  <c r="T93" i="23" s="1"/>
  <c r="Y93" i="23" s="1"/>
  <c r="O98" i="23" s="1"/>
  <c r="V98" i="23" s="1"/>
  <c r="C61" i="3"/>
  <c r="K159" i="23"/>
  <c r="E70" i="3"/>
  <c r="U168" i="23"/>
  <c r="F65" i="3"/>
  <c r="Z163" i="23"/>
  <c r="C69" i="3"/>
  <c r="K167" i="23"/>
  <c r="A30" i="30"/>
  <c r="A8" i="30"/>
  <c r="A7" i="30"/>
  <c r="B73" i="3"/>
  <c r="B171" i="23"/>
  <c r="D69" i="3"/>
  <c r="P167" i="23"/>
  <c r="G72" i="3"/>
  <c r="AE170" i="23"/>
  <c r="G56" i="3"/>
  <c r="AE154" i="23"/>
  <c r="D66" i="3"/>
  <c r="P164" i="23"/>
  <c r="G66" i="3"/>
  <c r="AE164" i="23"/>
  <c r="E73" i="3"/>
  <c r="U171" i="23"/>
  <c r="E60" i="3"/>
  <c r="U158" i="23"/>
  <c r="D56" i="3"/>
  <c r="P154" i="23"/>
  <c r="B63" i="3"/>
  <c r="B161" i="23"/>
  <c r="B69" i="3"/>
  <c r="B167" i="23"/>
  <c r="B61" i="3"/>
  <c r="B159" i="23"/>
  <c r="D73" i="3"/>
  <c r="P171" i="23"/>
  <c r="D65" i="3"/>
  <c r="P163" i="23"/>
  <c r="D57" i="3"/>
  <c r="P155" i="23"/>
  <c r="B75" i="3"/>
  <c r="B173" i="23"/>
  <c r="B67" i="3"/>
  <c r="B165" i="23"/>
  <c r="B59" i="3"/>
  <c r="B157" i="23"/>
  <c r="D71" i="3"/>
  <c r="P169" i="23"/>
  <c r="D63" i="3"/>
  <c r="P161" i="23"/>
  <c r="D76" i="3"/>
  <c r="P174" i="23"/>
  <c r="C72" i="3"/>
  <c r="K170" i="23"/>
  <c r="D60" i="3"/>
  <c r="P158" i="23"/>
  <c r="C56" i="3"/>
  <c r="K154" i="23"/>
  <c r="B58" i="3"/>
  <c r="B156" i="23"/>
  <c r="G74" i="3"/>
  <c r="AE172" i="23"/>
  <c r="G58" i="3"/>
  <c r="AE156" i="23"/>
  <c r="B68" i="3"/>
  <c r="B166" i="23"/>
  <c r="C62" i="3"/>
  <c r="K160" i="23"/>
  <c r="B66" i="3"/>
  <c r="B164" i="23"/>
  <c r="G60" i="3"/>
  <c r="AE158" i="23"/>
  <c r="C66" i="3"/>
  <c r="K164" i="23"/>
  <c r="G73" i="3"/>
  <c r="AE171" i="23"/>
  <c r="E71" i="3"/>
  <c r="U169" i="23"/>
  <c r="G67" i="3"/>
  <c r="AE165" i="23"/>
  <c r="C59" i="3"/>
  <c r="K157" i="23"/>
  <c r="G75" i="3"/>
  <c r="AE173" i="23"/>
  <c r="D74" i="3"/>
  <c r="P172" i="23"/>
  <c r="E69" i="3"/>
  <c r="U167" i="23"/>
  <c r="E56" i="3"/>
  <c r="U154" i="23"/>
  <c r="G65" i="3"/>
  <c r="AE163" i="23"/>
  <c r="E76" i="3"/>
  <c r="U174" i="23"/>
  <c r="F61" i="3"/>
  <c r="Z159" i="23"/>
  <c r="E64" i="3"/>
  <c r="U162" i="23"/>
  <c r="C71" i="3"/>
  <c r="K169" i="23"/>
  <c r="F63" i="3"/>
  <c r="Z161" i="23"/>
  <c r="F57" i="3"/>
  <c r="Z155" i="23"/>
  <c r="E25" i="3"/>
  <c r="U17" i="23"/>
  <c r="E21" i="3"/>
  <c r="U13" i="23"/>
  <c r="C67" i="3"/>
  <c r="K165" i="23"/>
  <c r="F26" i="3"/>
  <c r="C40" i="3"/>
  <c r="C28" i="3"/>
  <c r="C36" i="3"/>
  <c r="C30" i="3"/>
  <c r="F22" i="3"/>
  <c r="F20" i="3"/>
  <c r="A65" i="11"/>
  <c r="A64" i="11"/>
  <c r="A63" i="11"/>
  <c r="A40" i="11"/>
  <c r="A41" i="11" s="1"/>
  <c r="A63" i="24"/>
  <c r="A65" i="24"/>
  <c r="A40" i="24"/>
  <c r="A41" i="24" s="1"/>
  <c r="A64" i="24"/>
  <c r="C31" i="3"/>
  <c r="G44" i="21"/>
  <c r="O118" i="23" s="1"/>
  <c r="O119" i="23" s="1"/>
  <c r="T119" i="23" s="1"/>
  <c r="O124" i="23" s="1"/>
  <c r="V124" i="23" s="1"/>
  <c r="D39" i="3"/>
  <c r="D35" i="3"/>
  <c r="D31" i="3"/>
  <c r="F37" i="3"/>
  <c r="F29" i="3"/>
  <c r="E40" i="3"/>
  <c r="F38" i="3"/>
  <c r="C37" i="3"/>
  <c r="E36" i="3"/>
  <c r="F34" i="3"/>
  <c r="B32" i="3"/>
  <c r="E30" i="3"/>
  <c r="C34" i="3"/>
  <c r="B39" i="3"/>
  <c r="G34" i="3"/>
  <c r="B31" i="3"/>
  <c r="E34" i="3"/>
  <c r="G31" i="3"/>
  <c r="E27" i="3"/>
  <c r="D27" i="3"/>
  <c r="C26" i="3"/>
  <c r="E26" i="3"/>
  <c r="D25" i="3"/>
  <c r="C24" i="3"/>
  <c r="E24" i="3"/>
  <c r="D23" i="3"/>
  <c r="C22" i="3"/>
  <c r="E22" i="3"/>
  <c r="D21" i="3"/>
  <c r="C20" i="3"/>
  <c r="B20" i="3"/>
  <c r="D40" i="3"/>
  <c r="D32" i="3"/>
  <c r="D28" i="3"/>
  <c r="B35" i="3"/>
  <c r="E37" i="3"/>
  <c r="B34" i="3"/>
  <c r="F27" i="3"/>
  <c r="F25" i="3"/>
  <c r="F23" i="3"/>
  <c r="B22" i="3"/>
  <c r="D38" i="3"/>
  <c r="D34" i="3"/>
  <c r="D30" i="3"/>
  <c r="G36" i="3"/>
  <c r="G32" i="3"/>
  <c r="G28" i="3"/>
  <c r="E39" i="3"/>
  <c r="B38" i="3"/>
  <c r="G37" i="3"/>
  <c r="E35" i="3"/>
  <c r="E33" i="3"/>
  <c r="E32" i="3"/>
  <c r="F28" i="3"/>
  <c r="F33" i="3"/>
  <c r="F32" i="3"/>
  <c r="E29" i="3"/>
  <c r="B27" i="3"/>
  <c r="C27" i="3"/>
  <c r="G26" i="3"/>
  <c r="B25" i="3"/>
  <c r="C25" i="3"/>
  <c r="G24" i="3"/>
  <c r="B23" i="3"/>
  <c r="C23" i="3"/>
  <c r="G22" i="3"/>
  <c r="B21" i="3"/>
  <c r="C21" i="3"/>
  <c r="G20" i="3"/>
  <c r="E20" i="3"/>
  <c r="N40" i="21"/>
  <c r="D36" i="3"/>
  <c r="G38" i="3"/>
  <c r="G30" i="3"/>
  <c r="B40" i="3"/>
  <c r="G39" i="3"/>
  <c r="B36" i="3"/>
  <c r="G35" i="3"/>
  <c r="G33" i="3"/>
  <c r="B30" i="3"/>
  <c r="E28" i="3"/>
  <c r="G29" i="3"/>
  <c r="B26" i="3"/>
  <c r="B24" i="3"/>
  <c r="F21" i="3"/>
  <c r="D20" i="3"/>
  <c r="C68" i="21"/>
  <c r="H68" i="21" s="1"/>
  <c r="B57" i="3"/>
  <c r="D37" i="3"/>
  <c r="D33" i="3"/>
  <c r="D29" i="3"/>
  <c r="F39" i="3"/>
  <c r="F35" i="3"/>
  <c r="F31" i="3"/>
  <c r="F40" i="3"/>
  <c r="C39" i="3"/>
  <c r="E38" i="3"/>
  <c r="F36" i="3"/>
  <c r="C35" i="3"/>
  <c r="C33" i="3"/>
  <c r="F30" i="3"/>
  <c r="B28" i="3"/>
  <c r="G40" i="3"/>
  <c r="B37" i="3"/>
  <c r="B33" i="3"/>
  <c r="B29" i="3"/>
  <c r="E31" i="3"/>
  <c r="C29" i="3"/>
  <c r="G27" i="3"/>
  <c r="D26" i="3"/>
  <c r="G25" i="3"/>
  <c r="D24" i="3"/>
  <c r="G23" i="3"/>
  <c r="D22" i="3"/>
  <c r="G21" i="3"/>
  <c r="C4" i="21"/>
  <c r="J83" i="21"/>
  <c r="K20" i="21"/>
  <c r="AO17" i="23" s="1"/>
  <c r="J86" i="21"/>
  <c r="AJ161" i="23" s="1"/>
  <c r="K84" i="21"/>
  <c r="AO159" i="23" s="1"/>
  <c r="J21" i="21"/>
  <c r="AJ18" i="23" s="1"/>
  <c r="J19" i="21"/>
  <c r="AJ16" i="23" s="1"/>
  <c r="J17" i="21"/>
  <c r="AJ14" i="23" s="1"/>
  <c r="K79" i="21"/>
  <c r="AO154" i="23" s="1"/>
  <c r="J15" i="21"/>
  <c r="AJ12" i="23" s="1"/>
  <c r="K18" i="21"/>
  <c r="AO15" i="23" s="1"/>
  <c r="K80" i="21"/>
  <c r="AO155" i="23" s="1"/>
  <c r="J24" i="21"/>
  <c r="AJ21" i="23" s="1"/>
  <c r="J22" i="21"/>
  <c r="AJ19" i="23" s="1"/>
  <c r="J16" i="21"/>
  <c r="AJ13" i="23" s="1"/>
  <c r="P105" i="21" l="1"/>
  <c r="Q105" i="21" s="1"/>
  <c r="P223" i="23"/>
  <c r="V223" i="23" s="1"/>
  <c r="J42" i="21"/>
  <c r="O56" i="23" s="1"/>
  <c r="H44" i="30"/>
  <c r="L48" i="32"/>
  <c r="H48" i="30"/>
  <c r="L52" i="32"/>
  <c r="X233" i="23"/>
  <c r="S234" i="23" s="1"/>
  <c r="X234" i="23" s="1"/>
  <c r="O239" i="23" s="1"/>
  <c r="V239" i="23" s="1"/>
  <c r="Q77" i="23"/>
  <c r="R78" i="23" s="1"/>
  <c r="X78" i="23" s="1"/>
  <c r="Q219" i="23"/>
  <c r="P220" i="23" s="1"/>
  <c r="V220" i="23" s="1"/>
  <c r="N106" i="21"/>
  <c r="AH198" i="23" s="1"/>
  <c r="T271" i="23" s="1"/>
  <c r="V278" i="23" s="1"/>
  <c r="O198" i="23"/>
  <c r="J108" i="21"/>
  <c r="O259" i="23"/>
  <c r="N260" i="23" s="1"/>
  <c r="S260" i="23" s="1"/>
  <c r="O265" i="23" s="1"/>
  <c r="V265" i="23" s="1"/>
  <c r="AJ158" i="23"/>
  <c r="AH54" i="23"/>
  <c r="L137" i="23"/>
  <c r="F130" i="23"/>
  <c r="G41" i="21"/>
  <c r="E105" i="21"/>
  <c r="H197" i="23" s="1"/>
  <c r="E104" i="21"/>
  <c r="H196" i="23" s="1"/>
  <c r="G68" i="21"/>
  <c r="C114" i="21" s="1"/>
  <c r="G114" i="21" s="1"/>
  <c r="J44" i="21"/>
  <c r="O58" i="23" s="1"/>
  <c r="I41" i="21"/>
  <c r="L41" i="21"/>
  <c r="V55" i="23" s="1"/>
  <c r="I83" i="23" s="1"/>
  <c r="H4" i="21"/>
  <c r="G4" i="21"/>
  <c r="C50" i="21" s="1"/>
  <c r="G50" i="21" s="1"/>
  <c r="E40" i="21"/>
  <c r="H54" i="23" s="1"/>
  <c r="H41" i="21"/>
  <c r="AP197" i="23"/>
  <c r="Q279" i="23" s="1"/>
  <c r="I105" i="21"/>
  <c r="H105" i="21"/>
  <c r="L105" i="21"/>
  <c r="V197" i="23" s="1"/>
  <c r="I225" i="23" s="1"/>
  <c r="G105" i="21"/>
  <c r="E41" i="21"/>
  <c r="H55" i="23" s="1"/>
  <c r="P41" i="21"/>
  <c r="Q41" i="21" s="1"/>
  <c r="F50" i="21" l="1"/>
  <c r="F114" i="21"/>
  <c r="N42" i="21"/>
  <c r="V137" i="23" s="1"/>
  <c r="Q138" i="23"/>
  <c r="AP55" i="23"/>
  <c r="N108" i="21"/>
  <c r="O200" i="23"/>
  <c r="E109" i="21"/>
  <c r="H201" i="23" s="1"/>
  <c r="J41" i="21"/>
  <c r="N44" i="21"/>
  <c r="Q44" i="21" s="1"/>
  <c r="Q45" i="21" s="1"/>
  <c r="P45" i="21" s="1"/>
  <c r="E45" i="21"/>
  <c r="H59" i="23" s="1"/>
  <c r="J105" i="21"/>
  <c r="AH200" i="23" l="1"/>
  <c r="AH271" i="23" s="1"/>
  <c r="AF278" i="23" s="1"/>
  <c r="Q108" i="21"/>
  <c r="Q109" i="21" s="1"/>
  <c r="P109" i="21" s="1"/>
  <c r="AP201" i="23" s="1"/>
  <c r="T130" i="23"/>
  <c r="AH56" i="23"/>
  <c r="AF137" i="23"/>
  <c r="AH130" i="23"/>
  <c r="AH58" i="23"/>
  <c r="N105" i="21"/>
  <c r="O197" i="23"/>
  <c r="AK136" i="23"/>
  <c r="AP59" i="23"/>
  <c r="N41" i="21"/>
  <c r="N45" i="21" s="1"/>
  <c r="O55" i="23"/>
  <c r="C51" i="21"/>
  <c r="C115" i="21" l="1"/>
  <c r="I284" i="23" s="1"/>
  <c r="H59" i="32"/>
  <c r="I143" i="23"/>
  <c r="H36" i="32"/>
  <c r="M130" i="23"/>
  <c r="AH55" i="23"/>
  <c r="O86" i="23" s="1"/>
  <c r="V86" i="23" s="1"/>
  <c r="Q137" i="23"/>
  <c r="N109" i="21"/>
  <c r="AH197" i="23"/>
  <c r="F131" i="23"/>
  <c r="F133" i="23" s="1"/>
  <c r="AH59" i="23"/>
  <c r="G65" i="11"/>
  <c r="G65" i="24"/>
  <c r="G37" i="24"/>
  <c r="G37" i="11"/>
  <c r="C49" i="21"/>
  <c r="G49" i="21" s="1"/>
  <c r="H49" i="21" s="1"/>
  <c r="J49" i="21" l="1"/>
  <c r="M49" i="21" s="1"/>
  <c r="P49" i="21" s="1"/>
  <c r="AH201" i="23"/>
  <c r="F272" i="23" s="1"/>
  <c r="F274" i="23" s="1"/>
  <c r="C113" i="21"/>
  <c r="M143" i="23"/>
  <c r="R143" i="23" s="1"/>
  <c r="L136" i="23"/>
  <c r="M271" i="23"/>
  <c r="Q278" i="23" s="1"/>
  <c r="O228" i="23"/>
  <c r="V228" i="23" s="1"/>
  <c r="G113" i="21" l="1"/>
  <c r="H113" i="21" s="1"/>
  <c r="O49" i="21"/>
  <c r="L277" i="23"/>
  <c r="M284" i="23"/>
  <c r="R284" i="23" s="1"/>
  <c r="C43" i="13"/>
  <c r="J113" i="21" l="1"/>
  <c r="O113" i="21" s="1"/>
  <c r="H9" i="30"/>
  <c r="L15" i="32"/>
  <c r="H10" i="30"/>
  <c r="L16" i="32"/>
  <c r="H18" i="30"/>
  <c r="L24" i="32"/>
  <c r="H17" i="30"/>
  <c r="L23" i="32"/>
  <c r="H13" i="30"/>
  <c r="L19" i="32"/>
  <c r="H15" i="30"/>
  <c r="L21" i="32"/>
  <c r="H16" i="30"/>
  <c r="L22" i="32"/>
  <c r="H12" i="30"/>
  <c r="L18" i="32"/>
  <c r="H14" i="30"/>
  <c r="L20" i="32"/>
  <c r="H11" i="30"/>
  <c r="L17" i="32"/>
  <c r="R15" i="21"/>
  <c r="F15" i="32" s="1"/>
  <c r="N49" i="21"/>
  <c r="U32" i="21"/>
  <c r="H32" i="32" s="1"/>
  <c r="R27" i="21"/>
  <c r="F27" i="32" s="1"/>
  <c r="R23" i="21"/>
  <c r="F23" i="32" s="1"/>
  <c r="S30" i="21"/>
  <c r="T19" i="21"/>
  <c r="T33" i="21"/>
  <c r="T23" i="21"/>
  <c r="S34" i="21"/>
  <c r="U27" i="21"/>
  <c r="H27" i="32" s="1"/>
  <c r="T26" i="21"/>
  <c r="U18" i="21"/>
  <c r="H18" i="32" s="1"/>
  <c r="R28" i="21"/>
  <c r="F28" i="32" s="1"/>
  <c r="S27" i="21"/>
  <c r="U21" i="21"/>
  <c r="H21" i="32" s="1"/>
  <c r="U26" i="21"/>
  <c r="H26" i="32" s="1"/>
  <c r="T21" i="21"/>
  <c r="R18" i="21"/>
  <c r="F18" i="32" s="1"/>
  <c r="R25" i="21"/>
  <c r="F25" i="32" s="1"/>
  <c r="T27" i="21"/>
  <c r="S17" i="21"/>
  <c r="S22" i="21"/>
  <c r="T20" i="21"/>
  <c r="R33" i="21"/>
  <c r="F33" i="32" s="1"/>
  <c r="S35" i="21"/>
  <c r="T24" i="21"/>
  <c r="U33" i="21"/>
  <c r="H33" i="32" s="1"/>
  <c r="U15" i="21"/>
  <c r="H15" i="32" s="1"/>
  <c r="U35" i="21"/>
  <c r="H35" i="32" s="1"/>
  <c r="R26" i="21"/>
  <c r="F26" i="32" s="1"/>
  <c r="U29" i="21"/>
  <c r="H29" i="32" s="1"/>
  <c r="R29" i="21"/>
  <c r="F29" i="32" s="1"/>
  <c r="T32" i="21"/>
  <c r="U17" i="21"/>
  <c r="H17" i="32" s="1"/>
  <c r="U30" i="21"/>
  <c r="H30" i="32" s="1"/>
  <c r="R31" i="21"/>
  <c r="F31" i="32" s="1"/>
  <c r="R32" i="21"/>
  <c r="F32" i="32" s="1"/>
  <c r="R16" i="21"/>
  <c r="F16" i="32" s="1"/>
  <c r="U19" i="21"/>
  <c r="H19" i="32" s="1"/>
  <c r="S23" i="21"/>
  <c r="S16" i="21"/>
  <c r="S20" i="21"/>
  <c r="U23" i="21"/>
  <c r="H23" i="32" s="1"/>
  <c r="S28" i="21"/>
  <c r="T25" i="21"/>
  <c r="T30" i="21"/>
  <c r="S29" i="21"/>
  <c r="T15" i="21"/>
  <c r="R20" i="21"/>
  <c r="F20" i="32" s="1"/>
  <c r="T29" i="21"/>
  <c r="R24" i="21"/>
  <c r="F24" i="32" s="1"/>
  <c r="S32" i="21"/>
  <c r="T18" i="21"/>
  <c r="R34" i="21"/>
  <c r="F34" i="32" s="1"/>
  <c r="S25" i="21"/>
  <c r="T35" i="21"/>
  <c r="U34" i="21"/>
  <c r="H34" i="32" s="1"/>
  <c r="R22" i="21"/>
  <c r="F22" i="32" s="1"/>
  <c r="T28" i="21"/>
  <c r="U24" i="21"/>
  <c r="H24" i="32" s="1"/>
  <c r="S19" i="21"/>
  <c r="S15" i="21"/>
  <c r="S21" i="21"/>
  <c r="S24" i="21"/>
  <c r="S18" i="21"/>
  <c r="R19" i="21"/>
  <c r="F19" i="32" s="1"/>
  <c r="T22" i="21"/>
  <c r="U31" i="21"/>
  <c r="H31" i="32" s="1"/>
  <c r="U25" i="21"/>
  <c r="H25" i="32" s="1"/>
  <c r="S33" i="21"/>
  <c r="T17" i="21"/>
  <c r="R21" i="21"/>
  <c r="F21" i="32" s="1"/>
  <c r="U16" i="21"/>
  <c r="H16" i="32" s="1"/>
  <c r="T34" i="21"/>
  <c r="U20" i="21"/>
  <c r="H20" i="32" s="1"/>
  <c r="S31" i="21"/>
  <c r="R35" i="21"/>
  <c r="F35" i="32" s="1"/>
  <c r="R17" i="21"/>
  <c r="F17" i="32" s="1"/>
  <c r="U22" i="21"/>
  <c r="H22" i="32" s="1"/>
  <c r="T16" i="21"/>
  <c r="S26" i="21"/>
  <c r="R30" i="21"/>
  <c r="F30" i="32" s="1"/>
  <c r="T31" i="21"/>
  <c r="U28" i="21"/>
  <c r="H28" i="32" s="1"/>
  <c r="V78" i="21" l="1"/>
  <c r="K4" i="21" s="1"/>
  <c r="A50" i="13" s="1"/>
  <c r="N113" i="21"/>
  <c r="M113" i="21"/>
  <c r="P113" i="21" s="1"/>
  <c r="S49" i="21"/>
  <c r="E14" i="24"/>
  <c r="H34" i="30"/>
  <c r="L38" i="32"/>
  <c r="H37" i="30"/>
  <c r="L41" i="32"/>
  <c r="H36" i="30"/>
  <c r="L40" i="32"/>
  <c r="H38" i="30"/>
  <c r="L42" i="32"/>
  <c r="H40" i="30"/>
  <c r="L44" i="32"/>
  <c r="H35" i="30"/>
  <c r="L39" i="32"/>
  <c r="H39" i="30"/>
  <c r="L43" i="32"/>
  <c r="H41" i="30"/>
  <c r="L45" i="32"/>
  <c r="G25" i="11"/>
  <c r="K26" i="32"/>
  <c r="G28" i="11"/>
  <c r="K29" i="32"/>
  <c r="G29" i="24"/>
  <c r="K30" i="32"/>
  <c r="G23" i="24"/>
  <c r="K24" i="32"/>
  <c r="G18" i="11"/>
  <c r="K19" i="32"/>
  <c r="G32" i="11"/>
  <c r="K33" i="32"/>
  <c r="G15" i="11"/>
  <c r="K16" i="32"/>
  <c r="G17" i="24"/>
  <c r="K18" i="32"/>
  <c r="G24" i="11"/>
  <c r="K25" i="32"/>
  <c r="G31" i="11"/>
  <c r="K32" i="32"/>
  <c r="G20" i="24"/>
  <c r="K21" i="32"/>
  <c r="G33" i="11"/>
  <c r="K34" i="32"/>
  <c r="G19" i="11"/>
  <c r="K20" i="32"/>
  <c r="G30" i="11"/>
  <c r="K31" i="32"/>
  <c r="G16" i="24"/>
  <c r="K17" i="32"/>
  <c r="G21" i="24"/>
  <c r="K22" i="32"/>
  <c r="G27" i="11"/>
  <c r="K28" i="32"/>
  <c r="G34" i="24"/>
  <c r="K35" i="32"/>
  <c r="G26" i="11"/>
  <c r="K27" i="32"/>
  <c r="G22" i="24"/>
  <c r="K23" i="32"/>
  <c r="G14" i="24"/>
  <c r="K15" i="32"/>
  <c r="F32" i="24"/>
  <c r="J33" i="32"/>
  <c r="F24" i="24"/>
  <c r="J25" i="32"/>
  <c r="F28" i="24"/>
  <c r="J29" i="32"/>
  <c r="F25" i="24"/>
  <c r="J26" i="32"/>
  <c r="F18" i="24"/>
  <c r="J19" i="32"/>
  <c r="F19" i="24"/>
  <c r="J20" i="32"/>
  <c r="F21" i="24"/>
  <c r="J22" i="32"/>
  <c r="F26" i="24"/>
  <c r="J27" i="32"/>
  <c r="F17" i="24"/>
  <c r="J18" i="32"/>
  <c r="F30" i="24"/>
  <c r="J31" i="32"/>
  <c r="F23" i="24"/>
  <c r="J24" i="32"/>
  <c r="F15" i="24"/>
  <c r="J16" i="32"/>
  <c r="F34" i="24"/>
  <c r="J35" i="32"/>
  <c r="F16" i="24"/>
  <c r="J17" i="32"/>
  <c r="F33" i="24"/>
  <c r="J34" i="32"/>
  <c r="F29" i="24"/>
  <c r="J30" i="32"/>
  <c r="F20" i="24"/>
  <c r="J21" i="32"/>
  <c r="F31" i="24"/>
  <c r="J32" i="32"/>
  <c r="F27" i="24"/>
  <c r="J28" i="32"/>
  <c r="F22" i="24"/>
  <c r="J23" i="32"/>
  <c r="F14" i="24"/>
  <c r="J15" i="32"/>
  <c r="G14" i="30"/>
  <c r="G20" i="30"/>
  <c r="G17" i="30"/>
  <c r="G13" i="30"/>
  <c r="G24" i="30"/>
  <c r="G23" i="30"/>
  <c r="G27" i="30"/>
  <c r="G15" i="30"/>
  <c r="G22" i="30"/>
  <c r="G18" i="30"/>
  <c r="G29" i="30"/>
  <c r="G10" i="30"/>
  <c r="G19" i="30"/>
  <c r="G11" i="30"/>
  <c r="G21" i="30"/>
  <c r="G26" i="30"/>
  <c r="G25" i="30"/>
  <c r="G28" i="30"/>
  <c r="G16" i="30"/>
  <c r="G12" i="30"/>
  <c r="G9" i="30"/>
  <c r="E16" i="24"/>
  <c r="E18" i="24"/>
  <c r="E21" i="24"/>
  <c r="E23" i="24"/>
  <c r="E24" i="24"/>
  <c r="E26" i="24"/>
  <c r="E34" i="24"/>
  <c r="E33" i="24"/>
  <c r="E15" i="24"/>
  <c r="E25" i="24"/>
  <c r="E17" i="24"/>
  <c r="E29" i="24"/>
  <c r="E20" i="24"/>
  <c r="E19" i="24"/>
  <c r="E31" i="24"/>
  <c r="E27" i="24"/>
  <c r="E30" i="24"/>
  <c r="E28" i="24"/>
  <c r="E32" i="24"/>
  <c r="E22" i="24"/>
  <c r="F26" i="11"/>
  <c r="G18" i="24"/>
  <c r="G26" i="24"/>
  <c r="E21" i="30"/>
  <c r="G24" i="24"/>
  <c r="E17" i="11"/>
  <c r="G31" i="24"/>
  <c r="G23" i="11"/>
  <c r="F16" i="30"/>
  <c r="F23" i="11"/>
  <c r="E26" i="30"/>
  <c r="F25" i="30"/>
  <c r="E14" i="30"/>
  <c r="E15" i="11"/>
  <c r="F21" i="11"/>
  <c r="G17" i="11"/>
  <c r="F18" i="30"/>
  <c r="F10" i="30"/>
  <c r="E11" i="30"/>
  <c r="F27" i="30"/>
  <c r="E23" i="30"/>
  <c r="G16" i="11"/>
  <c r="F24" i="30"/>
  <c r="F29" i="30"/>
  <c r="G33" i="24"/>
  <c r="E27" i="11"/>
  <c r="F33" i="11"/>
  <c r="G34" i="11"/>
  <c r="E23" i="11"/>
  <c r="E29" i="11"/>
  <c r="F9" i="30"/>
  <c r="E9" i="30"/>
  <c r="E33" i="11"/>
  <c r="E18" i="11"/>
  <c r="E17" i="30"/>
  <c r="F23" i="30"/>
  <c r="F12" i="30"/>
  <c r="E19" i="11"/>
  <c r="E21" i="11"/>
  <c r="E25" i="11"/>
  <c r="E34" i="11"/>
  <c r="E27" i="30"/>
  <c r="F19" i="30"/>
  <c r="F19" i="11"/>
  <c r="G29" i="11"/>
  <c r="G22" i="11"/>
  <c r="E28" i="30"/>
  <c r="E20" i="30"/>
  <c r="E29" i="30"/>
  <c r="E24" i="11"/>
  <c r="E10" i="30"/>
  <c r="F18" i="11"/>
  <c r="F14" i="30"/>
  <c r="F25" i="11"/>
  <c r="G28" i="24"/>
  <c r="G25" i="24"/>
  <c r="G19" i="24"/>
  <c r="E20" i="11"/>
  <c r="E19" i="30"/>
  <c r="F13" i="30"/>
  <c r="F20" i="30"/>
  <c r="G15" i="24"/>
  <c r="G32" i="24"/>
  <c r="E14" i="11"/>
  <c r="E26" i="11"/>
  <c r="E12" i="30"/>
  <c r="E31" i="11"/>
  <c r="E15" i="30"/>
  <c r="F15" i="30"/>
  <c r="F21" i="30"/>
  <c r="F30" i="11"/>
  <c r="F17" i="11"/>
  <c r="F11" i="30"/>
  <c r="F15" i="11"/>
  <c r="G20" i="11"/>
  <c r="E30" i="11"/>
  <c r="F27" i="11"/>
  <c r="F22" i="11"/>
  <c r="G27" i="24"/>
  <c r="G30" i="24"/>
  <c r="E18" i="30"/>
  <c r="E16" i="30"/>
  <c r="E22" i="30"/>
  <c r="E25" i="30"/>
  <c r="E13" i="30"/>
  <c r="E24" i="30"/>
  <c r="F22" i="30"/>
  <c r="F26" i="30"/>
  <c r="F28" i="30"/>
  <c r="F17" i="30"/>
  <c r="G14" i="11"/>
  <c r="G21" i="11"/>
  <c r="F31" i="11"/>
  <c r="E28" i="11"/>
  <c r="E16" i="11"/>
  <c r="E22" i="11"/>
  <c r="E32" i="11"/>
  <c r="F14" i="11"/>
  <c r="F28" i="11"/>
  <c r="F24" i="11"/>
  <c r="F20" i="11"/>
  <c r="F32" i="11"/>
  <c r="F29" i="11"/>
  <c r="F16" i="11"/>
  <c r="F34" i="11"/>
  <c r="C9" i="25"/>
  <c r="C8" i="25"/>
  <c r="C7" i="25"/>
  <c r="C6" i="25"/>
  <c r="W15" i="21" l="1"/>
  <c r="Q15" i="32" s="1"/>
  <c r="W17" i="21"/>
  <c r="Q17" i="32" s="1"/>
  <c r="W21" i="21"/>
  <c r="Q21" i="32" s="1"/>
  <c r="W25" i="21"/>
  <c r="Q25" i="32" s="1"/>
  <c r="W29" i="21"/>
  <c r="Q29" i="32" s="1"/>
  <c r="W33" i="21"/>
  <c r="Q33" i="32" s="1"/>
  <c r="W18" i="21"/>
  <c r="Q18" i="32" s="1"/>
  <c r="W22" i="21"/>
  <c r="Q22" i="32" s="1"/>
  <c r="W26" i="21"/>
  <c r="Q26" i="32" s="1"/>
  <c r="W30" i="21"/>
  <c r="Q30" i="32" s="1"/>
  <c r="W34" i="21"/>
  <c r="Q34" i="32" s="1"/>
  <c r="W19" i="21"/>
  <c r="Q19" i="32" s="1"/>
  <c r="W23" i="21"/>
  <c r="Q23" i="32" s="1"/>
  <c r="W27" i="21"/>
  <c r="Q27" i="32" s="1"/>
  <c r="W31" i="21"/>
  <c r="Q31" i="32" s="1"/>
  <c r="W35" i="21"/>
  <c r="Q35" i="32" s="1"/>
  <c r="W16" i="21"/>
  <c r="Q16" i="32" s="1"/>
  <c r="W20" i="21"/>
  <c r="Q20" i="32" s="1"/>
  <c r="W24" i="21"/>
  <c r="Q24" i="32" s="1"/>
  <c r="W28" i="21"/>
  <c r="Q28" i="32" s="1"/>
  <c r="W32" i="21"/>
  <c r="Q32" i="32" s="1"/>
  <c r="T49" i="21"/>
  <c r="E36" i="24" s="1"/>
  <c r="S113" i="21"/>
  <c r="T113" i="21" s="1"/>
  <c r="E64" i="11" s="1"/>
  <c r="W79" i="21"/>
  <c r="Q38" i="32" s="1"/>
  <c r="W96" i="21"/>
  <c r="Q55" i="32" s="1"/>
  <c r="W80" i="21"/>
  <c r="Q39" i="32" s="1"/>
  <c r="W99" i="21"/>
  <c r="Q58" i="32" s="1"/>
  <c r="W95" i="21"/>
  <c r="Q54" i="32" s="1"/>
  <c r="W81" i="21"/>
  <c r="Q40" i="32" s="1"/>
  <c r="R91" i="21"/>
  <c r="T98" i="21"/>
  <c r="U81" i="21"/>
  <c r="T89" i="21"/>
  <c r="T81" i="21"/>
  <c r="U94" i="21"/>
  <c r="U79" i="21"/>
  <c r="R97" i="21"/>
  <c r="R87" i="21"/>
  <c r="T95" i="21"/>
  <c r="T93" i="21"/>
  <c r="R96" i="21"/>
  <c r="U96" i="21"/>
  <c r="R93" i="21"/>
  <c r="S92" i="21"/>
  <c r="U90" i="21"/>
  <c r="R90" i="21"/>
  <c r="R99" i="21"/>
  <c r="U80" i="21"/>
  <c r="S80" i="21"/>
  <c r="S85" i="21"/>
  <c r="S83" i="21"/>
  <c r="S81" i="21"/>
  <c r="W92" i="21"/>
  <c r="Q51" i="32" s="1"/>
  <c r="W85" i="21"/>
  <c r="Q44" i="32" s="1"/>
  <c r="W91" i="21"/>
  <c r="Q50" i="32" s="1"/>
  <c r="U85" i="21"/>
  <c r="R86" i="21"/>
  <c r="U84" i="21"/>
  <c r="U97" i="21"/>
  <c r="S98" i="21"/>
  <c r="T99" i="21"/>
  <c r="S96" i="21"/>
  <c r="S79" i="21"/>
  <c r="W94" i="21"/>
  <c r="Q53" i="32" s="1"/>
  <c r="T96" i="21"/>
  <c r="R98" i="21"/>
  <c r="R83" i="21"/>
  <c r="S89" i="21"/>
  <c r="R94" i="21"/>
  <c r="R79" i="21"/>
  <c r="U86" i="21"/>
  <c r="S91" i="21"/>
  <c r="T90" i="21"/>
  <c r="R95" i="21"/>
  <c r="S87" i="21"/>
  <c r="W87" i="21"/>
  <c r="Q46" i="32" s="1"/>
  <c r="W90" i="21"/>
  <c r="Q49" i="32" s="1"/>
  <c r="W86" i="21"/>
  <c r="Q45" i="32" s="1"/>
  <c r="W98" i="21"/>
  <c r="Q57" i="32" s="1"/>
  <c r="W84" i="21"/>
  <c r="Q43" i="32" s="1"/>
  <c r="T84" i="21"/>
  <c r="T92" i="21"/>
  <c r="U98" i="21"/>
  <c r="U95" i="21"/>
  <c r="U92" i="21"/>
  <c r="R88" i="21"/>
  <c r="T83" i="21"/>
  <c r="U89" i="21"/>
  <c r="S97" i="21"/>
  <c r="R82" i="21"/>
  <c r="R84" i="21"/>
  <c r="S94" i="21"/>
  <c r="R89" i="21"/>
  <c r="R80" i="21"/>
  <c r="T86" i="21"/>
  <c r="R85" i="21"/>
  <c r="R81" i="21"/>
  <c r="U99" i="21"/>
  <c r="T80" i="21"/>
  <c r="W83" i="21"/>
  <c r="Q42" i="32" s="1"/>
  <c r="W82" i="21"/>
  <c r="Q41" i="32" s="1"/>
  <c r="T87" i="21"/>
  <c r="T94" i="21"/>
  <c r="T88" i="21"/>
  <c r="S88" i="21"/>
  <c r="T97" i="21"/>
  <c r="U91" i="21"/>
  <c r="T79" i="21"/>
  <c r="S99" i="21"/>
  <c r="S93" i="21"/>
  <c r="U87" i="21"/>
  <c r="T91" i="21"/>
  <c r="U82" i="21"/>
  <c r="S86" i="21"/>
  <c r="S82" i="21"/>
  <c r="S84" i="21"/>
  <c r="W93" i="21"/>
  <c r="Q52" i="32" s="1"/>
  <c r="W89" i="21"/>
  <c r="Q48" i="32" s="1"/>
  <c r="W88" i="21"/>
  <c r="Q47" i="32" s="1"/>
  <c r="W97" i="21"/>
  <c r="Q56" i="32" s="1"/>
  <c r="T85" i="21"/>
  <c r="T82" i="21"/>
  <c r="S90" i="21"/>
  <c r="R92" i="21"/>
  <c r="S95" i="21"/>
  <c r="U88" i="21"/>
  <c r="U93" i="21"/>
  <c r="U83" i="21"/>
  <c r="E9" i="24"/>
  <c r="E8" i="24"/>
  <c r="E7" i="24"/>
  <c r="E6" i="24"/>
  <c r="E36" i="11" l="1"/>
  <c r="E64" i="24"/>
  <c r="H46" i="32"/>
  <c r="G42" i="30"/>
  <c r="K39" i="32"/>
  <c r="G43" i="11"/>
  <c r="G43" i="24"/>
  <c r="H57" i="32"/>
  <c r="G53" i="30"/>
  <c r="H45" i="32"/>
  <c r="G41" i="30"/>
  <c r="F42" i="32"/>
  <c r="E38" i="30"/>
  <c r="E46" i="11"/>
  <c r="E46" i="24"/>
  <c r="J38" i="32"/>
  <c r="F34" i="30"/>
  <c r="F42" i="24"/>
  <c r="F42" i="11"/>
  <c r="J42" i="32"/>
  <c r="F38" i="30"/>
  <c r="F46" i="11"/>
  <c r="F46" i="24"/>
  <c r="F58" i="32"/>
  <c r="E62" i="11"/>
  <c r="E62" i="24"/>
  <c r="E54" i="30"/>
  <c r="F52" i="32"/>
  <c r="E56" i="24"/>
  <c r="E48" i="30"/>
  <c r="E56" i="11"/>
  <c r="K54" i="32"/>
  <c r="G58" i="24"/>
  <c r="G58" i="11"/>
  <c r="K57" i="32"/>
  <c r="G61" i="24"/>
  <c r="G61" i="11"/>
  <c r="K41" i="32"/>
  <c r="G45" i="24"/>
  <c r="G45" i="11"/>
  <c r="J45" i="32"/>
  <c r="F41" i="30"/>
  <c r="F49" i="24"/>
  <c r="F49" i="11"/>
  <c r="H58" i="32"/>
  <c r="G54" i="30"/>
  <c r="F41" i="32"/>
  <c r="E45" i="11"/>
  <c r="E45" i="24"/>
  <c r="E37" i="30"/>
  <c r="K51" i="32"/>
  <c r="G55" i="24"/>
  <c r="G55" i="11"/>
  <c r="F38" i="32"/>
  <c r="E42" i="24"/>
  <c r="E42" i="11"/>
  <c r="E34" i="30"/>
  <c r="H43" i="32"/>
  <c r="G39" i="30"/>
  <c r="H55" i="32"/>
  <c r="G51" i="30"/>
  <c r="K40" i="32"/>
  <c r="G44" i="24"/>
  <c r="G44" i="11"/>
  <c r="J54" i="32"/>
  <c r="F58" i="11"/>
  <c r="F50" i="30"/>
  <c r="F58" i="24"/>
  <c r="K44" i="32"/>
  <c r="G48" i="11"/>
  <c r="G48" i="24"/>
  <c r="H41" i="32"/>
  <c r="G37" i="30"/>
  <c r="J58" i="32"/>
  <c r="F54" i="30"/>
  <c r="F62" i="11"/>
  <c r="F62" i="24"/>
  <c r="J47" i="32"/>
  <c r="F51" i="11"/>
  <c r="F51" i="24"/>
  <c r="F43" i="30"/>
  <c r="F40" i="32"/>
  <c r="E36" i="30"/>
  <c r="E44" i="24"/>
  <c r="E44" i="11"/>
  <c r="F48" i="32"/>
  <c r="E52" i="11"/>
  <c r="E44" i="30"/>
  <c r="E52" i="24"/>
  <c r="J56" i="32"/>
  <c r="F60" i="24"/>
  <c r="F52" i="30"/>
  <c r="F60" i="11"/>
  <c r="H51" i="32"/>
  <c r="G47" i="30"/>
  <c r="K43" i="32"/>
  <c r="G47" i="11"/>
  <c r="G47" i="24"/>
  <c r="K49" i="32"/>
  <c r="G53" i="11"/>
  <c r="G53" i="24"/>
  <c r="F53" i="32"/>
  <c r="E57" i="11"/>
  <c r="E49" i="30"/>
  <c r="E57" i="24"/>
  <c r="K55" i="32"/>
  <c r="G59" i="24"/>
  <c r="G59" i="11"/>
  <c r="G62" i="24"/>
  <c r="G62" i="11"/>
  <c r="K58" i="32"/>
  <c r="F45" i="32"/>
  <c r="E49" i="11"/>
  <c r="E41" i="30"/>
  <c r="E49" i="24"/>
  <c r="J39" i="32"/>
  <c r="F35" i="30"/>
  <c r="F43" i="24"/>
  <c r="F43" i="11"/>
  <c r="H49" i="32"/>
  <c r="G45" i="30"/>
  <c r="F55" i="32"/>
  <c r="E51" i="30"/>
  <c r="E59" i="24"/>
  <c r="E59" i="11"/>
  <c r="F56" i="32"/>
  <c r="E52" i="30"/>
  <c r="E60" i="24"/>
  <c r="E60" i="11"/>
  <c r="K48" i="32"/>
  <c r="G52" i="11"/>
  <c r="G52" i="24"/>
  <c r="H52" i="32"/>
  <c r="G48" i="30"/>
  <c r="J49" i="32"/>
  <c r="F45" i="30"/>
  <c r="F53" i="24"/>
  <c r="F53" i="11"/>
  <c r="J41" i="32"/>
  <c r="F45" i="24"/>
  <c r="F45" i="11"/>
  <c r="F37" i="30"/>
  <c r="H50" i="32"/>
  <c r="G46" i="30"/>
  <c r="K53" i="32"/>
  <c r="G57" i="24"/>
  <c r="G57" i="11"/>
  <c r="K45" i="32"/>
  <c r="G49" i="24"/>
  <c r="G49" i="11"/>
  <c r="F43" i="32"/>
  <c r="E39" i="30"/>
  <c r="E47" i="11"/>
  <c r="E47" i="24"/>
  <c r="K42" i="32"/>
  <c r="G46" i="11"/>
  <c r="G46" i="24"/>
  <c r="J46" i="32"/>
  <c r="F50" i="24"/>
  <c r="F50" i="11"/>
  <c r="F42" i="30"/>
  <c r="H56" i="32"/>
  <c r="G52" i="30"/>
  <c r="H53" i="32"/>
  <c r="G49" i="30"/>
  <c r="H47" i="32"/>
  <c r="G43" i="30"/>
  <c r="J52" i="32"/>
  <c r="F56" i="11"/>
  <c r="F48" i="30"/>
  <c r="F56" i="24"/>
  <c r="K56" i="32"/>
  <c r="G60" i="11"/>
  <c r="G60" i="24"/>
  <c r="K46" i="32"/>
  <c r="G50" i="24"/>
  <c r="G50" i="11"/>
  <c r="F39" i="32"/>
  <c r="E35" i="30"/>
  <c r="E43" i="11"/>
  <c r="E43" i="24"/>
  <c r="F47" i="32"/>
  <c r="E51" i="11"/>
  <c r="E43" i="30"/>
  <c r="E51" i="24"/>
  <c r="F54" i="32"/>
  <c r="E50" i="30"/>
  <c r="E58" i="24"/>
  <c r="E58" i="11"/>
  <c r="F57" i="32"/>
  <c r="E61" i="24"/>
  <c r="E53" i="30"/>
  <c r="E61" i="11"/>
  <c r="J55" i="32"/>
  <c r="F59" i="11"/>
  <c r="F51" i="30"/>
  <c r="F59" i="24"/>
  <c r="J44" i="32"/>
  <c r="F48" i="11"/>
  <c r="F40" i="30"/>
  <c r="F48" i="24"/>
  <c r="F49" i="32"/>
  <c r="E53" i="11"/>
  <c r="E53" i="24"/>
  <c r="E45" i="30"/>
  <c r="F46" i="32"/>
  <c r="E50" i="24"/>
  <c r="E42" i="30"/>
  <c r="E50" i="11"/>
  <c r="F50" i="32"/>
  <c r="E54" i="11"/>
  <c r="E54" i="24"/>
  <c r="E46" i="30"/>
  <c r="H42" i="32"/>
  <c r="G38" i="30"/>
  <c r="F51" i="32"/>
  <c r="E55" i="24"/>
  <c r="E55" i="11"/>
  <c r="E47" i="30"/>
  <c r="J43" i="32"/>
  <c r="F39" i="30"/>
  <c r="F47" i="11"/>
  <c r="F47" i="24"/>
  <c r="K50" i="32"/>
  <c r="G54" i="24"/>
  <c r="G54" i="11"/>
  <c r="K38" i="32"/>
  <c r="G42" i="24"/>
  <c r="G42" i="11"/>
  <c r="K47" i="32"/>
  <c r="G51" i="24"/>
  <c r="G51" i="11"/>
  <c r="F44" i="32"/>
  <c r="E40" i="30"/>
  <c r="E48" i="24"/>
  <c r="E48" i="11"/>
  <c r="J53" i="32"/>
  <c r="F57" i="24"/>
  <c r="F49" i="30"/>
  <c r="F57" i="11"/>
  <c r="H48" i="32"/>
  <c r="G44" i="30"/>
  <c r="H54" i="32"/>
  <c r="G50" i="30"/>
  <c r="J50" i="32"/>
  <c r="F46" i="30"/>
  <c r="F54" i="24"/>
  <c r="F54" i="11"/>
  <c r="J48" i="32"/>
  <c r="F44" i="30"/>
  <c r="F52" i="11"/>
  <c r="F52" i="24"/>
  <c r="J57" i="32"/>
  <c r="F61" i="11"/>
  <c r="F53" i="30"/>
  <c r="F61" i="24"/>
  <c r="H44" i="32"/>
  <c r="G40" i="30"/>
  <c r="J40" i="32"/>
  <c r="F44" i="24"/>
  <c r="F36" i="30"/>
  <c r="F44" i="11"/>
  <c r="H39" i="32"/>
  <c r="G35" i="30"/>
  <c r="J51" i="32"/>
  <c r="F55" i="11"/>
  <c r="F47" i="30"/>
  <c r="F55" i="24"/>
  <c r="K52" i="32"/>
  <c r="G56" i="11"/>
  <c r="G56" i="24"/>
  <c r="H38" i="32"/>
  <c r="G34" i="30"/>
  <c r="H40" i="32"/>
  <c r="G36" i="30"/>
  <c r="E9" i="11"/>
  <c r="E8" i="11"/>
  <c r="E7" i="11"/>
  <c r="E6" i="11"/>
  <c r="A4" i="11" l="1"/>
  <c r="I64" i="23" l="1"/>
  <c r="I206" i="23"/>
  <c r="I76" i="23"/>
  <c r="I218" i="23"/>
</calcChain>
</file>

<file path=xl/sharedStrings.xml><?xml version="1.0" encoding="utf-8"?>
<sst xmlns="http://schemas.openxmlformats.org/spreadsheetml/2006/main" count="1448" uniqueCount="437">
  <si>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</si>
  <si>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</si>
  <si>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</si>
  <si>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</si>
  <si>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</si>
  <si>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</si>
  <si>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</si>
  <si>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</si>
  <si>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</si>
  <si>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</si>
  <si>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</si>
  <si>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</si>
  <si>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</si>
  <si>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</si>
  <si>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</si>
  <si>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</si>
  <si>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</si>
  <si>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</si>
  <si>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</si>
  <si>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</si>
  <si>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</si>
  <si>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</si>
  <si>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</si>
  <si>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</si>
  <si>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</si>
  <si>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</si>
  <si>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</si>
  <si>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</si>
  <si>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</si>
  <si>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</si>
  <si>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</si>
  <si>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</si>
  <si>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</si>
  <si>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</si>
  <si>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</si>
  <si>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</si>
  <si>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</si>
  <si>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</si>
  <si>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</si>
  <si>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</si>
  <si>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</si>
  <si>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</si>
  <si>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</si>
  <si>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</si>
  <si>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</si>
  <si>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</si>
  <si>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</si>
  <si>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</si>
  <si>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</si>
  <si>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</si>
  <si>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</si>
  <si>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</si>
  <si>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</si>
  <si>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</si>
  <si>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</si>
  <si>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</si>
  <si>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</si>
  <si>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</si>
  <si>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</si>
  <si>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</si>
  <si>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</si>
  <si>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</si>
  <si>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</si>
  <si>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</si>
  <si>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</si>
  <si>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</si>
  <si>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8" type="noConversion"/>
  </si>
  <si>
    <t>기기명(종류)</t>
    <phoneticPr fontId="78" type="noConversion"/>
  </si>
  <si>
    <t>측정값</t>
    <phoneticPr fontId="78" type="noConversion"/>
  </si>
  <si>
    <t>단위</t>
    <phoneticPr fontId="78" type="noConversion"/>
  </si>
  <si>
    <t>보정값</t>
    <phoneticPr fontId="78" type="noConversion"/>
  </si>
  <si>
    <t>불확도 단위</t>
    <phoneticPr fontId="78" type="noConversion"/>
  </si>
  <si>
    <t>포함인자</t>
    <phoneticPr fontId="78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</si>
  <si>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</si>
  <si>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</si>
  <si>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</si>
  <si>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</si>
  <si>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</si>
  <si>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</si>
  <si>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</si>
  <si>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</si>
  <si>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</si>
  <si>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</si>
  <si>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</si>
  <si>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</si>
  <si>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</si>
  <si>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</si>
  <si>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</si>
  <si>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t>∞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</si>
  <si>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</si>
  <si>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</si>
  <si>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직사각형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</si>
  <si>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</si>
  <si>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</si>
  <si>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</si>
  <si>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</si>
  <si>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</si>
  <si>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</si>
  <si>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</si>
  <si>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</si>
  <si>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r>
      <t xml:space="preserve">(신뢰수준 약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</si>
  <si>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</si>
  <si>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</si>
  <si>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</si>
  <si>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</si>
  <si>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</si>
  <si>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r>
      <t xml:space="preserve">(Confidence level about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4" type="noConversion"/>
  </si>
  <si>
    <t>Spec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</si>
  <si>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</si>
  <si>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</si>
  <si>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</si>
  <si>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</si>
  <si>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</si>
  <si>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</si>
  <si>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기준기명</t>
    <phoneticPr fontId="4" type="noConversion"/>
  </si>
  <si>
    <t>번호</t>
    <phoneticPr fontId="78" type="noConversion"/>
  </si>
  <si>
    <t>명목값</t>
    <phoneticPr fontId="78" type="noConversion"/>
  </si>
  <si>
    <t>기준값</t>
    <phoneticPr fontId="78" type="noConversion"/>
  </si>
  <si>
    <t>교정일자</t>
    <phoneticPr fontId="78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</si>
  <si>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</si>
  <si>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</si>
  <si>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</si>
  <si>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</si>
  <si>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μm</t>
    <phoneticPr fontId="4" type="noConversion"/>
  </si>
  <si>
    <t>CMC단위</t>
    <phoneticPr fontId="4" type="noConversion"/>
  </si>
  <si>
    <t>사용?</t>
    <phoneticPr fontId="4" type="noConversion"/>
  </si>
  <si>
    <t>지시값</t>
    <phoneticPr fontId="4" type="noConversion"/>
  </si>
  <si>
    <t>2회</t>
    <phoneticPr fontId="4" type="noConversion"/>
  </si>
  <si>
    <t>1. 교정조건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</si>
  <si>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</si>
  <si>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</si>
  <si>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</si>
  <si>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기준값</t>
    <phoneticPr fontId="4" type="noConversion"/>
  </si>
  <si>
    <t>보정값</t>
    <phoneticPr fontId="4" type="noConversion"/>
  </si>
  <si>
    <t>Pass/Fail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</si>
  <si>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</si>
  <si>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</si>
  <si>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</si>
  <si>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</si>
  <si>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나눔수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</si>
  <si>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</si>
  <si>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</si>
  <si>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</si>
  <si>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</si>
  <si>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</si>
  <si>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표기용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</si>
  <si>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</si>
  <si>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</si>
  <si>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</si>
  <si>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</si>
  <si>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</si>
  <si>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</si>
  <si>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</si>
  <si>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E</t>
    <phoneticPr fontId="4" type="noConversion"/>
  </si>
  <si>
    <t>F</t>
    <phoneticPr fontId="4" type="noConversion"/>
  </si>
  <si>
    <t>합성표준</t>
    <phoneticPr fontId="4" type="noConversion"/>
  </si>
  <si>
    <t>측정불확도</t>
    <phoneticPr fontId="4" type="noConversion"/>
  </si>
  <si>
    <t>선택</t>
    <phoneticPr fontId="4" type="noConversion"/>
  </si>
  <si>
    <t>Number Format</t>
    <phoneticPr fontId="4" type="noConversion"/>
  </si>
  <si>
    <t>신뢰수준(%)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</si>
  <si>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</si>
  <si>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</si>
  <si>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</si>
  <si>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</si>
  <si>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</si>
  <si>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</si>
  <si>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</si>
  <si>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</si>
  <si>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</si>
  <si>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</si>
  <si>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</si>
  <si>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</si>
  <si>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</si>
  <si>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</si>
  <si>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</si>
  <si>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</si>
  <si>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</si>
  <si>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Correction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</si>
  <si>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</si>
  <si>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</si>
  <si>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</si>
  <si>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</si>
  <si>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</si>
  <si>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</si>
  <si>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</si>
  <si>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</si>
  <si>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</si>
  <si>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</si>
  <si>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</si>
  <si>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</si>
  <si>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</si>
  <si>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</si>
  <si>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</si>
  <si>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</si>
  <si>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</si>
  <si>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</si>
  <si>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</si>
  <si>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</si>
  <si>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</si>
  <si>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</si>
  <si>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</si>
  <si>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</si>
  <si>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</si>
  <si>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</si>
  <si>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t>B5. 불확도 기여도 :</t>
    <phoneticPr fontId="4" type="noConversion"/>
  </si>
  <si>
    <t>C1. 추정값 :</t>
    <phoneticPr fontId="4" type="noConversion"/>
  </si>
  <si>
    <t>C2. 표준불확도 :</t>
    <phoneticPr fontId="4" type="noConversion"/>
  </si>
  <si>
    <t>C5. 불확도 기여량 :</t>
    <phoneticPr fontId="4" type="noConversion"/>
  </si>
  <si>
    <t>｜</t>
    <phoneticPr fontId="4" type="noConversion"/>
  </si>
  <si>
    <t>D2. 표준불확도 :</t>
    <phoneticPr fontId="4" type="noConversion"/>
  </si>
  <si>
    <t>D3. 확률분포 :</t>
    <phoneticPr fontId="4" type="noConversion"/>
  </si>
  <si>
    <t>D5. 불확도 기여량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</si>
  <si>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</si>
  <si>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</si>
  <si>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</si>
  <si>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</si>
  <si>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</si>
  <si>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</si>
  <si>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</si>
  <si>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1 ×</t>
    <phoneticPr fontId="4" type="noConversion"/>
  </si>
  <si>
    <t>■ 합성표준불확도 계산</t>
    <phoneticPr fontId="4" type="noConversion"/>
  </si>
  <si>
    <t>■ 유효자유도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</si>
  <si>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</si>
  <si>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</si>
  <si>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</si>
  <si>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t>● 교정료 계산</t>
    <phoneticPr fontId="4" type="noConversion"/>
  </si>
  <si>
    <t>기본수수료</t>
    <phoneticPr fontId="4" type="noConversion"/>
  </si>
  <si>
    <t>추가수수료</t>
    <phoneticPr fontId="4" type="noConversion"/>
  </si>
  <si>
    <t>소계</t>
    <phoneticPr fontId="4" type="noConversion"/>
  </si>
  <si>
    <t>합계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</si>
  <si>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</si>
  <si>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</si>
  <si>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</si>
  <si>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</si>
  <si>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</si>
  <si>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A5. 불확도 기여도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</si>
  <si>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</si>
  <si>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</si>
  <si>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</si>
  <si>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</si>
  <si>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■ 측정불확도</t>
    <phoneticPr fontId="4" type="noConversion"/>
  </si>
  <si>
    <t>사용중지?</t>
  </si>
  <si>
    <t>평면도측정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</si>
  <si>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</si>
  <si>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</si>
  <si>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</si>
  <si>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</si>
  <si>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구분</t>
    <phoneticPr fontId="4" type="noConversion"/>
  </si>
  <si>
    <t>불확도</t>
    <phoneticPr fontId="78" type="noConversion"/>
  </si>
  <si>
    <t>기기번호</t>
    <phoneticPr fontId="78" type="noConversion"/>
  </si>
  <si>
    <t>번호</t>
  </si>
  <si>
    <t>등록번호</t>
  </si>
  <si>
    <t>기기명(종류)</t>
  </si>
  <si>
    <t>명목값</t>
  </si>
  <si>
    <t>기준값</t>
  </si>
  <si>
    <t>측정값</t>
  </si>
  <si>
    <t>단위</t>
  </si>
  <si>
    <t>보정값</t>
  </si>
  <si>
    <t>불확도</t>
  </si>
  <si>
    <t>불확도 단위</t>
  </si>
  <si>
    <t>포함인자</t>
  </si>
  <si>
    <t>기기번호</t>
  </si>
  <si>
    <t>교정일자</t>
  </si>
  <si>
    <t>명목값</t>
    <phoneticPr fontId="4" type="noConversion"/>
  </si>
  <si>
    <t>시편교정값</t>
    <phoneticPr fontId="4" type="noConversion"/>
  </si>
  <si>
    <t>○ Range 1</t>
    <phoneticPr fontId="4" type="noConversion"/>
  </si>
  <si>
    <t>2. 0점 조정용 금속판의 평면도 측정</t>
    <phoneticPr fontId="4" type="noConversion"/>
  </si>
  <si>
    <t>평면도 측정값 (μm)</t>
    <phoneticPr fontId="4" type="noConversion"/>
  </si>
  <si>
    <t>평면도</t>
    <phoneticPr fontId="4" type="noConversion"/>
  </si>
  <si>
    <t>3. 교정결과</t>
    <phoneticPr fontId="4" type="noConversion"/>
  </si>
  <si>
    <t>5. 성적서용</t>
    <phoneticPr fontId="4" type="noConversion"/>
  </si>
  <si>
    <t>4. 불확도 계산</t>
    <phoneticPr fontId="4" type="noConversion"/>
  </si>
  <si>
    <t>경년변화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</si>
  <si>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drift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</si>
  <si>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</si>
  <si>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○ Range 2</t>
    <phoneticPr fontId="4" type="noConversion"/>
  </si>
  <si>
    <t>Range</t>
    <phoneticPr fontId="4" type="noConversion"/>
  </si>
  <si>
    <t>피막 두께 측정기 지시값</t>
    <phoneticPr fontId="4" type="noConversion"/>
  </si>
  <si>
    <t>■ 0점 조정용 금속판의 평면도 측정</t>
    <phoneticPr fontId="4" type="noConversion"/>
  </si>
  <si>
    <t>평면도
(μm)</t>
    <phoneticPr fontId="4" type="noConversion"/>
  </si>
  <si>
    <t>두께 측정용 기준 시편 교정값</t>
    <phoneticPr fontId="4" type="noConversion"/>
  </si>
  <si>
    <t>피막 두께 측정기의 보정값</t>
    <phoneticPr fontId="4" type="noConversion"/>
  </si>
  <si>
    <t>피막 두께 측정기의 지시값</t>
    <phoneticPr fontId="4" type="noConversion"/>
  </si>
  <si>
    <t>피막 두께 측정기의 분해능 한계에 대한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</si>
  <si>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drift</t>
    </r>
    <phoneticPr fontId="4" type="noConversion"/>
  </si>
  <si>
    <t>두께 측정용 기준 시편의 경년 변화에 대한 보정값</t>
    <phoneticPr fontId="4" type="noConversion"/>
  </si>
  <si>
    <t>0점 조절용 금속판의 평면도에 대한 보정값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</si>
  <si>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</si>
  <si>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</si>
  <si>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</si>
  <si>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</si>
  <si>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 시편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</si>
  <si>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</si>
  <si>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피막 두께 측정기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</si>
  <si>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※ 피막 두께 측정기의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 =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</si>
  <si>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두께 측정용 기준 시편의 경년 변화에 의한 보정값의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drift</t>
    </r>
    <r>
      <rPr>
        <b/>
        <sz val="10"/>
        <rFont val="Times New Roman"/>
        <family val="1"/>
      </rPr>
      <t>)</t>
    </r>
    <phoneticPr fontId="4" type="noConversion"/>
  </si>
  <si>
    <t>※ 기준 시편의 사용 횟수가 늘어남에 따라 시편의 교정값이 변한다.</t>
    <phoneticPr fontId="4" type="noConversion"/>
  </si>
  <si>
    <r>
      <t>※ 지난 교정결과와 이버 교정결과의 차 (</t>
    </r>
    <r>
      <rPr>
        <i/>
        <sz val="10"/>
        <rFont val="Times New Roman"/>
        <family val="1"/>
      </rPr>
      <t>drift</t>
    </r>
    <r>
      <rPr>
        <sz val="10"/>
        <rFont val="맑은 고딕"/>
        <family val="3"/>
        <charset val="129"/>
        <scheme val="major"/>
      </rPr>
      <t>) 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</si>
  <si>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drift</t>
    </r>
    <r>
      <rPr>
        <sz val="10"/>
        <rFont val="Times New Roman"/>
        <family val="1"/>
      </rPr>
      <t>)=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</si>
  <si>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</si>
  <si>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※ 0점 조절용 금속판의 평면도가 완전한 평면이 아니므로 평면도에 의한 불확도가 존재한다.</t>
    <phoneticPr fontId="4" type="noConversion"/>
  </si>
  <si>
    <t>※ 평면도 :</t>
    <phoneticPr fontId="4" type="noConversion"/>
  </si>
  <si>
    <r>
      <t xml:space="preserve">※ 유효자유도 계산 결과 값을 이용하여 t 분포표에서 신뢰수준 약 95%에 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</si>
  <si>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</si>
  <si>
    <t>기준시편 교정값</t>
    <phoneticPr fontId="4" type="noConversion"/>
  </si>
  <si>
    <t>μm</t>
    <phoneticPr fontId="4" type="noConversion"/>
  </si>
  <si>
    <t>● Range 2</t>
    <phoneticPr fontId="4" type="noConversion"/>
  </si>
  <si>
    <t>Reference Value</t>
    <phoneticPr fontId="4" type="noConversion"/>
  </si>
  <si>
    <t>Indication</t>
    <phoneticPr fontId="4" type="noConversion"/>
  </si>
  <si>
    <t>지난교정값</t>
    <phoneticPr fontId="4" type="noConversion"/>
  </si>
  <si>
    <t>drift</t>
    <phoneticPr fontId="4" type="noConversion"/>
  </si>
  <si>
    <r>
      <t>1. 0</t>
    </r>
    <r>
      <rPr>
        <b/>
        <sz val="9"/>
        <rFont val="돋움"/>
        <family val="3"/>
        <charset val="129"/>
      </rPr>
      <t>점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조정용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금속판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평면도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</si>
  <si>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반복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</si>
  <si>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</si>
  <si>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</si>
  <si>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분해능(μm)</t>
    <phoneticPr fontId="4" type="noConversion"/>
  </si>
  <si>
    <t>환산계수</t>
    <phoneticPr fontId="4" type="noConversion"/>
  </si>
  <si>
    <t>fees</t>
    <phoneticPr fontId="4" type="noConversion"/>
  </si>
  <si>
    <t>P/F</t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</si>
  <si>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두께 측정용 기준 시편의 경년 변화에 의한 보정값의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drift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</si>
  <si>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</si>
  <si>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</si>
  <si>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</si>
  <si>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drift</t>
    </r>
    <r>
      <rPr>
        <sz val="10"/>
        <rFont val="Times New Roman"/>
        <family val="1"/>
      </rPr>
      <t>)</t>
    </r>
    <phoneticPr fontId="4" type="noConversion"/>
  </si>
  <si>
    <t>μm</t>
  </si>
  <si>
    <t>μm</t>
    <phoneticPr fontId="4" type="noConversion"/>
  </si>
  <si>
    <t>※ 피막 두께 측정기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</si>
  <si>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</si>
  <si>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t>※ 지난 교정결과와 이번 교정결과의 차 (</t>
    </r>
    <r>
      <rPr>
        <i/>
        <sz val="10"/>
        <rFont val="Times New Roman"/>
        <family val="1"/>
      </rPr>
      <t>drift</t>
    </r>
    <r>
      <rPr>
        <sz val="10"/>
        <rFont val="맑은 고딕"/>
        <family val="3"/>
        <charset val="129"/>
        <scheme val="major"/>
      </rPr>
      <t>) =</t>
    </r>
    <phoneticPr fontId="4" type="noConversion"/>
  </si>
  <si>
    <t>μm</t>
    <phoneticPr fontId="4" type="noConversion"/>
  </si>
  <si>
    <t>사용?</t>
    <phoneticPr fontId="4" type="noConversion"/>
  </si>
  <si>
    <t>시편교정값</t>
    <phoneticPr fontId="4" type="noConversion"/>
  </si>
  <si>
    <t>피막 두께 측정기 지시값</t>
    <phoneticPr fontId="4" type="noConversion"/>
  </si>
  <si>
    <t>피막 두께 측정기 지시값</t>
    <phoneticPr fontId="4" type="noConversion"/>
  </si>
  <si>
    <t>평균</t>
    <phoneticPr fontId="4" type="noConversion"/>
  </si>
  <si>
    <t>보정값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</si>
  <si>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</si>
  <si>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</si>
  <si>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</si>
  <si>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소수점 자리수</t>
    <phoneticPr fontId="4" type="noConversion"/>
  </si>
  <si>
    <t>1회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</si>
  <si>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</si>
  <si>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</si>
  <si>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지시값</t>
    <phoneticPr fontId="4" type="noConversion"/>
  </si>
  <si>
    <t>기준값</t>
    <phoneticPr fontId="4" type="noConversion"/>
  </si>
  <si>
    <t>지시값</t>
    <phoneticPr fontId="4" type="noConversion"/>
  </si>
  <si>
    <t>Min</t>
    <phoneticPr fontId="4" type="noConversion"/>
  </si>
  <si>
    <t>Max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</si>
  <si>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</si>
  <si>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</si>
  <si>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평균</t>
    <phoneticPr fontId="4" type="noConversion"/>
  </si>
  <si>
    <t>Spec</t>
    <phoneticPr fontId="4" type="noConversion"/>
  </si>
  <si>
    <t>Pass/Fail</t>
    <phoneticPr fontId="4" type="noConversion"/>
  </si>
  <si>
    <t>소수점 자리수</t>
    <phoneticPr fontId="4" type="noConversion"/>
  </si>
  <si>
    <t>1회</t>
    <phoneticPr fontId="4" type="noConversion"/>
  </si>
  <si>
    <t>2회</t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</si>
  <si>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</si>
  <si>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</si>
  <si>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지시값</t>
    <phoneticPr fontId="4" type="noConversion"/>
  </si>
  <si>
    <t>기준값</t>
    <phoneticPr fontId="4" type="noConversion"/>
  </si>
  <si>
    <t>Min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</si>
  <si>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</si>
  <si>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</si>
  <si>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</si>
  <si>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</si>
  <si>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</si>
  <si>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</si>
  <si>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</si>
  <si>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</si>
  <si>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</si>
  <si>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</si>
  <si>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Nominal Value</t>
    <phoneticPr fontId="4" type="noConversion"/>
  </si>
  <si>
    <t>Item</t>
    <phoneticPr fontId="4" type="noConversion"/>
  </si>
  <si>
    <t>※ 신뢰수준 약 95 %,</t>
  </si>
  <si>
    <t>MEASURED VALUE(조정후)</t>
    <phoneticPr fontId="4" type="noConversion"/>
  </si>
  <si>
    <t>MEASURED VALUE(조정후)</t>
    <phoneticPr fontId="4" type="noConversion"/>
  </si>
  <si>
    <t>◆ 측정불확도 추정보고서 (조정후) ◆</t>
    <phoneticPr fontId="4" type="noConversion"/>
  </si>
  <si>
    <t>● Range 1 (조정후)</t>
    <phoneticPr fontId="4" type="noConversion"/>
  </si>
  <si>
    <t>● Range 2 (조정후)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</si>
  <si>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</si>
  <si>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</si>
  <si>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</si>
  <si>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F</t>
    </r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</si>
  <si>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</si>
  <si>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</si>
  <si>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r>
      <t>δ</t>
    </r>
    <r>
      <rPr>
        <i/>
        <vertAlign val="subscript"/>
        <sz val="10"/>
        <rFont val="Times New Roman"/>
        <family val="1"/>
      </rPr>
      <t>F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</si>
  <si>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0점 조절용 금속판의 평면도에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</si>
  <si>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</si>
  <si>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r>
      <t>δ</t>
    </r>
    <r>
      <rPr>
        <i/>
        <vertAlign val="subscript"/>
        <sz val="10"/>
        <rFont val="Times New Roman"/>
        <family val="1"/>
      </rPr>
      <t>F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</si>
  <si>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0점 조절용 금속판의 평면도에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</si>
  <si>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)=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</si>
  <si>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</si>
  <si>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</si>
  <si>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</si>
  <si>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</si>
  <si>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</si>
  <si>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k</t>
    <phoneticPr fontId="4" type="noConversion"/>
  </si>
  <si>
    <t>단위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</si>
  <si>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</si>
  <si>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</t>
    <phoneticPr fontId="4" type="noConversion"/>
  </si>
  <si>
    <t>CMC초과?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</si>
  <si>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</si>
  <si>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</si>
  <si>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</si>
  <si>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불확도표기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</si>
  <si>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</si>
  <si>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</si>
  <si>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</si>
  <si>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</si>
  <si>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불확도</t>
    <phoneticPr fontId="4" type="noConversion"/>
  </si>
  <si>
    <t>Rawdata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</si>
  <si>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</si>
  <si>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</si>
  <si>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</si>
  <si>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</si>
  <si>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 xml:space="preserve">3. 피막 두께 측정기의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</si>
  <si>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</si>
  <si>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</si>
  <si>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 xml:space="preserve">3. 피막 두께 측정기의 분해능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</si>
  <si>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</si>
  <si>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</si>
  <si>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</si>
  <si>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</si>
  <si>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</si>
  <si>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</si>
  <si>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</si>
  <si>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불확도표기</t>
    <phoneticPr fontId="4" type="noConversion"/>
  </si>
  <si>
    <t>단위포함</t>
    <phoneticPr fontId="4" type="noConversion"/>
  </si>
  <si>
    <t>Range 기준</t>
    <phoneticPr fontId="4" type="noConversion"/>
  </si>
  <si>
    <t>조건</t>
    <phoneticPr fontId="4" type="noConversion"/>
  </si>
  <si>
    <t>추가</t>
    <phoneticPr fontId="4" type="noConversion"/>
  </si>
  <si>
    <t>Range마다</t>
    <phoneticPr fontId="4" type="noConversion"/>
  </si>
  <si>
    <t>추가</t>
    <phoneticPr fontId="4" type="noConversion"/>
  </si>
  <si>
    <t>인치?</t>
    <phoneticPr fontId="4" type="noConversion"/>
  </si>
  <si>
    <t>※ 인치의 경우 기본수수료에서 80% 추가함.</t>
    <phoneticPr fontId="4" type="noConversion"/>
  </si>
  <si>
    <t>=IF(RC2=FALSE,"",ROUND(RC[-1],R113C13))</t>
    <phoneticPr fontId="4" type="noConversion"/>
  </si>
  <si>
    <t>=IF(RC2=FALSE,"",ROUND(RC[-11]-RC[-1],R113C13))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</si>
</sst>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####\-##\-##"/>
    <numFmt numFmtId="198" formatCode="0.000_);[Red]\(0.000\)"/>
    <numFmt numFmtId="199" formatCode="0.0000_);[Red]\(0.0000\)"/>
    <numFmt numFmtId="200" formatCode="\√\(0\)"/>
    <numFmt numFmtId="201" formatCode="0.0"/>
    <numFmt numFmtId="202" formatCode="0.0_);[Red]\(0.0\)"/>
    <numFmt numFmtId="203" formatCode="0.00\ &quot;μm&quot;"/>
    <numFmt numFmtId="204" formatCode="0.00\ \℃"/>
    <numFmt numFmtId="205" formatCode="0.000\ &quot;mm&quot;"/>
    <numFmt numFmtId="206" formatCode="0\ &quot;μm&quot;"/>
    <numFmt numFmtId="207" formatCode="0.000\ 00"/>
    <numFmt numFmtId="208" formatCode="#\ ###\ ###"/>
    <numFmt numFmtId="209" formatCode="0.0\ &quot;μm&quot;"/>
    <numFmt numFmtId="210" formatCode="0.000\ 0"/>
    <numFmt numFmtId="211" formatCode="0.000\ &quot;μm&quot;"/>
    <numFmt numFmtId="212" formatCode="_-* #,##0_-;\-* #,##0_-;_-* &quot;-&quot;??_-;_-@_-"/>
    <numFmt numFmtId="213" formatCode="General\ &quot;μm&quot;"/>
    <numFmt numFmtId="214" formatCode="0_ "/>
  </numFmts>
  <fonts count="98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i/>
      <sz val="9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8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67" applyNumberFormat="0" applyAlignment="0" applyProtection="0">
      <alignment vertical="center"/>
    </xf>
    <xf numFmtId="0" fontId="3" fillId="23" borderId="66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67" applyNumberFormat="0" applyAlignment="0" applyProtection="0">
      <alignment vertical="center"/>
    </xf>
    <xf numFmtId="0" fontId="3" fillId="23" borderId="66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0" fontId="6" fillId="0" borderId="0"/>
    <xf numFmtId="9" fontId="3" fillId="0" borderId="0" applyFont="0" applyFill="0" applyBorder="0" applyAlignment="0" applyProtection="0">
      <alignment vertical="center"/>
    </xf>
  </cellStyleXfs>
  <cellXfs count="48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8" fillId="0" borderId="0" xfId="0" applyFo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 applyAlignment="1">
      <alignment vertical="center"/>
    </xf>
    <xf numFmtId="0" fontId="68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9" fillId="0" borderId="0" xfId="0" applyFont="1" applyBorder="1">
      <alignment vertical="center"/>
    </xf>
    <xf numFmtId="0" fontId="70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5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9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8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9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7" xfId="0" applyNumberFormat="1" applyFont="1" applyBorder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80" fillId="0" borderId="0" xfId="0" applyFont="1" applyBorder="1">
      <alignment vertical="center"/>
    </xf>
    <xf numFmtId="195" fontId="68" fillId="0" borderId="38" xfId="0" applyNumberFormat="1" applyFont="1" applyBorder="1" applyAlignment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70" fillId="0" borderId="0" xfId="0" applyFont="1" applyBorder="1" applyAlignment="1">
      <alignment vertical="center"/>
    </xf>
    <xf numFmtId="0" fontId="68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2" xfId="0" applyNumberFormat="1" applyFont="1" applyBorder="1" applyAlignment="1">
      <alignment horizontal="center" vertical="center"/>
    </xf>
    <xf numFmtId="0" fontId="53" fillId="26" borderId="42" xfId="0" applyFont="1" applyFill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9" fillId="27" borderId="44" xfId="81" applyFont="1" applyFill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81" fillId="0" borderId="0" xfId="0" applyNumberFormat="1" applyFont="1" applyFill="1" applyAlignment="1">
      <alignment horizontal="left" vertical="center" indent="1"/>
    </xf>
    <xf numFmtId="0" fontId="82" fillId="0" borderId="0" xfId="0" applyNumberFormat="1" applyFont="1" applyFill="1" applyBorder="1" applyAlignment="1">
      <alignment horizontal="center" vertical="center"/>
    </xf>
    <xf numFmtId="0" fontId="82" fillId="0" borderId="0" xfId="0" applyNumberFormat="1" applyFont="1" applyFill="1" applyBorder="1" applyAlignment="1">
      <alignment horizontal="left" vertical="center"/>
    </xf>
    <xf numFmtId="0" fontId="82" fillId="0" borderId="0" xfId="0" applyNumberFormat="1" applyFont="1">
      <alignment vertical="center"/>
    </xf>
    <xf numFmtId="0" fontId="82" fillId="0" borderId="0" xfId="0" applyNumberFormat="1" applyFont="1" applyFill="1" applyBorder="1" applyAlignment="1">
      <alignment vertical="center"/>
    </xf>
    <xf numFmtId="0" fontId="82" fillId="0" borderId="0" xfId="0" applyNumberFormat="1" applyFont="1" applyFill="1" applyAlignme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2" fillId="0" borderId="47" xfId="0" applyNumberFormat="1" applyFont="1" applyFill="1" applyBorder="1" applyAlignment="1">
      <alignment horizontal="center" vertical="center"/>
    </xf>
    <xf numFmtId="198" fontId="82" fillId="29" borderId="48" xfId="0" applyNumberFormat="1" applyFont="1" applyFill="1" applyBorder="1" applyAlignment="1">
      <alignment horizontal="center" vertical="center"/>
    </xf>
    <xf numFmtId="198" fontId="82" fillId="0" borderId="50" xfId="0" applyNumberFormat="1" applyFont="1" applyFill="1" applyBorder="1" applyAlignment="1">
      <alignment horizontal="center" vertical="center"/>
    </xf>
    <xf numFmtId="199" fontId="82" fillId="0" borderId="47" xfId="0" applyNumberFormat="1" applyFont="1" applyFill="1" applyBorder="1" applyAlignment="1">
      <alignment horizontal="center" vertical="center"/>
    </xf>
    <xf numFmtId="0" fontId="82" fillId="35" borderId="47" xfId="0" applyNumberFormat="1" applyFont="1" applyFill="1" applyBorder="1" applyAlignment="1">
      <alignment horizontal="center" vertical="center"/>
    </xf>
    <xf numFmtId="0" fontId="79" fillId="0" borderId="42" xfId="0" applyFont="1" applyBorder="1" applyAlignment="1">
      <alignment horizontal="center" vertical="center"/>
    </xf>
    <xf numFmtId="0" fontId="87" fillId="35" borderId="46" xfId="78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horizontal="left" vertical="center"/>
    </xf>
    <xf numFmtId="0" fontId="82" fillId="35" borderId="49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196" fontId="68" fillId="0" borderId="0" xfId="0" applyNumberFormat="1" applyFont="1" applyBorder="1" applyAlignment="1">
      <alignment vertical="center"/>
    </xf>
    <xf numFmtId="196" fontId="68" fillId="0" borderId="0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203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right" vertical="center"/>
    </xf>
    <xf numFmtId="204" fontId="68" fillId="0" borderId="0" xfId="0" applyNumberFormat="1" applyFont="1" applyBorder="1" applyAlignment="1">
      <alignment vertical="center"/>
    </xf>
    <xf numFmtId="0" fontId="91" fillId="0" borderId="0" xfId="0" applyFont="1" applyBorder="1" applyAlignment="1">
      <alignment vertical="center"/>
    </xf>
    <xf numFmtId="201" fontId="91" fillId="0" borderId="0" xfId="0" applyNumberFormat="1" applyFont="1" applyBorder="1" applyAlignment="1">
      <alignment vertical="center"/>
    </xf>
    <xf numFmtId="201" fontId="91" fillId="0" borderId="0" xfId="0" applyNumberFormat="1" applyFont="1" applyBorder="1" applyAlignment="1">
      <alignment vertical="center" shrinkToFit="1"/>
    </xf>
    <xf numFmtId="207" fontId="68" fillId="0" borderId="0" xfId="0" applyNumberFormat="1" applyFont="1" applyBorder="1" applyAlignment="1">
      <alignment vertical="center"/>
    </xf>
    <xf numFmtId="207" fontId="68" fillId="0" borderId="0" xfId="0" applyNumberFormat="1" applyFont="1" applyBorder="1" applyAlignment="1">
      <alignment horizontal="center" vertical="center"/>
    </xf>
    <xf numFmtId="208" fontId="68" fillId="0" borderId="0" xfId="0" applyNumberFormat="1" applyFont="1" applyBorder="1" applyAlignment="1">
      <alignment vertical="center"/>
    </xf>
    <xf numFmtId="210" fontId="68" fillId="0" borderId="0" xfId="0" applyNumberFormat="1" applyFont="1" applyBorder="1" applyAlignment="1">
      <alignment vertical="center"/>
    </xf>
    <xf numFmtId="211" fontId="68" fillId="0" borderId="0" xfId="0" applyNumberFormat="1" applyFont="1" applyBorder="1" applyAlignment="1">
      <alignment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39" xfId="0" applyNumberFormat="1" applyFont="1" applyBorder="1" applyAlignment="1">
      <alignment horizontal="center" vertical="center"/>
    </xf>
    <xf numFmtId="0" fontId="52" fillId="0" borderId="39" xfId="0" applyNumberFormat="1" applyFont="1" applyBorder="1" applyAlignment="1">
      <alignment horizontal="center" vertical="center" shrinkToFit="1"/>
    </xf>
    <xf numFmtId="0" fontId="52" fillId="0" borderId="51" xfId="0" applyNumberFormat="1" applyFont="1" applyBorder="1" applyAlignment="1">
      <alignment vertical="center"/>
    </xf>
    <xf numFmtId="0" fontId="52" fillId="0" borderId="52" xfId="0" applyNumberFormat="1" applyFont="1" applyBorder="1" applyAlignment="1">
      <alignment vertical="center"/>
    </xf>
    <xf numFmtId="41" fontId="52" fillId="0" borderId="39" xfId="86" applyFont="1" applyBorder="1" applyAlignment="1">
      <alignment horizontal="center" vertical="center"/>
    </xf>
    <xf numFmtId="41" fontId="52" fillId="0" borderId="39" xfId="0" applyNumberFormat="1" applyFont="1" applyBorder="1" applyAlignment="1">
      <alignment horizontal="center" vertical="center"/>
    </xf>
    <xf numFmtId="212" fontId="52" fillId="0" borderId="39" xfId="86" applyNumberFormat="1" applyFont="1" applyBorder="1" applyAlignment="1">
      <alignment horizontal="center" vertical="center"/>
    </xf>
    <xf numFmtId="41" fontId="52" fillId="0" borderId="39" xfId="86" applyNumberFormat="1" applyFont="1" applyBorder="1" applyAlignment="1">
      <alignment horizontal="center"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2" fillId="0" borderId="0" xfId="0" applyNumberFormat="1" applyFont="1" applyAlignment="1">
      <alignment vertical="center"/>
    </xf>
    <xf numFmtId="0" fontId="92" fillId="0" borderId="0" xfId="0" applyNumberFormat="1" applyFont="1" applyAlignment="1">
      <alignment horizontal="left" vertical="center" indent="1"/>
    </xf>
    <xf numFmtId="0" fontId="52" fillId="0" borderId="52" xfId="0" applyNumberFormat="1" applyFont="1" applyBorder="1" applyAlignment="1">
      <alignment horizontal="left" vertical="center"/>
    </xf>
    <xf numFmtId="0" fontId="91" fillId="0" borderId="0" xfId="0" applyFont="1" applyBorder="1">
      <alignment vertical="center"/>
    </xf>
    <xf numFmtId="0" fontId="82" fillId="0" borderId="56" xfId="0" applyNumberFormat="1" applyFont="1" applyFill="1" applyBorder="1" applyAlignment="1">
      <alignment horizontal="center" vertical="center"/>
    </xf>
    <xf numFmtId="0" fontId="82" fillId="36" borderId="56" xfId="0" applyNumberFormat="1" applyFont="1" applyFill="1" applyBorder="1" applyAlignment="1">
      <alignment horizontal="center" vertical="center"/>
    </xf>
    <xf numFmtId="0" fontId="82" fillId="0" borderId="49" xfId="0" applyNumberFormat="1" applyFont="1" applyFill="1" applyBorder="1" applyAlignment="1">
      <alignment horizontal="center" vertical="center"/>
    </xf>
    <xf numFmtId="0" fontId="82" fillId="34" borderId="56" xfId="0" applyNumberFormat="1" applyFont="1" applyFill="1" applyBorder="1" applyAlignment="1">
      <alignment horizontal="center" vertical="center"/>
    </xf>
    <xf numFmtId="0" fontId="77" fillId="33" borderId="39" xfId="0" applyFont="1" applyFill="1" applyBorder="1">
      <alignment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/>
    </xf>
    <xf numFmtId="189" fontId="82" fillId="0" borderId="56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vertical="center" shrinkToFit="1"/>
    </xf>
    <xf numFmtId="0" fontId="81" fillId="0" borderId="0" xfId="0" applyNumberFormat="1" applyFont="1">
      <alignment vertical="center"/>
    </xf>
    <xf numFmtId="0" fontId="5" fillId="28" borderId="57" xfId="0" applyNumberFormat="1" applyFont="1" applyFill="1" applyBorder="1" applyAlignment="1">
      <alignment horizontal="center" vertical="center"/>
    </xf>
    <xf numFmtId="49" fontId="83" fillId="28" borderId="56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/>
    </xf>
    <xf numFmtId="193" fontId="82" fillId="0" borderId="56" xfId="78" applyNumberFormat="1" applyFont="1" applyFill="1" applyBorder="1" applyAlignment="1">
      <alignment horizontal="center" vertical="center"/>
    </xf>
    <xf numFmtId="188" fontId="82" fillId="0" borderId="0" xfId="78" applyNumberFormat="1" applyFont="1" applyFill="1" applyBorder="1" applyAlignment="1">
      <alignment horizontal="center" vertical="center"/>
    </xf>
    <xf numFmtId="188" fontId="82" fillId="0" borderId="0" xfId="0" applyNumberFormat="1" applyFont="1" applyFill="1" applyBorder="1" applyAlignment="1">
      <alignment horizontal="center" vertical="center"/>
    </xf>
    <xf numFmtId="0" fontId="83" fillId="28" borderId="57" xfId="0" applyNumberFormat="1" applyFont="1" applyFill="1" applyBorder="1" applyAlignment="1">
      <alignment horizontal="center" vertical="center" wrapText="1"/>
    </xf>
    <xf numFmtId="0" fontId="82" fillId="0" borderId="56" xfId="78" applyNumberFormat="1" applyFont="1" applyFill="1" applyBorder="1" applyAlignment="1">
      <alignment horizontal="center" vertical="center"/>
    </xf>
    <xf numFmtId="0" fontId="82" fillId="32" borderId="56" xfId="0" applyNumberFormat="1" applyFont="1" applyFill="1" applyBorder="1" applyAlignment="1">
      <alignment horizontal="center" vertical="center"/>
    </xf>
    <xf numFmtId="188" fontId="82" fillId="29" borderId="56" xfId="0" applyNumberFormat="1" applyFont="1" applyFill="1" applyBorder="1" applyAlignment="1">
      <alignment horizontal="center" vertical="center"/>
    </xf>
    <xf numFmtId="188" fontId="82" fillId="0" borderId="56" xfId="0" applyNumberFormat="1" applyFont="1" applyFill="1" applyBorder="1" applyAlignment="1">
      <alignment horizontal="center" vertical="center"/>
    </xf>
    <xf numFmtId="188" fontId="82" fillId="36" borderId="56" xfId="0" applyNumberFormat="1" applyFont="1" applyFill="1" applyBorder="1" applyAlignment="1">
      <alignment horizontal="center" vertical="center"/>
    </xf>
    <xf numFmtId="0" fontId="82" fillId="32" borderId="56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Border="1" applyAlignment="1">
      <alignment horizontal="center" vertical="center"/>
    </xf>
    <xf numFmtId="202" fontId="82" fillId="0" borderId="56" xfId="0" applyNumberFormat="1" applyFont="1" applyFill="1" applyBorder="1" applyAlignment="1">
      <alignment horizontal="center" vertical="center"/>
    </xf>
    <xf numFmtId="2" fontId="82" fillId="29" borderId="56" xfId="0" applyNumberFormat="1" applyFont="1" applyFill="1" applyBorder="1" applyAlignment="1">
      <alignment horizontal="center" vertical="center"/>
    </xf>
    <xf numFmtId="193" fontId="82" fillId="0" borderId="56" xfId="0" applyNumberFormat="1" applyFont="1" applyFill="1" applyBorder="1" applyAlignment="1">
      <alignment horizontal="center" vertical="center"/>
    </xf>
    <xf numFmtId="201" fontId="82" fillId="0" borderId="56" xfId="0" applyNumberFormat="1" applyFont="1" applyFill="1" applyBorder="1" applyAlignment="1">
      <alignment horizontal="center" vertical="center"/>
    </xf>
    <xf numFmtId="0" fontId="82" fillId="29" borderId="56" xfId="0" applyNumberFormat="1" applyFont="1" applyFill="1" applyBorder="1" applyAlignment="1">
      <alignment horizontal="center" vertical="center"/>
    </xf>
    <xf numFmtId="2" fontId="82" fillId="0" borderId="56" xfId="0" applyNumberFormat="1" applyFont="1" applyFill="1" applyBorder="1" applyAlignment="1">
      <alignment horizontal="center" vertical="center"/>
    </xf>
    <xf numFmtId="200" fontId="82" fillId="0" borderId="56" xfId="0" applyNumberFormat="1" applyFont="1" applyFill="1" applyBorder="1" applyAlignment="1">
      <alignment horizontal="center" vertical="center"/>
    </xf>
    <xf numFmtId="2" fontId="82" fillId="32" borderId="56" xfId="0" applyNumberFormat="1" applyFont="1" applyFill="1" applyBorder="1" applyAlignment="1">
      <alignment horizontal="center" vertical="center"/>
    </xf>
    <xf numFmtId="0" fontId="82" fillId="0" borderId="56" xfId="0" applyNumberFormat="1" applyFont="1" applyFill="1" applyBorder="1" applyAlignment="1">
      <alignment horizontal="left" vertical="center"/>
    </xf>
    <xf numFmtId="49" fontId="82" fillId="0" borderId="56" xfId="0" applyNumberFormat="1" applyFont="1" applyFill="1" applyBorder="1" applyAlignment="1">
      <alignment horizontal="left" vertical="center"/>
    </xf>
    <xf numFmtId="0" fontId="70" fillId="0" borderId="0" xfId="0" applyFont="1">
      <alignment vertical="center"/>
    </xf>
    <xf numFmtId="0" fontId="52" fillId="0" borderId="0" xfId="0" applyFont="1" applyBorder="1" applyAlignment="1">
      <alignment vertical="center"/>
    </xf>
    <xf numFmtId="0" fontId="93" fillId="0" borderId="0" xfId="0" applyFont="1" applyBorder="1">
      <alignment vertical="center"/>
    </xf>
    <xf numFmtId="0" fontId="7" fillId="28" borderId="57" xfId="0" applyNumberFormat="1" applyFont="1" applyFill="1" applyBorder="1" applyAlignment="1">
      <alignment horizontal="center" vertical="center"/>
    </xf>
    <xf numFmtId="0" fontId="1" fillId="0" borderId="56" xfId="78" applyNumberFormat="1" applyFont="1" applyFill="1" applyBorder="1" applyAlignment="1">
      <alignment horizontal="center" vertical="center"/>
    </xf>
    <xf numFmtId="49" fontId="1" fillId="0" borderId="56" xfId="78" applyNumberFormat="1" applyFont="1" applyFill="1" applyBorder="1" applyAlignment="1">
      <alignment horizontal="center" vertical="center"/>
    </xf>
    <xf numFmtId="197" fontId="1" fillId="0" borderId="56" xfId="78" applyNumberFormat="1" applyFont="1" applyFill="1" applyBorder="1" applyAlignment="1">
      <alignment horizontal="center" vertical="center"/>
    </xf>
    <xf numFmtId="0" fontId="1" fillId="0" borderId="0" xfId="78" applyNumberFormat="1" applyFont="1" applyFill="1" applyBorder="1" applyAlignment="1">
      <alignment horizontal="center" vertical="center"/>
    </xf>
    <xf numFmtId="0" fontId="94" fillId="0" borderId="0" xfId="79" applyNumberFormat="1" applyFont="1" applyFill="1" applyAlignment="1">
      <alignment horizontal="center" vertical="center"/>
    </xf>
    <xf numFmtId="0" fontId="82" fillId="0" borderId="49" xfId="0" applyNumberFormat="1" applyFont="1" applyFill="1" applyBorder="1" applyAlignment="1">
      <alignment horizontal="center" vertical="center"/>
    </xf>
    <xf numFmtId="0" fontId="83" fillId="28" borderId="66" xfId="0" applyNumberFormat="1" applyFont="1" applyFill="1" applyBorder="1" applyAlignment="1">
      <alignment horizontal="center" vertical="center"/>
    </xf>
    <xf numFmtId="0" fontId="83" fillId="28" borderId="66" xfId="0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horizontal="left" vertic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left" vertical="center" shrinkToFit="1"/>
    </xf>
    <xf numFmtId="0" fontId="68" fillId="0" borderId="0" xfId="0" applyNumberFormat="1" applyFont="1" applyBorder="1" applyAlignment="1">
      <alignment horizontal="center" vertical="center"/>
    </xf>
    <xf numFmtId="2" fontId="68" fillId="0" borderId="0" xfId="0" applyNumberFormat="1" applyFont="1" applyBorder="1" applyAlignment="1">
      <alignment vertical="center"/>
    </xf>
    <xf numFmtId="192" fontId="68" fillId="0" borderId="0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82" fillId="0" borderId="66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left" vertical="center" shrinkToFit="1"/>
    </xf>
    <xf numFmtId="0" fontId="68" fillId="0" borderId="0" xfId="0" applyNumberFormat="1" applyFont="1" applyBorder="1" applyAlignment="1">
      <alignment vertical="center"/>
    </xf>
    <xf numFmtId="0" fontId="68" fillId="0" borderId="38" xfId="0" applyNumberFormat="1" applyFont="1" applyBorder="1" applyAlignment="1">
      <alignment vertical="center"/>
    </xf>
    <xf numFmtId="0" fontId="83" fillId="28" borderId="57" xfId="0" applyNumberFormat="1" applyFont="1" applyFill="1" applyBorder="1" applyAlignment="1">
      <alignment horizontal="center" vertical="center" wrapText="1"/>
    </xf>
    <xf numFmtId="201" fontId="70" fillId="0" borderId="0" xfId="0" applyNumberFormat="1" applyFont="1" applyBorder="1" applyAlignment="1">
      <alignment vertical="center"/>
    </xf>
    <xf numFmtId="190" fontId="83" fillId="28" borderId="66" xfId="0" applyNumberFormat="1" applyFont="1" applyFill="1" applyBorder="1" applyAlignment="1">
      <alignment horizontal="center" vertical="center" wrapText="1"/>
    </xf>
    <xf numFmtId="49" fontId="83" fillId="28" borderId="66" xfId="0" applyNumberFormat="1" applyFont="1" applyFill="1" applyBorder="1" applyAlignment="1">
      <alignment horizontal="center" vertical="center"/>
    </xf>
    <xf numFmtId="190" fontId="83" fillId="28" borderId="66" xfId="0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190" fontId="83" fillId="28" borderId="66" xfId="0" applyNumberFormat="1" applyFont="1" applyFill="1" applyBorder="1" applyAlignment="1">
      <alignment horizontal="center" vertical="center" wrapText="1"/>
    </xf>
    <xf numFmtId="0" fontId="48" fillId="0" borderId="70" xfId="79" applyNumberFormat="1" applyFont="1" applyFill="1" applyBorder="1" applyAlignment="1">
      <alignment vertical="center"/>
    </xf>
    <xf numFmtId="0" fontId="48" fillId="0" borderId="70" xfId="79" applyNumberFormat="1" applyFont="1" applyFill="1" applyBorder="1" applyAlignment="1">
      <alignment horizontal="left" vertical="center"/>
    </xf>
    <xf numFmtId="0" fontId="50" fillId="0" borderId="70" xfId="80" applyNumberFormat="1" applyFont="1" applyFill="1" applyBorder="1" applyAlignment="1">
      <alignment horizontal="right" vertical="center"/>
    </xf>
    <xf numFmtId="0" fontId="48" fillId="0" borderId="70" xfId="79" applyNumberFormat="1" applyFont="1" applyFill="1" applyBorder="1" applyAlignment="1">
      <alignment horizontal="right" vertical="center"/>
    </xf>
    <xf numFmtId="0" fontId="48" fillId="0" borderId="7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68" fillId="0" borderId="0" xfId="0" applyFont="1" applyBorder="1" applyAlignment="1">
      <alignment horizontal="left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horizontal="center" vertical="center"/>
    </xf>
    <xf numFmtId="0" fontId="68" fillId="0" borderId="0" xfId="0" applyFont="1" applyBorder="1">
      <alignment vertical="center"/>
    </xf>
    <xf numFmtId="0" fontId="65" fillId="0" borderId="0" xfId="0" applyFont="1" applyBorder="1" applyAlignment="1">
      <alignment horizontal="right" vertical="center"/>
    </xf>
    <xf numFmtId="0" fontId="83" fillId="28" borderId="57" xfId="0" applyNumberFormat="1" applyFont="1" applyFill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/>
    </xf>
    <xf numFmtId="190" fontId="83" fillId="28" borderId="66" xfId="0" applyNumberFormat="1" applyFont="1" applyFill="1" applyBorder="1" applyAlignment="1">
      <alignment horizontal="center" vertical="center" wrapText="1"/>
    </xf>
    <xf numFmtId="0" fontId="83" fillId="28" borderId="66" xfId="0" applyNumberFormat="1" applyFont="1" applyFill="1" applyBorder="1" applyAlignment="1">
      <alignment horizontal="center" vertical="center" wrapText="1"/>
    </xf>
    <xf numFmtId="214" fontId="96" fillId="37" borderId="70" xfId="116" applyNumberFormat="1" applyFont="1" applyFill="1" applyBorder="1" applyAlignment="1">
      <alignment horizontal="center" vertical="center" wrapText="1"/>
    </xf>
    <xf numFmtId="49" fontId="60" fillId="37" borderId="70" xfId="79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83" fillId="28" borderId="66" xfId="0" applyNumberFormat="1" applyFont="1" applyFill="1" applyBorder="1" applyAlignment="1">
      <alignment horizontal="center" vertical="center" wrapText="1"/>
    </xf>
    <xf numFmtId="0" fontId="83" fillId="28" borderId="66" xfId="0" applyNumberFormat="1" applyFont="1" applyFill="1" applyBorder="1" applyAlignment="1">
      <alignment horizontal="center" vertical="center" wrapText="1"/>
    </xf>
    <xf numFmtId="0" fontId="83" fillId="28" borderId="62" xfId="0" applyNumberFormat="1" applyFont="1" applyFill="1" applyBorder="1" applyAlignment="1">
      <alignment horizontal="center" vertical="center" wrapText="1"/>
    </xf>
    <xf numFmtId="0" fontId="83" fillId="28" borderId="63" xfId="0" applyNumberFormat="1" applyFont="1" applyFill="1" applyBorder="1" applyAlignment="1">
      <alignment horizontal="center" vertical="center" wrapText="1"/>
    </xf>
    <xf numFmtId="0" fontId="83" fillId="28" borderId="66" xfId="0" applyNumberFormat="1" applyFont="1" applyFill="1" applyBorder="1" applyAlignment="1">
      <alignment horizontal="center" vertical="center" wrapText="1"/>
    </xf>
    <xf numFmtId="193" fontId="82" fillId="0" borderId="62" xfId="0" applyNumberFormat="1" applyFont="1" applyFill="1" applyBorder="1" applyAlignment="1">
      <alignment vertical="center"/>
    </xf>
    <xf numFmtId="193" fontId="82" fillId="0" borderId="63" xfId="0" applyNumberFormat="1" applyFont="1" applyFill="1" applyBorder="1" applyAlignment="1">
      <alignment vertical="center"/>
    </xf>
    <xf numFmtId="0" fontId="82" fillId="38" borderId="0" xfId="0" applyNumberFormat="1" applyFont="1" applyFill="1" applyBorder="1" applyAlignment="1">
      <alignment vertical="center"/>
    </xf>
    <xf numFmtId="0" fontId="82" fillId="36" borderId="66" xfId="0" applyNumberFormat="1" applyFont="1" applyFill="1" applyBorder="1" applyAlignment="1">
      <alignment horizontal="center" vertical="center"/>
    </xf>
    <xf numFmtId="0" fontId="82" fillId="39" borderId="66" xfId="0" applyNumberFormat="1" applyFont="1" applyFill="1" applyBorder="1" applyAlignment="1">
      <alignment horizontal="center" vertical="center"/>
    </xf>
    <xf numFmtId="0" fontId="82" fillId="34" borderId="66" xfId="0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83" fillId="28" borderId="66" xfId="0" applyNumberFormat="1" applyFont="1" applyFill="1" applyBorder="1" applyAlignment="1">
      <alignment horizontal="center" vertical="center" wrapText="1"/>
    </xf>
    <xf numFmtId="0" fontId="83" fillId="28" borderId="66" xfId="0" applyNumberFormat="1" applyFont="1" applyFill="1" applyBorder="1" applyAlignment="1">
      <alignment horizontal="center" vertical="center" wrapText="1"/>
    </xf>
    <xf numFmtId="0" fontId="94" fillId="0" borderId="0" xfId="79" applyNumberFormat="1" applyFont="1" applyFill="1" applyAlignment="1">
      <alignment vertical="center"/>
    </xf>
    <xf numFmtId="0" fontId="52" fillId="0" borderId="77" xfId="86" applyNumberFormat="1" applyFont="1" applyBorder="1" applyAlignment="1">
      <alignment horizontal="center" vertical="center" wrapText="1"/>
    </xf>
    <xf numFmtId="0" fontId="52" fillId="29" borderId="17" xfId="86" applyNumberFormat="1" applyFont="1" applyFill="1" applyBorder="1" applyAlignment="1">
      <alignment horizontal="center" vertical="center" wrapText="1"/>
    </xf>
    <xf numFmtId="0" fontId="52" fillId="0" borderId="17" xfId="86" applyNumberFormat="1" applyFont="1" applyBorder="1" applyAlignment="1">
      <alignment horizontal="center" vertical="center" wrapText="1"/>
    </xf>
    <xf numFmtId="9" fontId="52" fillId="29" borderId="17" xfId="117" applyFont="1" applyFill="1" applyBorder="1" applyAlignment="1">
      <alignment horizontal="center" vertical="center" wrapText="1"/>
    </xf>
    <xf numFmtId="0" fontId="52" fillId="0" borderId="13" xfId="86" applyNumberFormat="1" applyFont="1" applyBorder="1" applyAlignment="1">
      <alignment horizontal="center" vertical="center" wrapText="1"/>
    </xf>
    <xf numFmtId="0" fontId="52" fillId="0" borderId="58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 shrinkToFit="1"/>
    </xf>
    <xf numFmtId="41" fontId="52" fillId="0" borderId="58" xfId="86" applyFont="1" applyBorder="1" applyAlignment="1">
      <alignment horizontal="center" vertical="center"/>
    </xf>
    <xf numFmtId="41" fontId="52" fillId="0" borderId="58" xfId="0" applyNumberFormat="1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6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0" xfId="79" applyNumberFormat="1" applyFont="1" applyFill="1" applyBorder="1" applyAlignment="1">
      <alignment horizontal="center" vertical="center"/>
    </xf>
    <xf numFmtId="214" fontId="60" fillId="37" borderId="0" xfId="0" applyNumberFormat="1" applyFont="1" applyFill="1" applyBorder="1" applyAlignment="1">
      <alignment horizontal="center" vertical="center" wrapText="1"/>
    </xf>
    <xf numFmtId="214" fontId="60" fillId="37" borderId="70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0" xfId="0" applyNumberFormat="1" applyFont="1" applyFill="1" applyBorder="1" applyAlignment="1">
      <alignment horizontal="center" vertical="center"/>
    </xf>
    <xf numFmtId="214" fontId="48" fillId="37" borderId="0" xfId="0" applyNumberFormat="1" applyFont="1" applyFill="1" applyAlignment="1">
      <alignment horizontal="center" vertical="center"/>
    </xf>
    <xf numFmtId="214" fontId="48" fillId="37" borderId="70" xfId="0" applyNumberFormat="1" applyFont="1" applyFill="1" applyBorder="1" applyAlignment="1">
      <alignment horizontal="center" vertical="center"/>
    </xf>
    <xf numFmtId="214" fontId="60" fillId="37" borderId="0" xfId="0" applyNumberFormat="1" applyFont="1" applyFill="1" applyAlignment="1">
      <alignment horizontal="center" vertical="center"/>
    </xf>
    <xf numFmtId="214" fontId="60" fillId="37" borderId="70" xfId="0" applyNumberFormat="1" applyFont="1" applyFill="1" applyBorder="1" applyAlignment="1">
      <alignment horizontal="center" vertical="center"/>
    </xf>
    <xf numFmtId="214" fontId="96" fillId="37" borderId="0" xfId="116" applyNumberFormat="1" applyFont="1" applyFill="1" applyBorder="1" applyAlignment="1">
      <alignment horizontal="center" vertical="center" wrapText="1"/>
    </xf>
    <xf numFmtId="214" fontId="96" fillId="37" borderId="70" xfId="116" applyNumberFormat="1" applyFont="1" applyFill="1" applyBorder="1" applyAlignment="1">
      <alignment horizontal="center" vertical="center" wrapText="1"/>
    </xf>
    <xf numFmtId="214" fontId="96" fillId="37" borderId="0" xfId="116" applyNumberFormat="1" applyFont="1" applyFill="1" applyBorder="1" applyAlignment="1">
      <alignment horizontal="center" vertical="center"/>
    </xf>
    <xf numFmtId="214" fontId="96" fillId="37" borderId="70" xfId="116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0" xfId="0" applyNumberFormat="1" applyFont="1" applyFill="1" applyBorder="1" applyAlignment="1">
      <alignment horizontal="center" vertical="center"/>
    </xf>
    <xf numFmtId="214" fontId="48" fillId="37" borderId="0" xfId="0" applyNumberFormat="1" applyFont="1" applyFill="1" applyBorder="1" applyAlignment="1">
      <alignment horizontal="center" vertical="center"/>
    </xf>
    <xf numFmtId="214" fontId="60" fillId="37" borderId="0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57" xfId="0" applyNumberFormat="1" applyFont="1" applyFill="1" applyBorder="1" applyAlignment="1">
      <alignment horizontal="center" vertical="center" wrapText="1"/>
    </xf>
    <xf numFmtId="0" fontId="7" fillId="28" borderId="65" xfId="0" applyNumberFormat="1" applyFont="1" applyFill="1" applyBorder="1" applyAlignment="1">
      <alignment horizontal="center" vertical="center" wrapText="1"/>
    </xf>
    <xf numFmtId="0" fontId="7" fillId="28" borderId="62" xfId="0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/>
    </xf>
    <xf numFmtId="0" fontId="7" fillId="28" borderId="64" xfId="0" applyNumberFormat="1" applyFont="1" applyFill="1" applyBorder="1" applyAlignment="1">
      <alignment horizontal="center" vertical="center"/>
    </xf>
    <xf numFmtId="197" fontId="1" fillId="0" borderId="62" xfId="78" applyNumberFormat="1" applyFont="1" applyFill="1" applyBorder="1" applyAlignment="1">
      <alignment horizontal="center" vertical="center"/>
    </xf>
    <xf numFmtId="197" fontId="1" fillId="0" borderId="64" xfId="78" applyNumberFormat="1" applyFont="1" applyFill="1" applyBorder="1" applyAlignment="1">
      <alignment horizontal="center" vertical="center"/>
    </xf>
    <xf numFmtId="49" fontId="1" fillId="0" borderId="62" xfId="78" applyNumberFormat="1" applyFont="1" applyFill="1" applyBorder="1" applyAlignment="1">
      <alignment horizontal="center" vertical="center"/>
    </xf>
    <xf numFmtId="49" fontId="1" fillId="0" borderId="64" xfId="78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horizontal="left" vertical="center"/>
    </xf>
    <xf numFmtId="0" fontId="68" fillId="32" borderId="51" xfId="0" applyFont="1" applyFill="1" applyBorder="1" applyAlignment="1">
      <alignment horizontal="center" vertical="center" wrapText="1"/>
    </xf>
    <xf numFmtId="0" fontId="68" fillId="32" borderId="55" xfId="0" applyFont="1" applyFill="1" applyBorder="1" applyAlignment="1">
      <alignment horizontal="center" vertical="center" wrapText="1"/>
    </xf>
    <xf numFmtId="0" fontId="68" fillId="32" borderId="52" xfId="0" applyFont="1" applyFill="1" applyBorder="1" applyAlignment="1">
      <alignment horizontal="center" vertical="center" wrapText="1"/>
    </xf>
    <xf numFmtId="0" fontId="68" fillId="0" borderId="51" xfId="0" applyNumberFormat="1" applyFont="1" applyBorder="1" applyAlignment="1">
      <alignment horizontal="center" vertical="center"/>
    </xf>
    <xf numFmtId="0" fontId="68" fillId="0" borderId="55" xfId="0" applyNumberFormat="1" applyFont="1" applyBorder="1" applyAlignment="1">
      <alignment horizontal="center" vertical="center"/>
    </xf>
    <xf numFmtId="0" fontId="68" fillId="0" borderId="52" xfId="0" applyNumberFormat="1" applyFont="1" applyBorder="1" applyAlignment="1">
      <alignment horizontal="center" vertical="center"/>
    </xf>
    <xf numFmtId="0" fontId="68" fillId="0" borderId="70" xfId="0" applyNumberFormat="1" applyFont="1" applyBorder="1" applyAlignment="1">
      <alignment vertical="center"/>
    </xf>
    <xf numFmtId="2" fontId="68" fillId="0" borderId="0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2" fontId="68" fillId="0" borderId="0" xfId="0" applyNumberFormat="1" applyFont="1" applyBorder="1" applyAlignment="1">
      <alignment horizontal="right" vertical="center"/>
    </xf>
    <xf numFmtId="201" fontId="68" fillId="0" borderId="0" xfId="0" applyNumberFormat="1" applyFont="1" applyBorder="1" applyAlignment="1">
      <alignment horizontal="center" vertical="center"/>
    </xf>
    <xf numFmtId="0" fontId="68" fillId="0" borderId="41" xfId="0" applyNumberFormat="1" applyFont="1" applyBorder="1" applyAlignment="1">
      <alignment horizontal="center" vertical="center"/>
    </xf>
    <xf numFmtId="0" fontId="68" fillId="32" borderId="43" xfId="0" applyFont="1" applyFill="1" applyBorder="1" applyAlignment="1">
      <alignment horizontal="center" vertical="center" wrapText="1"/>
    </xf>
    <xf numFmtId="0" fontId="68" fillId="32" borderId="41" xfId="0" applyFont="1" applyFill="1" applyBorder="1" applyAlignment="1">
      <alignment horizontal="center" vertical="center" wrapText="1"/>
    </xf>
    <xf numFmtId="0" fontId="68" fillId="32" borderId="44" xfId="0" applyFont="1" applyFill="1" applyBorder="1" applyAlignment="1">
      <alignment horizontal="center" vertical="center" wrapText="1"/>
    </xf>
    <xf numFmtId="0" fontId="68" fillId="32" borderId="36" xfId="0" applyFont="1" applyFill="1" applyBorder="1" applyAlignment="1">
      <alignment horizontal="center" vertical="center" wrapText="1"/>
    </xf>
    <xf numFmtId="0" fontId="68" fillId="32" borderId="38" xfId="0" applyFont="1" applyFill="1" applyBorder="1" applyAlignment="1">
      <alignment horizontal="center" vertical="center" wrapText="1"/>
    </xf>
    <xf numFmtId="0" fontId="68" fillId="32" borderId="45" xfId="0" applyFont="1" applyFill="1" applyBorder="1" applyAlignment="1">
      <alignment horizontal="center" vertical="center" wrapText="1"/>
    </xf>
    <xf numFmtId="2" fontId="68" fillId="0" borderId="51" xfId="0" applyNumberFormat="1" applyFont="1" applyBorder="1" applyAlignment="1">
      <alignment horizontal="center" vertical="center"/>
    </xf>
    <xf numFmtId="2" fontId="68" fillId="0" borderId="55" xfId="0" applyNumberFormat="1" applyFont="1" applyBorder="1" applyAlignment="1">
      <alignment horizontal="center" vertical="center"/>
    </xf>
    <xf numFmtId="2" fontId="68" fillId="0" borderId="52" xfId="0" applyNumberFormat="1" applyFont="1" applyBorder="1" applyAlignment="1">
      <alignment horizontal="center" vertical="center"/>
    </xf>
    <xf numFmtId="0" fontId="68" fillId="0" borderId="51" xfId="0" applyFont="1" applyBorder="1" applyAlignment="1">
      <alignment horizontal="center" vertical="center"/>
    </xf>
    <xf numFmtId="0" fontId="68" fillId="0" borderId="55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0" fontId="68" fillId="0" borderId="42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53" xfId="0" applyFont="1" applyBorder="1" applyAlignment="1">
      <alignment horizontal="center" vertical="center"/>
    </xf>
    <xf numFmtId="0" fontId="70" fillId="0" borderId="36" xfId="0" applyFont="1" applyBorder="1" applyAlignment="1">
      <alignment horizontal="center" vertical="center"/>
    </xf>
    <xf numFmtId="0" fontId="70" fillId="0" borderId="38" xfId="0" applyFont="1" applyBorder="1" applyAlignment="1">
      <alignment horizontal="center" vertical="center"/>
    </xf>
    <xf numFmtId="0" fontId="70" fillId="0" borderId="45" xfId="0" applyFont="1" applyBorder="1" applyAlignment="1">
      <alignment horizontal="center" vertical="center"/>
    </xf>
    <xf numFmtId="0" fontId="70" fillId="0" borderId="54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8" fillId="0" borderId="51" xfId="0" applyNumberFormat="1" applyFont="1" applyBorder="1" applyAlignment="1">
      <alignment horizontal="right" vertical="center"/>
    </xf>
    <xf numFmtId="0" fontId="68" fillId="0" borderId="55" xfId="0" applyNumberFormat="1" applyFont="1" applyBorder="1" applyAlignment="1">
      <alignment horizontal="right" vertical="center"/>
    </xf>
    <xf numFmtId="0" fontId="68" fillId="0" borderId="55" xfId="0" applyNumberFormat="1" applyFont="1" applyBorder="1" applyAlignment="1">
      <alignment vertical="center"/>
    </xf>
    <xf numFmtId="0" fontId="68" fillId="0" borderId="52" xfId="0" applyNumberFormat="1" applyFont="1" applyBorder="1" applyAlignment="1">
      <alignment vertical="center"/>
    </xf>
    <xf numFmtId="2" fontId="68" fillId="0" borderId="51" xfId="0" applyNumberFormat="1" applyFont="1" applyBorder="1" applyAlignment="1">
      <alignment vertical="center"/>
    </xf>
    <xf numFmtId="2" fontId="68" fillId="0" borderId="55" xfId="0" applyNumberFormat="1" applyFont="1" applyBorder="1" applyAlignment="1">
      <alignment vertical="center"/>
    </xf>
    <xf numFmtId="192" fontId="68" fillId="0" borderId="55" xfId="0" applyNumberFormat="1" applyFont="1" applyBorder="1" applyAlignment="1">
      <alignment vertical="center"/>
    </xf>
    <xf numFmtId="0" fontId="68" fillId="0" borderId="31" xfId="0" applyFont="1" applyBorder="1" applyAlignment="1">
      <alignment horizontal="center" vertical="center"/>
    </xf>
    <xf numFmtId="0" fontId="68" fillId="0" borderId="32" xfId="0" applyFont="1" applyBorder="1" applyAlignment="1">
      <alignment horizontal="center" vertical="center"/>
    </xf>
    <xf numFmtId="0" fontId="68" fillId="0" borderId="36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5" fillId="0" borderId="36" xfId="0" applyFont="1" applyBorder="1" applyAlignment="1">
      <alignment horizontal="center" vertical="center"/>
    </xf>
    <xf numFmtId="0" fontId="65" fillId="0" borderId="38" xfId="0" applyFont="1" applyBorder="1" applyAlignment="1">
      <alignment horizontal="center" vertical="center"/>
    </xf>
    <xf numFmtId="0" fontId="65" fillId="0" borderId="45" xfId="0" applyFont="1" applyBorder="1" applyAlignment="1">
      <alignment horizontal="center" vertical="center"/>
    </xf>
    <xf numFmtId="192" fontId="68" fillId="0" borderId="52" xfId="0" applyNumberFormat="1" applyFont="1" applyBorder="1" applyAlignment="1">
      <alignment vertical="center"/>
    </xf>
    <xf numFmtId="203" fontId="68" fillId="0" borderId="0" xfId="0" applyNumberFormat="1" applyFont="1" applyBorder="1" applyAlignment="1">
      <alignment horizontal="center" vertical="center"/>
    </xf>
    <xf numFmtId="209" fontId="68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0" borderId="41" xfId="0" applyFont="1" applyBorder="1" applyAlignment="1">
      <alignment horizontal="center" vertical="center"/>
    </xf>
    <xf numFmtId="192" fontId="68" fillId="0" borderId="0" xfId="0" applyNumberFormat="1" applyFont="1" applyBorder="1" applyAlignment="1">
      <alignment vertical="center"/>
    </xf>
    <xf numFmtId="0" fontId="68" fillId="0" borderId="0" xfId="0" applyFont="1" applyBorder="1">
      <alignment vertical="center"/>
    </xf>
    <xf numFmtId="201" fontId="68" fillId="0" borderId="0" xfId="0" applyNumberFormat="1" applyFont="1" applyBorder="1" applyAlignment="1">
      <alignment vertical="center"/>
    </xf>
    <xf numFmtId="201" fontId="68" fillId="0" borderId="38" xfId="0" applyNumberFormat="1" applyFont="1" applyBorder="1" applyAlignment="1">
      <alignment vertical="center"/>
    </xf>
    <xf numFmtId="189" fontId="68" fillId="0" borderId="0" xfId="0" applyNumberFormat="1" applyFont="1" applyBorder="1" applyAlignment="1">
      <alignment vertical="center"/>
    </xf>
    <xf numFmtId="2" fontId="68" fillId="0" borderId="38" xfId="0" applyNumberFormat="1" applyFont="1" applyBorder="1" applyAlignment="1">
      <alignment vertical="center"/>
    </xf>
    <xf numFmtId="194" fontId="68" fillId="0" borderId="38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horizontal="center" vertical="center"/>
    </xf>
    <xf numFmtId="0" fontId="68" fillId="0" borderId="38" xfId="0" applyNumberFormat="1" applyFont="1" applyBorder="1" applyAlignment="1">
      <alignment vertical="center"/>
    </xf>
    <xf numFmtId="205" fontId="68" fillId="0" borderId="0" xfId="0" applyNumberFormat="1" applyFont="1" applyBorder="1" applyAlignment="1">
      <alignment horizontal="left" vertical="center"/>
    </xf>
    <xf numFmtId="188" fontId="68" fillId="0" borderId="38" xfId="0" applyNumberFormat="1" applyFont="1" applyBorder="1" applyAlignment="1">
      <alignment horizontal="center" vertical="center"/>
    </xf>
    <xf numFmtId="208" fontId="68" fillId="0" borderId="0" xfId="0" applyNumberFormat="1" applyFont="1" applyBorder="1" applyAlignment="1">
      <alignment horizontal="left" vertical="center" shrinkToFit="1"/>
    </xf>
    <xf numFmtId="188" fontId="68" fillId="0" borderId="38" xfId="0" applyNumberFormat="1" applyFont="1" applyBorder="1" applyAlignment="1">
      <alignment horizontal="center" vertical="center" shrinkToFit="1"/>
    </xf>
    <xf numFmtId="201" fontId="70" fillId="0" borderId="0" xfId="0" applyNumberFormat="1" applyFont="1" applyBorder="1" applyAlignment="1">
      <alignment horizontal="center" vertical="center"/>
    </xf>
    <xf numFmtId="203" fontId="65" fillId="0" borderId="38" xfId="0" applyNumberFormat="1" applyFont="1" applyBorder="1" applyAlignment="1">
      <alignment horizontal="center" vertical="center"/>
    </xf>
    <xf numFmtId="203" fontId="68" fillId="0" borderId="38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213" fontId="68" fillId="0" borderId="0" xfId="0" applyNumberFormat="1" applyFont="1" applyBorder="1" applyAlignment="1">
      <alignment horizontal="left" vertical="center"/>
    </xf>
    <xf numFmtId="201" fontId="70" fillId="0" borderId="0" xfId="0" applyNumberFormat="1" applyFont="1" applyBorder="1" applyAlignment="1">
      <alignment horizontal="right" vertical="center"/>
    </xf>
    <xf numFmtId="206" fontId="68" fillId="0" borderId="38" xfId="0" applyNumberFormat="1" applyFont="1" applyBorder="1" applyAlignment="1">
      <alignment horizontal="center" vertical="center"/>
    </xf>
    <xf numFmtId="203" fontId="68" fillId="0" borderId="0" xfId="0" applyNumberFormat="1" applyFont="1" applyBorder="1" applyAlignment="1">
      <alignment horizontal="left" vertical="center"/>
    </xf>
    <xf numFmtId="203" fontId="68" fillId="0" borderId="0" xfId="0" applyNumberFormat="1" applyFont="1" applyBorder="1" applyAlignment="1">
      <alignment horizontal="center" vertical="center" shrinkToFit="1"/>
    </xf>
    <xf numFmtId="0" fontId="68" fillId="0" borderId="0" xfId="0" applyFont="1" applyBorder="1" applyAlignment="1">
      <alignment horizontal="left" vertical="center" shrinkToFit="1"/>
    </xf>
    <xf numFmtId="213" fontId="68" fillId="0" borderId="0" xfId="0" applyNumberFormat="1" applyFont="1" applyBorder="1" applyAlignment="1">
      <alignment horizontal="left" vertical="center" shrinkToFit="1"/>
    </xf>
    <xf numFmtId="0" fontId="68" fillId="0" borderId="0" xfId="0" applyNumberFormat="1" applyFont="1" applyBorder="1" applyAlignment="1">
      <alignment horizontal="left" vertical="center" shrinkToFit="1"/>
    </xf>
    <xf numFmtId="213" fontId="68" fillId="0" borderId="38" xfId="0" applyNumberFormat="1" applyFont="1" applyBorder="1" applyAlignment="1">
      <alignment horizontal="center" vertical="center"/>
    </xf>
    <xf numFmtId="0" fontId="83" fillId="28" borderId="57" xfId="0" applyNumberFormat="1" applyFont="1" applyFill="1" applyBorder="1" applyAlignment="1">
      <alignment horizontal="center" vertical="center" wrapText="1"/>
    </xf>
    <xf numFmtId="0" fontId="83" fillId="28" borderId="74" xfId="0" applyNumberFormat="1" applyFont="1" applyFill="1" applyBorder="1" applyAlignment="1">
      <alignment horizontal="center" vertical="center" wrapText="1"/>
    </xf>
    <xf numFmtId="212" fontId="52" fillId="0" borderId="53" xfId="86" applyNumberFormat="1" applyFont="1" applyBorder="1" applyAlignment="1">
      <alignment horizontal="center" vertical="center"/>
    </xf>
    <xf numFmtId="212" fontId="52" fillId="0" borderId="17" xfId="86" applyNumberFormat="1" applyFont="1" applyBorder="1" applyAlignment="1">
      <alignment horizontal="center" vertical="center"/>
    </xf>
    <xf numFmtId="212" fontId="52" fillId="0" borderId="54" xfId="86" applyNumberFormat="1" applyFont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 wrapText="1"/>
    </xf>
    <xf numFmtId="0" fontId="83" fillId="28" borderId="57" xfId="0" applyNumberFormat="1" applyFont="1" applyFill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/>
    </xf>
    <xf numFmtId="0" fontId="83" fillId="28" borderId="66" xfId="0" applyNumberFormat="1" applyFont="1" applyFill="1" applyBorder="1" applyAlignment="1">
      <alignment horizontal="center" vertical="center" wrapText="1"/>
    </xf>
    <xf numFmtId="0" fontId="83" fillId="28" borderId="71" xfId="0" applyNumberFormat="1" applyFont="1" applyFill="1" applyBorder="1" applyAlignment="1">
      <alignment horizontal="center" vertical="center"/>
    </xf>
    <xf numFmtId="0" fontId="83" fillId="28" borderId="65" xfId="0" applyNumberFormat="1" applyFont="1" applyFill="1" applyBorder="1" applyAlignment="1">
      <alignment horizontal="center" vertical="center"/>
    </xf>
    <xf numFmtId="0" fontId="83" fillId="28" borderId="62" xfId="0" applyNumberFormat="1" applyFont="1" applyFill="1" applyBorder="1" applyAlignment="1">
      <alignment horizontal="center" vertical="center"/>
    </xf>
    <xf numFmtId="0" fontId="83" fillId="28" borderId="63" xfId="0" applyNumberFormat="1" applyFont="1" applyFill="1" applyBorder="1" applyAlignment="1">
      <alignment horizontal="center" vertical="center"/>
    </xf>
    <xf numFmtId="0" fontId="83" fillId="28" borderId="64" xfId="0" applyNumberFormat="1" applyFont="1" applyFill="1" applyBorder="1" applyAlignment="1">
      <alignment horizontal="center" vertical="center"/>
    </xf>
    <xf numFmtId="0" fontId="52" fillId="0" borderId="75" xfId="0" applyNumberFormat="1" applyFont="1" applyBorder="1" applyAlignment="1">
      <alignment horizontal="center" vertical="center"/>
    </xf>
    <xf numFmtId="0" fontId="52" fillId="0" borderId="76" xfId="0" applyNumberFormat="1" applyFont="1" applyBorder="1" applyAlignment="1">
      <alignment horizontal="center" vertical="center"/>
    </xf>
    <xf numFmtId="190" fontId="83" fillId="28" borderId="66" xfId="0" applyNumberFormat="1" applyFont="1" applyFill="1" applyBorder="1" applyAlignment="1">
      <alignment horizontal="center" vertical="center" wrapText="1"/>
    </xf>
    <xf numFmtId="0" fontId="83" fillId="28" borderId="62" xfId="0" applyNumberFormat="1" applyFont="1" applyFill="1" applyBorder="1" applyAlignment="1">
      <alignment horizontal="center" vertical="center" wrapText="1"/>
    </xf>
    <xf numFmtId="0" fontId="83" fillId="28" borderId="63" xfId="0" applyNumberFormat="1" applyFont="1" applyFill="1" applyBorder="1" applyAlignment="1">
      <alignment horizontal="center" vertical="center" wrapText="1"/>
    </xf>
    <xf numFmtId="0" fontId="83" fillId="28" borderId="64" xfId="0" applyNumberFormat="1" applyFont="1" applyFill="1" applyBorder="1" applyAlignment="1">
      <alignment horizontal="center" vertical="center" wrapText="1"/>
    </xf>
    <xf numFmtId="190" fontId="83" fillId="28" borderId="57" xfId="0" applyNumberFormat="1" applyFont="1" applyFill="1" applyBorder="1" applyAlignment="1">
      <alignment horizontal="center" vertical="center" wrapText="1"/>
    </xf>
    <xf numFmtId="190" fontId="83" fillId="28" borderId="65" xfId="0" applyNumberFormat="1" applyFont="1" applyFill="1" applyBorder="1" applyAlignment="1">
      <alignment horizontal="center" vertical="center" wrapText="1"/>
    </xf>
    <xf numFmtId="190" fontId="83" fillId="28" borderId="71" xfId="0" applyNumberFormat="1" applyFont="1" applyFill="1" applyBorder="1" applyAlignment="1">
      <alignment horizontal="center" vertical="center" wrapText="1"/>
    </xf>
    <xf numFmtId="0" fontId="83" fillId="28" borderId="72" xfId="0" applyNumberFormat="1" applyFont="1" applyFill="1" applyBorder="1" applyAlignment="1">
      <alignment horizontal="center" vertical="center" wrapText="1"/>
    </xf>
    <xf numFmtId="0" fontId="83" fillId="28" borderId="73" xfId="0" applyNumberFormat="1" applyFont="1" applyFill="1" applyBorder="1" applyAlignment="1">
      <alignment horizontal="center" vertical="center" wrapText="1"/>
    </xf>
    <xf numFmtId="193" fontId="82" fillId="0" borderId="62" xfId="0" applyNumberFormat="1" applyFont="1" applyFill="1" applyBorder="1" applyAlignment="1">
      <alignment horizontal="center" vertical="center"/>
    </xf>
    <xf numFmtId="193" fontId="82" fillId="0" borderId="63" xfId="0" applyNumberFormat="1" applyFont="1" applyFill="1" applyBorder="1" applyAlignment="1">
      <alignment horizontal="center" vertical="center"/>
    </xf>
    <xf numFmtId="193" fontId="82" fillId="0" borderId="64" xfId="0" applyNumberFormat="1" applyFont="1" applyFill="1" applyBorder="1" applyAlignment="1">
      <alignment horizontal="center" vertical="center"/>
    </xf>
    <xf numFmtId="0" fontId="83" fillId="28" borderId="65" xfId="0" applyNumberFormat="1" applyFont="1" applyFill="1" applyBorder="1" applyAlignment="1">
      <alignment horizontal="center" vertical="center" wrapText="1"/>
    </xf>
  </cellXfs>
  <cellStyles count="11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3"/>
    <cellStyle name="계산 3" xfId="97"/>
    <cellStyle name="계산 3 2" xfId="111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4"/>
    <cellStyle name="메모 3" xfId="98"/>
    <cellStyle name="메모 3 2" xfId="112"/>
    <cellStyle name="백분율" xfId="117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0"/>
    <cellStyle name="쉼표 [0] 2 3" xfId="108"/>
    <cellStyle name="쉼표 [0] 3" xfId="94"/>
    <cellStyle name="쉼표 [0] 3 2" xfId="109"/>
    <cellStyle name="쉼표 [0] 4" xfId="102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5"/>
    <cellStyle name="요약 3" xfId="99"/>
    <cellStyle name="요약 3 2" xfId="113"/>
    <cellStyle name="입력" xfId="59" builtinId="20" customBuiltin="1"/>
    <cellStyle name="입력 2" xfId="91"/>
    <cellStyle name="입력 2 2" xfId="106"/>
    <cellStyle name="입력 3" xfId="100"/>
    <cellStyle name="입력 3 2" xfId="114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7"/>
    <cellStyle name="출력 3" xfId="101"/>
    <cellStyle name="출력 3 2" xfId="115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6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35</xdr:row>
      <xdr:rowOff>9525</xdr:rowOff>
    </xdr:from>
    <xdr:to>
      <xdr:col>7</xdr:col>
      <xdr:colOff>267929</xdr:colOff>
      <xdr:row>35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621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621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34</xdr:row>
      <xdr:rowOff>82237</xdr:rowOff>
    </xdr:from>
    <xdr:ext cx="3712555" cy="332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8340412"/>
              <a:ext cx="3712555" cy="332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𝑑𝑟𝑖𝑓𝑡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8340412"/>
              <a:ext cx="3712555" cy="332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𝑙〗_𝑑𝑟𝑖𝑓𝑡+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_𝐹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44</xdr:row>
      <xdr:rowOff>31764</xdr:rowOff>
    </xdr:from>
    <xdr:ext cx="3694922" cy="186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314325" y="10671189"/>
              <a:ext cx="3694922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𝑑𝑟𝑖𝑓𝑡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314325" y="10671189"/>
              <a:ext cx="3694922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(𝐵_𝑥 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𝑙〗_𝑑𝑟𝑖𝑓𝑡)+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_𝐹)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46</xdr:row>
      <xdr:rowOff>54405</xdr:rowOff>
    </xdr:from>
    <xdr:ext cx="6248698" cy="369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466725" y="11170080"/>
              <a:ext cx="6248698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466725" y="11170080"/>
              <a:ext cx="6248698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95</xdr:row>
      <xdr:rowOff>58878</xdr:rowOff>
    </xdr:from>
    <xdr:ext cx="84362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228725" y="22842678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228725" y="22842678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98</xdr:row>
      <xdr:rowOff>7703</xdr:rowOff>
    </xdr:from>
    <xdr:ext cx="227222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1076325" y="23505878"/>
              <a:ext cx="227222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1076325" y="23505878"/>
              <a:ext cx="227222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121</xdr:row>
      <xdr:rowOff>57567</xdr:rowOff>
    </xdr:from>
    <xdr:ext cx="783420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1228725" y="29032617"/>
              <a:ext cx="78342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1228725" y="29032617"/>
              <a:ext cx="78342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124</xdr:row>
      <xdr:rowOff>4244</xdr:rowOff>
    </xdr:from>
    <xdr:ext cx="200625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076325" y="29693669"/>
              <a:ext cx="200625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076325" y="29693669"/>
              <a:ext cx="200625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128</xdr:row>
      <xdr:rowOff>30723</xdr:rowOff>
    </xdr:from>
    <xdr:ext cx="3683637" cy="186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190500" y="30672648"/>
              <a:ext cx="3683637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𝑑𝑟𝑖𝑓𝑡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190500" y="30672648"/>
              <a:ext cx="3683637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(𝐵_𝑥 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𝑙〗_𝑑𝑟𝑖𝑓𝑡)+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_𝐹)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176</xdr:row>
      <xdr:rowOff>76200</xdr:rowOff>
    </xdr:from>
    <xdr:ext cx="3712555" cy="332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161925" y="42148125"/>
              <a:ext cx="3712555" cy="332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𝑑𝑟𝑖𝑓𝑡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161925" y="42148125"/>
              <a:ext cx="3712555" cy="332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𝑙〗_𝑑𝑟𝑖𝑓𝑡+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_𝐹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186</xdr:row>
      <xdr:rowOff>30723</xdr:rowOff>
    </xdr:from>
    <xdr:ext cx="3683637" cy="186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161925" y="44483898"/>
              <a:ext cx="3683637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𝑑𝑟𝑖𝑓𝑡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161925" y="44483898"/>
              <a:ext cx="3683637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(𝐵_𝑥 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𝑙〗_𝑑𝑟𝑖𝑓𝑡)+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_𝐹)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188</xdr:row>
      <xdr:rowOff>53364</xdr:rowOff>
    </xdr:from>
    <xdr:ext cx="6234977" cy="369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466725" y="44982789"/>
              <a:ext cx="6234977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466725" y="44982789"/>
              <a:ext cx="6234977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236</xdr:row>
      <xdr:rowOff>57567</xdr:rowOff>
    </xdr:from>
    <xdr:ext cx="84362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1228725" y="56416992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1228725" y="56416992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239</xdr:row>
      <xdr:rowOff>6392</xdr:rowOff>
    </xdr:from>
    <xdr:ext cx="227222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076325" y="57080192"/>
              <a:ext cx="227222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076325" y="57080192"/>
              <a:ext cx="227222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262</xdr:row>
      <xdr:rowOff>57150</xdr:rowOff>
    </xdr:from>
    <xdr:ext cx="783420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228725" y="62607825"/>
              <a:ext cx="78342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228725" y="62607825"/>
              <a:ext cx="78342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_𝐹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265</xdr:row>
      <xdr:rowOff>3827</xdr:rowOff>
    </xdr:from>
    <xdr:ext cx="200625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076325" y="63268877"/>
              <a:ext cx="200625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076325" y="63268877"/>
              <a:ext cx="200625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269</xdr:row>
      <xdr:rowOff>30723</xdr:rowOff>
    </xdr:from>
    <xdr:ext cx="3644011" cy="186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80975" y="64248273"/>
              <a:ext cx="3644011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)−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𝑑𝑟𝑖𝑓𝑡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80975" y="64248273"/>
              <a:ext cx="3644011" cy="186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(𝐵_𝑥)=𝑢^2 (𝑙_𝑠)−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𝑙〗_𝑑𝑟𝑖𝑓𝑡)+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_𝐹)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108</xdr:row>
      <xdr:rowOff>54405</xdr:rowOff>
    </xdr:from>
    <xdr:ext cx="1235403" cy="369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28725" y="25933830"/>
              <a:ext cx="1235403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28725" y="25933830"/>
              <a:ext cx="1235403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67</xdr:row>
      <xdr:rowOff>54433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228725" y="16170733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228725" y="16170733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78</xdr:row>
      <xdr:rowOff>36060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2190750" y="187717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2190750" y="187717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104775</xdr:colOff>
      <xdr:row>78</xdr:row>
      <xdr:rowOff>25288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2847975" y="187609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2847975" y="187609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81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2152650" y="194770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2152650" y="194770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114300</xdr:colOff>
      <xdr:row>81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2857500" y="194770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2857500" y="194770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83</xdr:row>
      <xdr:rowOff>54433</xdr:rowOff>
    </xdr:from>
    <xdr:ext cx="75341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228725" y="19980733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228725" y="19980733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28575</xdr:colOff>
      <xdr:row>93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2314575" y="2233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2314575" y="2233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19050</xdr:colOff>
      <xdr:row>93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3067050" y="2233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3067050" y="2233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19050</xdr:colOff>
      <xdr:row>106</xdr:row>
      <xdr:rowOff>17494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2457450" y="254206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2457450" y="254206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111</xdr:row>
      <xdr:rowOff>7703</xdr:rowOff>
    </xdr:from>
    <xdr:ext cx="2265428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1076325" y="26601503"/>
              <a:ext cx="2265428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1076325" y="26601503"/>
              <a:ext cx="2265428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)=1/2 (100/𝑅)^2=1/2 (100/10)^2=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119</xdr:row>
      <xdr:rowOff>17494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2343150" y="28516294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2343150" y="28516294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129</xdr:row>
      <xdr:rowOff>36173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7620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7620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129</xdr:row>
      <xdr:rowOff>36173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180975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180975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129</xdr:row>
      <xdr:rowOff>36173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28956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28956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129</xdr:row>
      <xdr:rowOff>36173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39624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39624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129</xdr:row>
      <xdr:rowOff>36173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50292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5029200" y="30916223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130</xdr:row>
      <xdr:rowOff>36173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762000" y="31154348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762000" y="31154348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135</xdr:row>
      <xdr:rowOff>36526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2895600" y="323453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2895600" y="323453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136</xdr:row>
      <xdr:rowOff>27001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1371600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1371600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142875</xdr:colOff>
      <xdr:row>136</xdr:row>
      <xdr:rowOff>27001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212407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212407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136</xdr:row>
      <xdr:rowOff>27001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290512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290512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136</xdr:row>
      <xdr:rowOff>27001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364807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364807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142875</xdr:colOff>
      <xdr:row>136</xdr:row>
      <xdr:rowOff>27001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441007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4410075" y="32573926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135</xdr:row>
      <xdr:rowOff>47626</xdr:rowOff>
    </xdr:from>
    <xdr:ext cx="1476375" cy="571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52400" y="32356426"/>
              <a:ext cx="1476375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52400" y="32356426"/>
              <a:ext cx="1476375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209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1219200" y="4998720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1219200" y="4998720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47625</xdr:colOff>
      <xdr:row>220</xdr:row>
      <xdr:rowOff>10772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1876425" y="5256019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1876425" y="5256019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220</xdr:row>
      <xdr:rowOff>0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2590800" y="52549425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2590800" y="52549425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223</xdr:row>
      <xdr:rowOff>1731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1838325" y="5326553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1838325" y="5326553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104775</xdr:colOff>
      <xdr:row>223</xdr:row>
      <xdr:rowOff>1731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2543175" y="5326553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2543175" y="53265531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225</xdr:row>
      <xdr:rowOff>57150</xdr:rowOff>
    </xdr:from>
    <xdr:ext cx="75341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1228725" y="53797200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1228725" y="53797200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234</xdr:row>
      <xdr:rowOff>0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2152650" y="558831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2152650" y="558831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9525</xdr:colOff>
      <xdr:row>234</xdr:row>
      <xdr:rowOff>0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2905125" y="558831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2905125" y="558831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249</xdr:row>
      <xdr:rowOff>54405</xdr:rowOff>
    </xdr:from>
    <xdr:ext cx="1235403" cy="369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1228725" y="25933830"/>
              <a:ext cx="1235403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1228725" y="25933830"/>
              <a:ext cx="1235403" cy="369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252</xdr:row>
      <xdr:rowOff>0</xdr:rowOff>
    </xdr:from>
    <xdr:ext cx="2265428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1066800" y="60169425"/>
              <a:ext cx="2265428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𝑑𝑟𝑖𝑓𝑡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1066800" y="60169425"/>
              <a:ext cx="2265428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𝑙〗_𝑑𝑟𝑖𝑓𝑡 )=1/2 (100/𝑅)^2=1/2 (100/10)^2=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260</xdr:row>
      <xdr:rowOff>9525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2190750" y="62083950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2190750" y="62083950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270</xdr:row>
      <xdr:rowOff>38100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7620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7620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270</xdr:row>
      <xdr:rowOff>38100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/>
            <xdr:cNvSpPr txBox="1"/>
          </xdr:nvSpPr>
          <xdr:spPr>
            <a:xfrm>
              <a:off x="180975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180975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270</xdr:row>
      <xdr:rowOff>38100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28956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28956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270</xdr:row>
      <xdr:rowOff>38100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39624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39624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270</xdr:row>
      <xdr:rowOff>38100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/>
            <xdr:cNvSpPr txBox="1"/>
          </xdr:nvSpPr>
          <xdr:spPr>
            <a:xfrm>
              <a:off x="50292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5029200" y="64493775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271</xdr:row>
      <xdr:rowOff>38100</xdr:rowOff>
    </xdr:from>
    <xdr:ext cx="8660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/>
            <xdr:cNvSpPr txBox="1"/>
          </xdr:nvSpPr>
          <xdr:spPr>
            <a:xfrm>
              <a:off x="762000" y="64731900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762000" y="64731900"/>
              <a:ext cx="8660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276</xdr:row>
      <xdr:rowOff>47625</xdr:rowOff>
    </xdr:from>
    <xdr:ext cx="1476375" cy="571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161925" y="65932050"/>
              <a:ext cx="1476375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161925" y="65932050"/>
              <a:ext cx="1476375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276</xdr:row>
      <xdr:rowOff>38100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/>
            <xdr:cNvSpPr txBox="1"/>
          </xdr:nvSpPr>
          <xdr:spPr>
            <a:xfrm>
              <a:off x="3200400" y="659225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3200400" y="659225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277</xdr:row>
      <xdr:rowOff>28575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676400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676400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142875</xdr:colOff>
      <xdr:row>277</xdr:row>
      <xdr:rowOff>28575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242887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242887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277</xdr:row>
      <xdr:rowOff>28575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320992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320992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277</xdr:row>
      <xdr:rowOff>28575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395287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395287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142875</xdr:colOff>
      <xdr:row>277</xdr:row>
      <xdr:rowOff>28575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471487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4714875" y="66151125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247</xdr:row>
      <xdr:rowOff>19050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2171700" y="5899785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2171700" y="5899785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95" t="s">
        <v>0</v>
      </c>
      <c r="B1" s="296"/>
      <c r="C1" s="296"/>
      <c r="D1" s="296"/>
      <c r="E1" s="296"/>
      <c r="F1" s="296"/>
      <c r="G1" s="296"/>
      <c r="H1" s="297"/>
      <c r="I1" s="298"/>
      <c r="J1" s="299"/>
    </row>
    <row r="2" spans="1:13" ht="12.95" customHeight="1">
      <c r="A2" s="300" t="s">
        <v>1</v>
      </c>
      <c r="B2" s="300"/>
      <c r="C2" s="300"/>
      <c r="D2" s="300"/>
      <c r="E2" s="300"/>
      <c r="F2" s="300"/>
      <c r="G2" s="300"/>
      <c r="H2" s="300"/>
      <c r="I2" s="300"/>
      <c r="J2" s="300"/>
    </row>
    <row r="3" spans="1:13" ht="12.95" customHeight="1">
      <c r="A3" s="292" t="s">
        <v>2</v>
      </c>
      <c r="B3" s="289"/>
      <c r="C3" s="301"/>
      <c r="D3" s="301"/>
      <c r="E3" s="301"/>
      <c r="F3" s="289" t="s">
        <v>3</v>
      </c>
      <c r="G3" s="289"/>
      <c r="H3" s="302"/>
      <c r="I3" s="291"/>
      <c r="J3" s="291"/>
    </row>
    <row r="4" spans="1:13" ht="12.95" customHeight="1">
      <c r="A4" s="289" t="s">
        <v>4</v>
      </c>
      <c r="B4" s="289"/>
      <c r="C4" s="290"/>
      <c r="D4" s="289"/>
      <c r="E4" s="289"/>
      <c r="F4" s="289" t="s">
        <v>5</v>
      </c>
      <c r="G4" s="289"/>
      <c r="H4" s="289"/>
      <c r="I4" s="291"/>
      <c r="J4" s="291"/>
    </row>
    <row r="5" spans="1:13" ht="12.95" customHeight="1">
      <c r="A5" s="289" t="s">
        <v>6</v>
      </c>
      <c r="B5" s="289"/>
      <c r="C5" s="289"/>
      <c r="D5" s="291"/>
      <c r="E5" s="291"/>
      <c r="F5" s="292" t="s">
        <v>7</v>
      </c>
      <c r="G5" s="289"/>
      <c r="H5" s="293"/>
      <c r="I5" s="294"/>
      <c r="J5" s="294"/>
    </row>
    <row r="6" spans="1:13" ht="12.95" customHeight="1">
      <c r="A6" s="289" t="s">
        <v>8</v>
      </c>
      <c r="B6" s="289"/>
      <c r="C6" s="289"/>
      <c r="D6" s="291"/>
      <c r="E6" s="291"/>
      <c r="F6" s="292" t="s">
        <v>9</v>
      </c>
      <c r="G6" s="289"/>
      <c r="H6" s="293"/>
      <c r="I6" s="294"/>
      <c r="J6" s="294"/>
    </row>
    <row r="7" spans="1:13" ht="12.95" customHeight="1">
      <c r="A7" s="289" t="s">
        <v>10</v>
      </c>
      <c r="B7" s="289"/>
      <c r="C7" s="304"/>
      <c r="D7" s="291"/>
      <c r="E7" s="291"/>
      <c r="F7" s="292" t="s">
        <v>11</v>
      </c>
      <c r="G7" s="289"/>
      <c r="H7" s="289"/>
      <c r="I7" s="291"/>
      <c r="J7" s="291"/>
    </row>
    <row r="8" spans="1:13" ht="12.95" customHeight="1">
      <c r="A8" s="289" t="s">
        <v>12</v>
      </c>
      <c r="B8" s="289"/>
      <c r="C8" s="302"/>
      <c r="D8" s="303"/>
      <c r="E8" s="303"/>
      <c r="F8" s="292" t="s">
        <v>13</v>
      </c>
      <c r="G8" s="289"/>
      <c r="H8" s="289"/>
      <c r="I8" s="291"/>
      <c r="J8" s="291"/>
    </row>
    <row r="9" spans="1:13" ht="12.95" customHeight="1">
      <c r="A9" s="292" t="s">
        <v>35</v>
      </c>
      <c r="B9" s="289"/>
      <c r="C9" s="293"/>
      <c r="D9" s="294"/>
      <c r="E9" s="294"/>
      <c r="F9" s="305" t="s">
        <v>14</v>
      </c>
      <c r="G9" s="305"/>
      <c r="H9" s="293"/>
      <c r="I9" s="294"/>
      <c r="J9" s="294"/>
    </row>
    <row r="10" spans="1:13" ht="23.25" customHeight="1">
      <c r="A10" s="289" t="s">
        <v>15</v>
      </c>
      <c r="B10" s="289"/>
      <c r="C10" s="293"/>
      <c r="D10" s="294"/>
      <c r="E10" s="294"/>
      <c r="F10" s="289" t="s">
        <v>16</v>
      </c>
      <c r="G10" s="289"/>
      <c r="H10" s="35"/>
      <c r="I10" s="313" t="s">
        <v>17</v>
      </c>
      <c r="J10" s="314"/>
      <c r="K10" s="4"/>
    </row>
    <row r="11" spans="1:13" ht="12.95" customHeight="1">
      <c r="A11" s="300" t="s">
        <v>18</v>
      </c>
      <c r="B11" s="300"/>
      <c r="C11" s="300"/>
      <c r="D11" s="300"/>
      <c r="E11" s="300"/>
      <c r="F11" s="300"/>
      <c r="G11" s="300"/>
      <c r="H11" s="300"/>
      <c r="I11" s="300"/>
      <c r="J11" s="300"/>
      <c r="K11" s="5"/>
    </row>
    <row r="12" spans="1:13" ht="17.25" customHeight="1">
      <c r="A12" s="3" t="s">
        <v>19</v>
      </c>
      <c r="B12" s="83"/>
      <c r="C12" s="6" t="s">
        <v>20</v>
      </c>
      <c r="D12" s="84"/>
      <c r="E12" s="6" t="s">
        <v>21</v>
      </c>
      <c r="F12" s="85"/>
      <c r="G12" s="315" t="s">
        <v>22</v>
      </c>
      <c r="H12" s="311"/>
      <c r="I12" s="317" t="s">
        <v>23</v>
      </c>
      <c r="J12" s="318"/>
      <c r="K12" s="4"/>
      <c r="L12" s="7"/>
      <c r="M12" s="7"/>
    </row>
    <row r="13" spans="1:13" ht="17.25" customHeight="1">
      <c r="A13" s="8" t="s">
        <v>24</v>
      </c>
      <c r="B13" s="83"/>
      <c r="C13" s="8" t="s">
        <v>25</v>
      </c>
      <c r="D13" s="84"/>
      <c r="E13" s="6" t="s">
        <v>26</v>
      </c>
      <c r="F13" s="85"/>
      <c r="G13" s="316"/>
      <c r="H13" s="312"/>
      <c r="I13" s="319"/>
      <c r="J13" s="320"/>
      <c r="K13" s="5"/>
    </row>
    <row r="14" spans="1:13" ht="12.95" customHeight="1">
      <c r="A14" s="300" t="s">
        <v>27</v>
      </c>
      <c r="B14" s="300"/>
      <c r="C14" s="300"/>
      <c r="D14" s="300"/>
      <c r="E14" s="300"/>
      <c r="F14" s="300"/>
      <c r="G14" s="300"/>
      <c r="H14" s="300"/>
      <c r="I14" s="300"/>
      <c r="J14" s="300"/>
      <c r="K14" s="5"/>
    </row>
    <row r="15" spans="1:13" ht="39" customHeight="1">
      <c r="A15" s="308"/>
      <c r="B15" s="309"/>
      <c r="C15" s="309"/>
      <c r="D15" s="309"/>
      <c r="E15" s="309"/>
      <c r="F15" s="309"/>
      <c r="G15" s="309"/>
      <c r="H15" s="309"/>
      <c r="I15" s="309"/>
      <c r="J15" s="310"/>
    </row>
    <row r="16" spans="1:13" ht="12.95" customHeight="1">
      <c r="A16" s="300" t="s">
        <v>28</v>
      </c>
      <c r="B16" s="300"/>
      <c r="C16" s="300"/>
      <c r="D16" s="300"/>
      <c r="E16" s="300"/>
      <c r="F16" s="300"/>
      <c r="G16" s="300"/>
      <c r="H16" s="300"/>
      <c r="I16" s="300"/>
      <c r="J16" s="300"/>
    </row>
    <row r="17" spans="1:12" ht="12.95" customHeight="1">
      <c r="A17" s="3" t="s">
        <v>29</v>
      </c>
      <c r="B17" s="292" t="s">
        <v>30</v>
      </c>
      <c r="C17" s="289"/>
      <c r="D17" s="289"/>
      <c r="E17" s="289"/>
      <c r="F17" s="292" t="s">
        <v>31</v>
      </c>
      <c r="G17" s="28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306"/>
      <c r="C18" s="307"/>
      <c r="D18" s="307"/>
      <c r="E18" s="307"/>
      <c r="F18" s="306"/>
      <c r="G18" s="307"/>
      <c r="H18" s="41"/>
      <c r="I18" s="18"/>
      <c r="J18" s="82"/>
      <c r="L18" s="5"/>
    </row>
    <row r="19" spans="1:12" ht="12.95" customHeight="1">
      <c r="A19" s="36"/>
      <c r="B19" s="306"/>
      <c r="C19" s="307"/>
      <c r="D19" s="307"/>
      <c r="E19" s="307"/>
      <c r="F19" s="306"/>
      <c r="G19" s="307"/>
      <c r="H19" s="21"/>
      <c r="I19" s="21"/>
      <c r="J19" s="82"/>
      <c r="L19" s="5"/>
    </row>
    <row r="20" spans="1:12" ht="12.95" customHeight="1">
      <c r="A20" s="36"/>
      <c r="B20" s="306"/>
      <c r="C20" s="307"/>
      <c r="D20" s="307"/>
      <c r="E20" s="307"/>
      <c r="F20" s="306"/>
      <c r="G20" s="307"/>
      <c r="H20" s="32"/>
      <c r="I20" s="32"/>
      <c r="J20" s="82"/>
      <c r="L20" s="5"/>
    </row>
    <row r="21" spans="1:12" ht="12.95" customHeight="1">
      <c r="A21" s="36"/>
      <c r="B21" s="306"/>
      <c r="C21" s="307"/>
      <c r="D21" s="307"/>
      <c r="E21" s="307"/>
      <c r="F21" s="306"/>
      <c r="G21" s="307"/>
      <c r="H21" s="32"/>
      <c r="I21" s="9"/>
      <c r="J21" s="82"/>
      <c r="L21" s="5"/>
    </row>
    <row r="22" spans="1:12" ht="12.95" customHeight="1">
      <c r="A22" s="36"/>
      <c r="B22" s="306"/>
      <c r="C22" s="307"/>
      <c r="D22" s="307"/>
      <c r="E22" s="307"/>
      <c r="F22" s="306"/>
      <c r="G22" s="307"/>
      <c r="H22" s="20"/>
      <c r="I22" s="11"/>
      <c r="J22" s="82"/>
      <c r="L22" s="5"/>
    </row>
    <row r="23" spans="1:12" ht="12.95" customHeight="1">
      <c r="A23" s="36"/>
      <c r="B23" s="306"/>
      <c r="C23" s="307"/>
      <c r="D23" s="307"/>
      <c r="E23" s="307"/>
      <c r="F23" s="306"/>
      <c r="G23" s="307"/>
      <c r="H23" s="11"/>
      <c r="I23" s="9"/>
      <c r="J23" s="82"/>
      <c r="L23" s="5"/>
    </row>
    <row r="24" spans="1:12" ht="12.95" customHeight="1">
      <c r="A24" s="36"/>
      <c r="B24" s="306"/>
      <c r="C24" s="307"/>
      <c r="D24" s="307"/>
      <c r="E24" s="307"/>
      <c r="F24" s="306"/>
      <c r="G24" s="307"/>
      <c r="H24" s="16"/>
      <c r="I24" s="9"/>
      <c r="J24" s="82"/>
      <c r="L24" s="5"/>
    </row>
    <row r="25" spans="1:12" ht="12.95" customHeight="1">
      <c r="A25" s="36"/>
      <c r="B25" s="306"/>
      <c r="C25" s="307"/>
      <c r="D25" s="307"/>
      <c r="E25" s="307"/>
      <c r="F25" s="306"/>
      <c r="G25" s="307"/>
      <c r="H25" s="16"/>
      <c r="I25" s="9"/>
      <c r="J25" s="82"/>
      <c r="L25" s="5"/>
    </row>
    <row r="26" spans="1:12" ht="12.95" customHeight="1">
      <c r="A26" s="36"/>
      <c r="B26" s="306"/>
      <c r="C26" s="307"/>
      <c r="D26" s="307"/>
      <c r="E26" s="307"/>
      <c r="F26" s="306"/>
      <c r="G26" s="307"/>
      <c r="H26" s="16"/>
      <c r="I26" s="9"/>
      <c r="J26" s="82"/>
      <c r="L26" s="5"/>
    </row>
    <row r="27" spans="1:12" ht="12.95" customHeight="1">
      <c r="A27" s="36"/>
      <c r="B27" s="306"/>
      <c r="C27" s="307"/>
      <c r="D27" s="307"/>
      <c r="E27" s="307"/>
      <c r="F27" s="306"/>
      <c r="G27" s="307"/>
      <c r="H27" s="9"/>
      <c r="I27" s="9"/>
      <c r="J27" s="82"/>
    </row>
    <row r="28" spans="1:12" ht="12.95" customHeight="1">
      <c r="A28" s="36"/>
      <c r="B28" s="306"/>
      <c r="C28" s="307"/>
      <c r="D28" s="307"/>
      <c r="E28" s="307"/>
      <c r="F28" s="306"/>
      <c r="G28" s="307"/>
      <c r="H28" s="9"/>
      <c r="I28" s="9"/>
      <c r="J28" s="82"/>
    </row>
    <row r="29" spans="1:12" ht="12.95" customHeight="1">
      <c r="A29" s="36"/>
      <c r="B29" s="306"/>
      <c r="C29" s="307"/>
      <c r="D29" s="307"/>
      <c r="E29" s="307"/>
      <c r="F29" s="306"/>
      <c r="G29" s="307"/>
      <c r="H29" s="9"/>
      <c r="I29" s="9"/>
      <c r="J29" s="82"/>
    </row>
    <row r="30" spans="1:12" ht="12.95" customHeight="1">
      <c r="A30" s="36"/>
      <c r="B30" s="306"/>
      <c r="C30" s="307"/>
      <c r="D30" s="307"/>
      <c r="E30" s="307"/>
      <c r="F30" s="306"/>
      <c r="G30" s="307"/>
      <c r="H30" s="9"/>
      <c r="I30" s="9"/>
      <c r="J30" s="82"/>
    </row>
    <row r="31" spans="1:12" ht="12.95" customHeight="1">
      <c r="A31" s="36"/>
      <c r="B31" s="306"/>
      <c r="C31" s="307"/>
      <c r="D31" s="307"/>
      <c r="E31" s="307"/>
      <c r="F31" s="306"/>
      <c r="G31" s="307"/>
      <c r="H31" s="9"/>
      <c r="I31" s="9"/>
      <c r="J31" s="82"/>
    </row>
    <row r="32" spans="1:12" ht="12.95" customHeight="1">
      <c r="A32" s="36"/>
      <c r="B32" s="306"/>
      <c r="C32" s="307"/>
      <c r="D32" s="307"/>
      <c r="E32" s="307"/>
      <c r="F32" s="306"/>
      <c r="G32" s="307"/>
      <c r="H32" s="9"/>
      <c r="I32" s="9"/>
      <c r="J32" s="82"/>
    </row>
    <row r="33" spans="1:10" ht="12.95" customHeight="1">
      <c r="A33" s="36"/>
      <c r="B33" s="306"/>
      <c r="C33" s="307"/>
      <c r="D33" s="307"/>
      <c r="E33" s="307"/>
      <c r="F33" s="306"/>
      <c r="G33" s="307"/>
      <c r="H33" s="9"/>
      <c r="I33" s="9"/>
      <c r="J33" s="82"/>
    </row>
    <row r="34" spans="1:10" ht="12.95" customHeight="1">
      <c r="A34" s="36"/>
      <c r="B34" s="306"/>
      <c r="C34" s="307"/>
      <c r="D34" s="307"/>
      <c r="E34" s="307"/>
      <c r="F34" s="306"/>
      <c r="G34" s="307"/>
      <c r="H34" s="9"/>
      <c r="I34" s="9"/>
      <c r="J34" s="82"/>
    </row>
    <row r="35" spans="1:10" ht="12.95" customHeight="1">
      <c r="A35" s="36"/>
      <c r="B35" s="306"/>
      <c r="C35" s="307"/>
      <c r="D35" s="307"/>
      <c r="E35" s="307"/>
      <c r="F35" s="306"/>
      <c r="G35" s="307"/>
      <c r="H35" s="9"/>
      <c r="I35" s="9"/>
      <c r="J35" s="82"/>
    </row>
    <row r="36" spans="1:10" ht="12.95" customHeight="1">
      <c r="A36" s="36"/>
      <c r="B36" s="306"/>
      <c r="C36" s="307"/>
      <c r="D36" s="307"/>
      <c r="E36" s="307"/>
      <c r="F36" s="306"/>
      <c r="G36" s="307"/>
      <c r="H36" s="9"/>
      <c r="I36" s="9"/>
      <c r="J36" s="82"/>
    </row>
    <row r="37" spans="1:10" ht="12.95" customHeight="1">
      <c r="A37" s="36"/>
      <c r="B37" s="306"/>
      <c r="C37" s="307"/>
      <c r="D37" s="307"/>
      <c r="E37" s="307"/>
      <c r="F37" s="306"/>
      <c r="G37" s="307"/>
      <c r="H37" s="9"/>
      <c r="I37" s="9"/>
      <c r="J37" s="82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330" t="s">
        <v>37</v>
      </c>
      <c r="B39" s="330"/>
      <c r="C39" s="330"/>
      <c r="D39" s="330"/>
      <c r="E39" s="330"/>
      <c r="F39" s="333" t="s">
        <v>38</v>
      </c>
      <c r="G39" s="321"/>
      <c r="H39" s="322"/>
      <c r="I39" s="322"/>
      <c r="J39" s="323"/>
    </row>
    <row r="40" spans="1:10" ht="12.95" customHeight="1">
      <c r="A40" s="330" t="s">
        <v>39</v>
      </c>
      <c r="B40" s="330"/>
      <c r="C40" s="330"/>
      <c r="D40" s="330"/>
      <c r="E40" s="330"/>
      <c r="F40" s="334"/>
      <c r="G40" s="324"/>
      <c r="H40" s="325"/>
      <c r="I40" s="325"/>
      <c r="J40" s="326"/>
    </row>
    <row r="41" spans="1:10" ht="12.95" customHeight="1">
      <c r="A41" s="330" t="s">
        <v>40</v>
      </c>
      <c r="B41" s="330"/>
      <c r="C41" s="330"/>
      <c r="D41" s="330"/>
      <c r="E41" s="330"/>
      <c r="F41" s="334"/>
      <c r="G41" s="324"/>
      <c r="H41" s="325"/>
      <c r="I41" s="325"/>
      <c r="J41" s="326"/>
    </row>
    <row r="42" spans="1:10" ht="12.95" customHeight="1">
      <c r="A42" s="330" t="s">
        <v>41</v>
      </c>
      <c r="B42" s="330"/>
      <c r="C42" s="331" t="s">
        <v>42</v>
      </c>
      <c r="D42" s="331"/>
      <c r="E42" s="331"/>
      <c r="F42" s="335"/>
      <c r="G42" s="327"/>
      <c r="H42" s="328"/>
      <c r="I42" s="328"/>
      <c r="J42" s="329"/>
    </row>
    <row r="43" spans="1:10" ht="12.95" customHeight="1">
      <c r="A43" s="332" t="s">
        <v>52</v>
      </c>
      <c r="B43" s="332"/>
      <c r="C43" s="332" t="str">
        <f>IF(Calcu_ADJ!B15=FALSE,Calcu!J4,Calcu_ADJ!J4)</f>
        <v/>
      </c>
      <c r="D43" s="332"/>
      <c r="E43" s="332"/>
    </row>
    <row r="46" spans="1:10" ht="12.95" customHeight="1">
      <c r="B46" s="1" t="s">
        <v>313</v>
      </c>
    </row>
    <row r="47" spans="1:10" ht="12.95" customHeight="1">
      <c r="B47" s="1" t="s">
        <v>314</v>
      </c>
    </row>
    <row r="48" spans="1:10" ht="12.95" customHeight="1">
      <c r="A48" s="1">
        <f>Calcu!N132</f>
        <v>33500</v>
      </c>
      <c r="B48" s="1" t="s">
        <v>317</v>
      </c>
    </row>
    <row r="49" spans="1:2" ht="12.95" customHeight="1">
      <c r="A49" s="108"/>
    </row>
    <row r="50" spans="1:2" ht="12.95" customHeight="1">
      <c r="A50" s="1" t="str">
        <f>IF(Calcu_ADJ!B15=FALSE,Calcu!K4,Calcu_ADJ!K4)</f>
        <v>PASS</v>
      </c>
      <c r="B50" s="1" t="s">
        <v>318</v>
      </c>
    </row>
    <row r="52" spans="1:2" ht="12.95" customHeight="1">
      <c r="B52" s="1" t="s">
        <v>392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showGridLines="0" zoomScaleNormal="100" workbookViewId="0"/>
  </sheetViews>
  <sheetFormatPr defaultColWidth="8.77734375" defaultRowHeight="18" customHeight="1"/>
  <cols>
    <col min="1" max="1" width="2.77734375" style="118" customWidth="1"/>
    <col min="2" max="2" width="8.77734375" style="120"/>
    <col min="3" max="3" width="10.77734375" style="120" bestFit="1" customWidth="1"/>
    <col min="4" max="4" width="8.77734375" style="120"/>
    <col min="5" max="21" width="8.77734375" style="119"/>
    <col min="22" max="16384" width="8.77734375" style="118"/>
  </cols>
  <sheetData>
    <row r="1" spans="1:27" ht="18" customHeight="1">
      <c r="A1" s="178" t="s">
        <v>265</v>
      </c>
    </row>
    <row r="2" spans="1:27" ht="15" customHeight="1">
      <c r="A2" s="115" t="s">
        <v>128</v>
      </c>
      <c r="B2" s="116"/>
      <c r="C2" s="116"/>
      <c r="D2" s="116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118"/>
      <c r="S2" s="118"/>
      <c r="T2" s="118"/>
      <c r="U2" s="118"/>
    </row>
    <row r="3" spans="1:27" ht="12">
      <c r="B3" s="226" t="s">
        <v>247</v>
      </c>
      <c r="C3" s="226" t="s">
        <v>119</v>
      </c>
      <c r="D3" s="226" t="s">
        <v>75</v>
      </c>
      <c r="E3" s="226" t="s">
        <v>60</v>
      </c>
      <c r="F3" s="226" t="s">
        <v>315</v>
      </c>
      <c r="G3" s="226" t="s">
        <v>129</v>
      </c>
      <c r="H3" s="226" t="s">
        <v>124</v>
      </c>
      <c r="I3" s="258" t="s">
        <v>316</v>
      </c>
      <c r="J3" s="179" t="s">
        <v>130</v>
      </c>
      <c r="K3" s="179" t="s">
        <v>131</v>
      </c>
      <c r="N3" s="118"/>
      <c r="P3" s="118"/>
      <c r="Q3" s="118"/>
      <c r="R3" s="118"/>
      <c r="S3" s="118"/>
      <c r="T3" s="118"/>
      <c r="U3" s="118"/>
    </row>
    <row r="4" spans="1:27" ht="15" customHeight="1">
      <c r="B4" s="166">
        <f>Length_3_R1!K6</f>
        <v>0</v>
      </c>
      <c r="C4" s="166">
        <f>MAX(C15:C35)</f>
        <v>0</v>
      </c>
      <c r="D4" s="227">
        <f>MAX(Length_3_R1!I4:I24)</f>
        <v>0</v>
      </c>
      <c r="E4" s="166">
        <f>Length_3_R1!J4</f>
        <v>0</v>
      </c>
      <c r="F4" s="166">
        <f>D4*I4</f>
        <v>0</v>
      </c>
      <c r="G4" s="166" t="e">
        <f ca="1">OFFSET(Length_3_R1!D3,MATCH(C4,C15:C35,0),0)</f>
        <v>#N/A</v>
      </c>
      <c r="H4" s="166" t="e">
        <f ca="1">OFFSET(Length_3_R1!F3,MATCH(C4,C15:C35,0),0)</f>
        <v>#N/A</v>
      </c>
      <c r="I4" s="227">
        <f>IF(E4="mm",1000,1)</f>
        <v>1</v>
      </c>
      <c r="J4" s="126" t="str">
        <f>IF(SUM(R50,R115)=0,"","초과")</f>
        <v/>
      </c>
      <c r="K4" s="128" t="str">
        <f>IF(SUM(V14,V79)=0,"PASS","FAIL")</f>
        <v>PASS</v>
      </c>
      <c r="N4" s="118"/>
      <c r="P4" s="118"/>
      <c r="Q4" s="118"/>
      <c r="R4" s="118"/>
      <c r="S4" s="118"/>
      <c r="T4" s="118"/>
      <c r="U4" s="118"/>
    </row>
    <row r="5" spans="1:27" ht="15" customHeight="1">
      <c r="B5" s="116"/>
      <c r="C5" s="116"/>
      <c r="D5" s="116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</row>
    <row r="6" spans="1:27" ht="15" customHeight="1">
      <c r="A6" s="115" t="s">
        <v>266</v>
      </c>
      <c r="B6" s="116"/>
      <c r="C6" s="116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</row>
    <row r="7" spans="1:27" ht="15" customHeight="1">
      <c r="B7" s="464" t="s">
        <v>267</v>
      </c>
      <c r="C7" s="465"/>
      <c r="D7" s="465"/>
      <c r="E7" s="465"/>
      <c r="F7" s="466"/>
      <c r="G7" s="459" t="s">
        <v>268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</row>
    <row r="8" spans="1:27" ht="15" customHeight="1">
      <c r="B8" s="180" t="s">
        <v>98</v>
      </c>
      <c r="C8" s="181" t="s">
        <v>127</v>
      </c>
      <c r="D8" s="180" t="s">
        <v>120</v>
      </c>
      <c r="E8" s="181" t="s">
        <v>121</v>
      </c>
      <c r="F8" s="180" t="s">
        <v>122</v>
      </c>
      <c r="G8" s="460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</row>
    <row r="9" spans="1:27" ht="15" customHeight="1">
      <c r="B9" s="182">
        <f>Length_3_R1!K4</f>
        <v>0</v>
      </c>
      <c r="C9" s="182">
        <f>Length_3_R1!L4</f>
        <v>0</v>
      </c>
      <c r="D9" s="182">
        <f>Length_3_R1!M4</f>
        <v>0</v>
      </c>
      <c r="E9" s="182">
        <f>Length_3_R1!N4</f>
        <v>0</v>
      </c>
      <c r="F9" s="182">
        <f>Length_3_R1!O4</f>
        <v>0</v>
      </c>
      <c r="G9" s="182">
        <f>MAX(B9:F9)-MIN(B9:F9)</f>
        <v>0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</row>
    <row r="10" spans="1:27" ht="15" customHeight="1">
      <c r="B10" s="183"/>
      <c r="C10" s="183"/>
      <c r="D10" s="183"/>
      <c r="E10" s="183"/>
      <c r="F10" s="183"/>
      <c r="G10" s="184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</row>
    <row r="11" spans="1:27" ht="15" customHeight="1">
      <c r="A11" s="115" t="s">
        <v>269</v>
      </c>
      <c r="C11" s="116"/>
      <c r="D11" s="116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9" t="s">
        <v>270</v>
      </c>
      <c r="Q11" s="121"/>
      <c r="R11" s="121"/>
      <c r="S11" s="121"/>
      <c r="T11" s="121"/>
      <c r="U11" s="121"/>
    </row>
    <row r="12" spans="1:27" ht="15" customHeight="1">
      <c r="B12" s="461" t="s">
        <v>330</v>
      </c>
      <c r="C12" s="459" t="s">
        <v>264</v>
      </c>
      <c r="D12" s="459" t="s">
        <v>60</v>
      </c>
      <c r="E12" s="464" t="s">
        <v>332</v>
      </c>
      <c r="F12" s="465"/>
      <c r="G12" s="465"/>
      <c r="H12" s="465"/>
      <c r="I12" s="466"/>
      <c r="J12" s="214" t="s">
        <v>334</v>
      </c>
      <c r="K12" s="473" t="s">
        <v>79</v>
      </c>
      <c r="L12" s="258" t="s">
        <v>335</v>
      </c>
      <c r="M12" s="470" t="s">
        <v>337</v>
      </c>
      <c r="N12" s="472"/>
      <c r="O12" s="121"/>
      <c r="P12" s="469" t="s">
        <v>338</v>
      </c>
      <c r="Q12" s="469"/>
      <c r="R12" s="476" t="s">
        <v>145</v>
      </c>
      <c r="S12" s="477"/>
      <c r="T12" s="477"/>
      <c r="U12" s="477"/>
      <c r="V12" s="477"/>
      <c r="W12" s="477"/>
      <c r="Y12" s="473" t="s">
        <v>62</v>
      </c>
      <c r="Z12" s="473" t="s">
        <v>339</v>
      </c>
      <c r="AA12" s="473" t="s">
        <v>158</v>
      </c>
    </row>
    <row r="13" spans="1:27" ht="15" customHeight="1">
      <c r="B13" s="461"/>
      <c r="C13" s="463"/>
      <c r="D13" s="462"/>
      <c r="E13" s="237" t="s">
        <v>340</v>
      </c>
      <c r="F13" s="214" t="s">
        <v>127</v>
      </c>
      <c r="G13" s="237" t="s">
        <v>120</v>
      </c>
      <c r="H13" s="214" t="s">
        <v>121</v>
      </c>
      <c r="I13" s="237" t="s">
        <v>122</v>
      </c>
      <c r="J13" s="258" t="s">
        <v>341</v>
      </c>
      <c r="K13" s="474"/>
      <c r="L13" s="258" t="s">
        <v>342</v>
      </c>
      <c r="M13" s="258" t="s">
        <v>335</v>
      </c>
      <c r="N13" s="258" t="s">
        <v>343</v>
      </c>
      <c r="O13" s="121"/>
      <c r="P13" s="238" t="s">
        <v>346</v>
      </c>
      <c r="Q13" s="238" t="s">
        <v>347</v>
      </c>
      <c r="R13" s="258" t="s">
        <v>132</v>
      </c>
      <c r="S13" s="258" t="s">
        <v>345</v>
      </c>
      <c r="T13" s="255" t="s">
        <v>335</v>
      </c>
      <c r="U13" s="257" t="s">
        <v>338</v>
      </c>
      <c r="V13" s="257" t="s">
        <v>134</v>
      </c>
      <c r="W13" s="257" t="s">
        <v>363</v>
      </c>
      <c r="Y13" s="475"/>
      <c r="Z13" s="475"/>
      <c r="AA13" s="475"/>
    </row>
    <row r="14" spans="1:27" ht="15" customHeight="1">
      <c r="B14" s="461"/>
      <c r="C14" s="258" t="s">
        <v>348</v>
      </c>
      <c r="D14" s="463"/>
      <c r="E14" s="237" t="s">
        <v>325</v>
      </c>
      <c r="F14" s="237" t="str">
        <f t="shared" ref="F14:N14" si="0">E14</f>
        <v>μm</v>
      </c>
      <c r="G14" s="237" t="str">
        <f t="shared" si="0"/>
        <v>μm</v>
      </c>
      <c r="H14" s="237" t="str">
        <f t="shared" si="0"/>
        <v>μm</v>
      </c>
      <c r="I14" s="237" t="str">
        <f t="shared" si="0"/>
        <v>μm</v>
      </c>
      <c r="J14" s="237" t="str">
        <f t="shared" si="0"/>
        <v>μm</v>
      </c>
      <c r="K14" s="237" t="str">
        <f t="shared" si="0"/>
        <v>μm</v>
      </c>
      <c r="L14" s="237" t="str">
        <f t="shared" si="0"/>
        <v>μm</v>
      </c>
      <c r="M14" s="237" t="str">
        <f t="shared" si="0"/>
        <v>μm</v>
      </c>
      <c r="N14" s="237" t="str">
        <f t="shared" si="0"/>
        <v>μm</v>
      </c>
      <c r="O14" s="121"/>
      <c r="P14" s="237" t="str">
        <f>T14</f>
        <v>μm</v>
      </c>
      <c r="Q14" s="237" t="str">
        <f>P14</f>
        <v>μm</v>
      </c>
      <c r="R14" s="237" t="str">
        <f>N14</f>
        <v>μm</v>
      </c>
      <c r="S14" s="237" t="str">
        <f>R14</f>
        <v>μm</v>
      </c>
      <c r="T14" s="237" t="str">
        <f>S14</f>
        <v>μm</v>
      </c>
      <c r="U14" s="237" t="str">
        <f>Q14</f>
        <v>μm</v>
      </c>
      <c r="V14" s="128">
        <f>IF(TYPE(MATCH("FAIL",V15:V35,0))=16,0,1)</f>
        <v>0</v>
      </c>
      <c r="W14" s="257" t="str">
        <f>U14</f>
        <v>μm</v>
      </c>
      <c r="Y14" s="474"/>
      <c r="Z14" s="474"/>
      <c r="AA14" s="474"/>
    </row>
    <row r="15" spans="1:27" ht="15" customHeight="1">
      <c r="B15" s="186" t="b">
        <f>IF(Length_3_R1!Y4="",FALSE,TRUE)</f>
        <v>0</v>
      </c>
      <c r="C15" s="187" t="str">
        <f>IF($B15=FALSE,"",VALUE(Length_3_R1!B4))</f>
        <v/>
      </c>
      <c r="D15" s="166" t="str">
        <f>IF($B15=FALSE,"",Length_3_R1!C4)</f>
        <v/>
      </c>
      <c r="E15" s="182" t="str">
        <f>IF($B15=FALSE,"",Length_3_R1!Y4*$I$4)</f>
        <v/>
      </c>
      <c r="F15" s="182" t="str">
        <f>IF($B15=FALSE,"",Length_3_R1!Z4*$I$4)</f>
        <v/>
      </c>
      <c r="G15" s="182" t="str">
        <f>IF($B15=FALSE,"",Length_3_R1!AA4*$I$4)</f>
        <v/>
      </c>
      <c r="H15" s="182" t="str">
        <f>IF($B15=FALSE,"",Length_3_R1!AB4*$I$4)</f>
        <v/>
      </c>
      <c r="I15" s="182" t="str">
        <f>IF($B15=FALSE,"",Length_3_R1!AC4*$I$4)</f>
        <v/>
      </c>
      <c r="J15" s="188" t="str">
        <f t="shared" ref="J15:J35" si="1">IF(B15=FALSE,"",AVERAGE(E15:I15))</f>
        <v/>
      </c>
      <c r="K15" s="189" t="str">
        <f>IF(B15=FALSE,"",STDEV(E15:I15))</f>
        <v/>
      </c>
      <c r="L15" s="190" t="str">
        <f t="shared" ref="L15:L35" si="2">IF(B15=FALSE,"",C15-J15/I$4)</f>
        <v/>
      </c>
      <c r="M15" s="166" t="str">
        <f>IF($B15=FALSE,"",ROUND(L15,$M$49))</f>
        <v/>
      </c>
      <c r="N15" s="166" t="str">
        <f>IF($B15=FALSE,"",ROUND(C15-M15,$M$49))</f>
        <v/>
      </c>
      <c r="O15" s="121"/>
      <c r="P15" s="166">
        <f>Length_3_R1!P4</f>
        <v>0</v>
      </c>
      <c r="Q15" s="166">
        <f>Length_3_R1!Q4</f>
        <v>0</v>
      </c>
      <c r="R15" s="166" t="e">
        <f t="shared" ref="R15:R35" ca="1" si="3">TEXT(C15,IF(C15&gt;=1000,"# ##","")&amp;$P$50)</f>
        <v>#N/A</v>
      </c>
      <c r="S15" s="166" t="e">
        <f t="shared" ref="S15:S35" ca="1" si="4">TEXT(N15,IF(N15&gt;=1000,"# ##","")&amp;$P$50)</f>
        <v>#N/A</v>
      </c>
      <c r="T15" s="166" t="e">
        <f t="shared" ref="T15:T35" ca="1" si="5">TEXT(M15,$P$50)</f>
        <v>#N/A</v>
      </c>
      <c r="U15" s="166" t="e">
        <f t="shared" ref="U15:U35" ca="1" si="6">"± "&amp;TEXT(Q15-C15,P$50)</f>
        <v>#VALUE!</v>
      </c>
      <c r="V15" s="166" t="str">
        <f>IF($B15=FALSE,"",IF(AND(P15&lt;=N15,N15&lt;=Q15),"PASS","FAIL"))</f>
        <v/>
      </c>
      <c r="W15" s="227" t="e">
        <f t="shared" ref="W15:W35" ca="1" si="7">TEXT(H$50,P$50)</f>
        <v>#N/A</v>
      </c>
      <c r="Y15" s="166">
        <f>Length_3_R1!H4</f>
        <v>0</v>
      </c>
      <c r="Z15" s="166">
        <f>IFERROR(LEN(Y15)-FIND(".",Y15),0)</f>
        <v>0</v>
      </c>
      <c r="AA15" s="166" t="str">
        <f t="shared" ref="AA15:AA35" ca="1" si="8">OFFSET(P$54,MATCH(Z15,O$55:O$65,0),0)</f>
        <v>0</v>
      </c>
    </row>
    <row r="16" spans="1:27" ht="15" customHeight="1">
      <c r="B16" s="186" t="b">
        <f>IF(Length_3_R1!Y5="",FALSE,TRUE)</f>
        <v>0</v>
      </c>
      <c r="C16" s="187" t="str">
        <f>IF($B16=FALSE,"",VALUE(Length_3_R1!B5))</f>
        <v/>
      </c>
      <c r="D16" s="166" t="str">
        <f>IF($B16=FALSE,"",Length_3_R1!C5)</f>
        <v/>
      </c>
      <c r="E16" s="182" t="str">
        <f>IF($B16=FALSE,"",Length_3_R1!Y5*$I$4)</f>
        <v/>
      </c>
      <c r="F16" s="182" t="str">
        <f>IF($B16=FALSE,"",Length_3_R1!Z5*$I$4)</f>
        <v/>
      </c>
      <c r="G16" s="182" t="str">
        <f>IF($B16=FALSE,"",Length_3_R1!AA5*$I$4)</f>
        <v/>
      </c>
      <c r="H16" s="182" t="str">
        <f>IF($B16=FALSE,"",Length_3_R1!AB5*$I$4)</f>
        <v/>
      </c>
      <c r="I16" s="182" t="str">
        <f>IF($B16=FALSE,"",Length_3_R1!AC5*$I$4)</f>
        <v/>
      </c>
      <c r="J16" s="188" t="str">
        <f t="shared" si="1"/>
        <v/>
      </c>
      <c r="K16" s="189" t="str">
        <f t="shared" ref="K16:K35" si="9">IF(B16=FALSE,"",STDEV(E16:I16))</f>
        <v/>
      </c>
      <c r="L16" s="190" t="str">
        <f t="shared" si="2"/>
        <v/>
      </c>
      <c r="M16" s="166" t="str">
        <f t="shared" ref="M16:M35" si="10">IF($B16=FALSE,"",ROUND(L16,$M$49))</f>
        <v/>
      </c>
      <c r="N16" s="166" t="str">
        <f t="shared" ref="N16:N35" si="11">IF($B16=FALSE,"",ROUND(C16-M16,$M$49))</f>
        <v/>
      </c>
      <c r="O16" s="121"/>
      <c r="P16" s="166">
        <f>Length_3_R1!P5</f>
        <v>0</v>
      </c>
      <c r="Q16" s="166">
        <f>Length_3_R1!Q5</f>
        <v>0</v>
      </c>
      <c r="R16" s="166" t="e">
        <f t="shared" ca="1" si="3"/>
        <v>#N/A</v>
      </c>
      <c r="S16" s="166" t="e">
        <f t="shared" ca="1" si="4"/>
        <v>#N/A</v>
      </c>
      <c r="T16" s="166" t="e">
        <f t="shared" ca="1" si="5"/>
        <v>#N/A</v>
      </c>
      <c r="U16" s="166" t="e">
        <f t="shared" ca="1" si="6"/>
        <v>#VALUE!</v>
      </c>
      <c r="V16" s="166" t="str">
        <f t="shared" ref="V16:V35" si="12">IF($B16=FALSE,"",IF(AND(P16&lt;=N16,N16&lt;=Q16),"PASS","FAIL"))</f>
        <v/>
      </c>
      <c r="W16" s="227" t="e">
        <f t="shared" ca="1" si="7"/>
        <v>#N/A</v>
      </c>
      <c r="Y16" s="166">
        <f>Length_3_R1!H5</f>
        <v>0</v>
      </c>
      <c r="Z16" s="166">
        <f t="shared" ref="Z16:Z35" si="13">IFERROR(LEN(Y16)-FIND(".",Y16),0)</f>
        <v>0</v>
      </c>
      <c r="AA16" s="166" t="str">
        <f t="shared" ca="1" si="8"/>
        <v>0</v>
      </c>
    </row>
    <row r="17" spans="2:27" ht="15" customHeight="1">
      <c r="B17" s="186" t="b">
        <f>IF(Length_3_R1!Y6="",FALSE,TRUE)</f>
        <v>0</v>
      </c>
      <c r="C17" s="187" t="str">
        <f>IF($B17=FALSE,"",VALUE(Length_3_R1!B6))</f>
        <v/>
      </c>
      <c r="D17" s="166" t="str">
        <f>IF($B17=FALSE,"",Length_3_R1!C6)</f>
        <v/>
      </c>
      <c r="E17" s="182" t="str">
        <f>IF($B17=FALSE,"",Length_3_R1!Y6*$I$4)</f>
        <v/>
      </c>
      <c r="F17" s="182" t="str">
        <f>IF($B17=FALSE,"",Length_3_R1!Z6*$I$4)</f>
        <v/>
      </c>
      <c r="G17" s="182" t="str">
        <f>IF($B17=FALSE,"",Length_3_R1!AA6*$I$4)</f>
        <v/>
      </c>
      <c r="H17" s="182" t="str">
        <f>IF($B17=FALSE,"",Length_3_R1!AB6*$I$4)</f>
        <v/>
      </c>
      <c r="I17" s="182" t="str">
        <f>IF($B17=FALSE,"",Length_3_R1!AC6*$I$4)</f>
        <v/>
      </c>
      <c r="J17" s="188" t="str">
        <f t="shared" si="1"/>
        <v/>
      </c>
      <c r="K17" s="189" t="str">
        <f t="shared" si="9"/>
        <v/>
      </c>
      <c r="L17" s="190" t="str">
        <f t="shared" si="2"/>
        <v/>
      </c>
      <c r="M17" s="166" t="str">
        <f t="shared" si="10"/>
        <v/>
      </c>
      <c r="N17" s="166" t="str">
        <f t="shared" si="11"/>
        <v/>
      </c>
      <c r="O17" s="121"/>
      <c r="P17" s="166">
        <f>Length_3_R1!P6</f>
        <v>0</v>
      </c>
      <c r="Q17" s="166">
        <f>Length_3_R1!Q6</f>
        <v>0</v>
      </c>
      <c r="R17" s="166" t="e">
        <f t="shared" ca="1" si="3"/>
        <v>#N/A</v>
      </c>
      <c r="S17" s="166" t="e">
        <f t="shared" ca="1" si="4"/>
        <v>#N/A</v>
      </c>
      <c r="T17" s="166" t="e">
        <f t="shared" ca="1" si="5"/>
        <v>#N/A</v>
      </c>
      <c r="U17" s="166" t="e">
        <f t="shared" ca="1" si="6"/>
        <v>#VALUE!</v>
      </c>
      <c r="V17" s="166" t="str">
        <f t="shared" si="12"/>
        <v/>
      </c>
      <c r="W17" s="227" t="e">
        <f t="shared" ca="1" si="7"/>
        <v>#N/A</v>
      </c>
      <c r="Y17" s="166">
        <f>Length_3_R1!H6</f>
        <v>0</v>
      </c>
      <c r="Z17" s="166">
        <f t="shared" si="13"/>
        <v>0</v>
      </c>
      <c r="AA17" s="166" t="str">
        <f t="shared" ca="1" si="8"/>
        <v>0</v>
      </c>
    </row>
    <row r="18" spans="2:27" ht="15" customHeight="1">
      <c r="B18" s="186" t="b">
        <f>IF(Length_3_R1!Y7="",FALSE,TRUE)</f>
        <v>0</v>
      </c>
      <c r="C18" s="187" t="str">
        <f>IF($B18=FALSE,"",VALUE(Length_3_R1!B7))</f>
        <v/>
      </c>
      <c r="D18" s="166" t="str">
        <f>IF($B18=FALSE,"",Length_3_R1!C7)</f>
        <v/>
      </c>
      <c r="E18" s="182" t="str">
        <f>IF($B18=FALSE,"",Length_3_R1!Y7*$I$4)</f>
        <v/>
      </c>
      <c r="F18" s="182" t="str">
        <f>IF($B18=FALSE,"",Length_3_R1!Z7*$I$4)</f>
        <v/>
      </c>
      <c r="G18" s="182" t="str">
        <f>IF($B18=FALSE,"",Length_3_R1!AA7*$I$4)</f>
        <v/>
      </c>
      <c r="H18" s="182" t="str">
        <f>IF($B18=FALSE,"",Length_3_R1!AB7*$I$4)</f>
        <v/>
      </c>
      <c r="I18" s="182" t="str">
        <f>IF($B18=FALSE,"",Length_3_R1!AC7*$I$4)</f>
        <v/>
      </c>
      <c r="J18" s="188" t="str">
        <f t="shared" si="1"/>
        <v/>
      </c>
      <c r="K18" s="189" t="str">
        <f t="shared" si="9"/>
        <v/>
      </c>
      <c r="L18" s="190" t="str">
        <f t="shared" si="2"/>
        <v/>
      </c>
      <c r="M18" s="166" t="str">
        <f t="shared" si="10"/>
        <v/>
      </c>
      <c r="N18" s="166" t="str">
        <f t="shared" si="11"/>
        <v/>
      </c>
      <c r="O18" s="121"/>
      <c r="P18" s="166">
        <f>Length_3_R1!P7</f>
        <v>0</v>
      </c>
      <c r="Q18" s="166">
        <f>Length_3_R1!Q7</f>
        <v>0</v>
      </c>
      <c r="R18" s="166" t="e">
        <f t="shared" ca="1" si="3"/>
        <v>#N/A</v>
      </c>
      <c r="S18" s="166" t="e">
        <f t="shared" ca="1" si="4"/>
        <v>#N/A</v>
      </c>
      <c r="T18" s="166" t="e">
        <f t="shared" ca="1" si="5"/>
        <v>#N/A</v>
      </c>
      <c r="U18" s="166" t="e">
        <f t="shared" ca="1" si="6"/>
        <v>#VALUE!</v>
      </c>
      <c r="V18" s="166" t="str">
        <f t="shared" si="12"/>
        <v/>
      </c>
      <c r="W18" s="227" t="e">
        <f t="shared" ca="1" si="7"/>
        <v>#N/A</v>
      </c>
      <c r="Y18" s="166">
        <f>Length_3_R1!H7</f>
        <v>0</v>
      </c>
      <c r="Z18" s="166">
        <f t="shared" si="13"/>
        <v>0</v>
      </c>
      <c r="AA18" s="166" t="str">
        <f t="shared" ca="1" si="8"/>
        <v>0</v>
      </c>
    </row>
    <row r="19" spans="2:27" ht="15" customHeight="1">
      <c r="B19" s="186" t="b">
        <f>IF(Length_3_R1!Y8="",FALSE,TRUE)</f>
        <v>0</v>
      </c>
      <c r="C19" s="187" t="str">
        <f>IF($B19=FALSE,"",VALUE(Length_3_R1!B8))</f>
        <v/>
      </c>
      <c r="D19" s="166" t="str">
        <f>IF($B19=FALSE,"",Length_3_R1!C8)</f>
        <v/>
      </c>
      <c r="E19" s="182" t="str">
        <f>IF($B19=FALSE,"",Length_3_R1!Y8*$I$4)</f>
        <v/>
      </c>
      <c r="F19" s="182" t="str">
        <f>IF($B19=FALSE,"",Length_3_R1!Z8*$I$4)</f>
        <v/>
      </c>
      <c r="G19" s="182" t="str">
        <f>IF($B19=FALSE,"",Length_3_R1!AA8*$I$4)</f>
        <v/>
      </c>
      <c r="H19" s="182" t="str">
        <f>IF($B19=FALSE,"",Length_3_R1!AB8*$I$4)</f>
        <v/>
      </c>
      <c r="I19" s="182" t="str">
        <f>IF($B19=FALSE,"",Length_3_R1!AC8*$I$4)</f>
        <v/>
      </c>
      <c r="J19" s="188" t="str">
        <f t="shared" si="1"/>
        <v/>
      </c>
      <c r="K19" s="189" t="str">
        <f t="shared" si="9"/>
        <v/>
      </c>
      <c r="L19" s="190" t="str">
        <f t="shared" si="2"/>
        <v/>
      </c>
      <c r="M19" s="166" t="str">
        <f t="shared" si="10"/>
        <v/>
      </c>
      <c r="N19" s="166" t="str">
        <f t="shared" si="11"/>
        <v/>
      </c>
      <c r="O19" s="121"/>
      <c r="P19" s="166">
        <f>Length_3_R1!P8</f>
        <v>0</v>
      </c>
      <c r="Q19" s="166">
        <f>Length_3_R1!Q8</f>
        <v>0</v>
      </c>
      <c r="R19" s="166" t="e">
        <f t="shared" ca="1" si="3"/>
        <v>#N/A</v>
      </c>
      <c r="S19" s="166" t="e">
        <f t="shared" ca="1" si="4"/>
        <v>#N/A</v>
      </c>
      <c r="T19" s="166" t="e">
        <f t="shared" ca="1" si="5"/>
        <v>#N/A</v>
      </c>
      <c r="U19" s="166" t="e">
        <f t="shared" ca="1" si="6"/>
        <v>#VALUE!</v>
      </c>
      <c r="V19" s="166" t="str">
        <f t="shared" si="12"/>
        <v/>
      </c>
      <c r="W19" s="227" t="e">
        <f t="shared" ca="1" si="7"/>
        <v>#N/A</v>
      </c>
      <c r="Y19" s="166">
        <f>Length_3_R1!H8</f>
        <v>0</v>
      </c>
      <c r="Z19" s="166">
        <f t="shared" si="13"/>
        <v>0</v>
      </c>
      <c r="AA19" s="166" t="str">
        <f t="shared" ca="1" si="8"/>
        <v>0</v>
      </c>
    </row>
    <row r="20" spans="2:27" ht="15" customHeight="1">
      <c r="B20" s="186" t="b">
        <f>IF(Length_3_R1!Y9="",FALSE,TRUE)</f>
        <v>0</v>
      </c>
      <c r="C20" s="187" t="str">
        <f>IF($B20=FALSE,"",VALUE(Length_3_R1!B9))</f>
        <v/>
      </c>
      <c r="D20" s="166" t="str">
        <f>IF($B20=FALSE,"",Length_3_R1!C9)</f>
        <v/>
      </c>
      <c r="E20" s="182" t="str">
        <f>IF($B20=FALSE,"",Length_3_R1!Y9*$I$4)</f>
        <v/>
      </c>
      <c r="F20" s="182" t="str">
        <f>IF($B20=FALSE,"",Length_3_R1!Z9*$I$4)</f>
        <v/>
      </c>
      <c r="G20" s="182" t="str">
        <f>IF($B20=FALSE,"",Length_3_R1!AA9*$I$4)</f>
        <v/>
      </c>
      <c r="H20" s="182" t="str">
        <f>IF($B20=FALSE,"",Length_3_R1!AB9*$I$4)</f>
        <v/>
      </c>
      <c r="I20" s="182" t="str">
        <f>IF($B20=FALSE,"",Length_3_R1!AC9*$I$4)</f>
        <v/>
      </c>
      <c r="J20" s="188" t="str">
        <f t="shared" si="1"/>
        <v/>
      </c>
      <c r="K20" s="189" t="str">
        <f t="shared" si="9"/>
        <v/>
      </c>
      <c r="L20" s="190" t="str">
        <f t="shared" si="2"/>
        <v/>
      </c>
      <c r="M20" s="166" t="str">
        <f t="shared" si="10"/>
        <v/>
      </c>
      <c r="N20" s="166" t="str">
        <f t="shared" si="11"/>
        <v/>
      </c>
      <c r="O20" s="121"/>
      <c r="P20" s="166">
        <f>Length_3_R1!P9</f>
        <v>0</v>
      </c>
      <c r="Q20" s="166">
        <f>Length_3_R1!Q9</f>
        <v>0</v>
      </c>
      <c r="R20" s="166" t="e">
        <f t="shared" ca="1" si="3"/>
        <v>#N/A</v>
      </c>
      <c r="S20" s="166" t="e">
        <f t="shared" ca="1" si="4"/>
        <v>#N/A</v>
      </c>
      <c r="T20" s="166" t="e">
        <f t="shared" ca="1" si="5"/>
        <v>#N/A</v>
      </c>
      <c r="U20" s="166" t="e">
        <f t="shared" ca="1" si="6"/>
        <v>#VALUE!</v>
      </c>
      <c r="V20" s="166" t="str">
        <f t="shared" si="12"/>
        <v/>
      </c>
      <c r="W20" s="227" t="e">
        <f t="shared" ca="1" si="7"/>
        <v>#N/A</v>
      </c>
      <c r="Y20" s="166">
        <f>Length_3_R1!H9</f>
        <v>0</v>
      </c>
      <c r="Z20" s="166">
        <f t="shared" si="13"/>
        <v>0</v>
      </c>
      <c r="AA20" s="166" t="str">
        <f t="shared" ca="1" si="8"/>
        <v>0</v>
      </c>
    </row>
    <row r="21" spans="2:27" ht="15" customHeight="1">
      <c r="B21" s="186" t="b">
        <f>IF(Length_3_R1!Y10="",FALSE,TRUE)</f>
        <v>0</v>
      </c>
      <c r="C21" s="187" t="str">
        <f>IF($B21=FALSE,"",VALUE(Length_3_R1!B10))</f>
        <v/>
      </c>
      <c r="D21" s="166" t="str">
        <f>IF($B21=FALSE,"",Length_3_R1!C10)</f>
        <v/>
      </c>
      <c r="E21" s="182" t="str">
        <f>IF($B21=FALSE,"",Length_3_R1!Y10*$I$4)</f>
        <v/>
      </c>
      <c r="F21" s="182" t="str">
        <f>IF($B21=FALSE,"",Length_3_R1!Z10*$I$4)</f>
        <v/>
      </c>
      <c r="G21" s="182" t="str">
        <f>IF($B21=FALSE,"",Length_3_R1!AA10*$I$4)</f>
        <v/>
      </c>
      <c r="H21" s="182" t="str">
        <f>IF($B21=FALSE,"",Length_3_R1!AB10*$I$4)</f>
        <v/>
      </c>
      <c r="I21" s="182" t="str">
        <f>IF($B21=FALSE,"",Length_3_R1!AC10*$I$4)</f>
        <v/>
      </c>
      <c r="J21" s="188" t="str">
        <f t="shared" si="1"/>
        <v/>
      </c>
      <c r="K21" s="189" t="str">
        <f t="shared" si="9"/>
        <v/>
      </c>
      <c r="L21" s="190" t="str">
        <f t="shared" si="2"/>
        <v/>
      </c>
      <c r="M21" s="166" t="str">
        <f t="shared" si="10"/>
        <v/>
      </c>
      <c r="N21" s="166" t="str">
        <f t="shared" si="11"/>
        <v/>
      </c>
      <c r="O21" s="121"/>
      <c r="P21" s="166">
        <f>Length_3_R1!P10</f>
        <v>0</v>
      </c>
      <c r="Q21" s="166">
        <f>Length_3_R1!Q10</f>
        <v>0</v>
      </c>
      <c r="R21" s="166" t="e">
        <f t="shared" ca="1" si="3"/>
        <v>#N/A</v>
      </c>
      <c r="S21" s="166" t="e">
        <f t="shared" ca="1" si="4"/>
        <v>#N/A</v>
      </c>
      <c r="T21" s="166" t="e">
        <f t="shared" ca="1" si="5"/>
        <v>#N/A</v>
      </c>
      <c r="U21" s="166" t="e">
        <f t="shared" ca="1" si="6"/>
        <v>#VALUE!</v>
      </c>
      <c r="V21" s="166" t="str">
        <f t="shared" si="12"/>
        <v/>
      </c>
      <c r="W21" s="227" t="e">
        <f t="shared" ca="1" si="7"/>
        <v>#N/A</v>
      </c>
      <c r="Y21" s="166">
        <f>Length_3_R1!H10</f>
        <v>0</v>
      </c>
      <c r="Z21" s="166">
        <f t="shared" si="13"/>
        <v>0</v>
      </c>
      <c r="AA21" s="166" t="str">
        <f t="shared" ca="1" si="8"/>
        <v>0</v>
      </c>
    </row>
    <row r="22" spans="2:27" ht="15" customHeight="1">
      <c r="B22" s="186" t="b">
        <f>IF(Length_3_R1!Y11="",FALSE,TRUE)</f>
        <v>0</v>
      </c>
      <c r="C22" s="187" t="str">
        <f>IF($B22=FALSE,"",VALUE(Length_3_R1!B11))</f>
        <v/>
      </c>
      <c r="D22" s="166" t="str">
        <f>IF($B22=FALSE,"",Length_3_R1!C11)</f>
        <v/>
      </c>
      <c r="E22" s="182" t="str">
        <f>IF($B22=FALSE,"",Length_3_R1!Y11*$I$4)</f>
        <v/>
      </c>
      <c r="F22" s="182" t="str">
        <f>IF($B22=FALSE,"",Length_3_R1!Z11*$I$4)</f>
        <v/>
      </c>
      <c r="G22" s="182" t="str">
        <f>IF($B22=FALSE,"",Length_3_R1!AA11*$I$4)</f>
        <v/>
      </c>
      <c r="H22" s="182" t="str">
        <f>IF($B22=FALSE,"",Length_3_R1!AB11*$I$4)</f>
        <v/>
      </c>
      <c r="I22" s="182" t="str">
        <f>IF($B22=FALSE,"",Length_3_R1!AC11*$I$4)</f>
        <v/>
      </c>
      <c r="J22" s="188" t="str">
        <f t="shared" si="1"/>
        <v/>
      </c>
      <c r="K22" s="189" t="str">
        <f t="shared" si="9"/>
        <v/>
      </c>
      <c r="L22" s="190" t="str">
        <f t="shared" si="2"/>
        <v/>
      </c>
      <c r="M22" s="166" t="str">
        <f t="shared" si="10"/>
        <v/>
      </c>
      <c r="N22" s="166" t="str">
        <f t="shared" si="11"/>
        <v/>
      </c>
      <c r="O22" s="121"/>
      <c r="P22" s="166">
        <f>Length_3_R1!P11</f>
        <v>0</v>
      </c>
      <c r="Q22" s="166">
        <f>Length_3_R1!Q11</f>
        <v>0</v>
      </c>
      <c r="R22" s="166" t="e">
        <f t="shared" ca="1" si="3"/>
        <v>#N/A</v>
      </c>
      <c r="S22" s="166" t="e">
        <f t="shared" ca="1" si="4"/>
        <v>#N/A</v>
      </c>
      <c r="T22" s="166" t="e">
        <f t="shared" ca="1" si="5"/>
        <v>#N/A</v>
      </c>
      <c r="U22" s="166" t="e">
        <f t="shared" ca="1" si="6"/>
        <v>#VALUE!</v>
      </c>
      <c r="V22" s="166" t="str">
        <f t="shared" si="12"/>
        <v/>
      </c>
      <c r="W22" s="227" t="e">
        <f t="shared" ca="1" si="7"/>
        <v>#N/A</v>
      </c>
      <c r="Y22" s="166">
        <f>Length_3_R1!H11</f>
        <v>0</v>
      </c>
      <c r="Z22" s="166">
        <f t="shared" si="13"/>
        <v>0</v>
      </c>
      <c r="AA22" s="166" t="str">
        <f t="shared" ca="1" si="8"/>
        <v>0</v>
      </c>
    </row>
    <row r="23" spans="2:27" ht="15" customHeight="1">
      <c r="B23" s="186" t="b">
        <f>IF(Length_3_R1!Y12="",FALSE,TRUE)</f>
        <v>0</v>
      </c>
      <c r="C23" s="187" t="str">
        <f>IF($B23=FALSE,"",VALUE(Length_3_R1!B12))</f>
        <v/>
      </c>
      <c r="D23" s="166" t="str">
        <f>IF($B23=FALSE,"",Length_3_R1!C12)</f>
        <v/>
      </c>
      <c r="E23" s="182" t="str">
        <f>IF($B23=FALSE,"",Length_3_R1!Y12*$I$4)</f>
        <v/>
      </c>
      <c r="F23" s="182" t="str">
        <f>IF($B23=FALSE,"",Length_3_R1!Z12*$I$4)</f>
        <v/>
      </c>
      <c r="G23" s="182" t="str">
        <f>IF($B23=FALSE,"",Length_3_R1!AA12*$I$4)</f>
        <v/>
      </c>
      <c r="H23" s="182" t="str">
        <f>IF($B23=FALSE,"",Length_3_R1!AB12*$I$4)</f>
        <v/>
      </c>
      <c r="I23" s="182" t="str">
        <f>IF($B23=FALSE,"",Length_3_R1!AC12*$I$4)</f>
        <v/>
      </c>
      <c r="J23" s="188" t="str">
        <f t="shared" si="1"/>
        <v/>
      </c>
      <c r="K23" s="189" t="str">
        <f t="shared" si="9"/>
        <v/>
      </c>
      <c r="L23" s="190" t="str">
        <f t="shared" si="2"/>
        <v/>
      </c>
      <c r="M23" s="166" t="str">
        <f t="shared" si="10"/>
        <v/>
      </c>
      <c r="N23" s="166" t="str">
        <f t="shared" si="11"/>
        <v/>
      </c>
      <c r="O23" s="121"/>
      <c r="P23" s="166">
        <f>Length_3_R1!P12</f>
        <v>0</v>
      </c>
      <c r="Q23" s="166">
        <f>Length_3_R1!Q12</f>
        <v>0</v>
      </c>
      <c r="R23" s="166" t="e">
        <f t="shared" ca="1" si="3"/>
        <v>#N/A</v>
      </c>
      <c r="S23" s="166" t="e">
        <f t="shared" ca="1" si="4"/>
        <v>#N/A</v>
      </c>
      <c r="T23" s="166" t="e">
        <f t="shared" ca="1" si="5"/>
        <v>#N/A</v>
      </c>
      <c r="U23" s="166" t="e">
        <f t="shared" ca="1" si="6"/>
        <v>#VALUE!</v>
      </c>
      <c r="V23" s="166" t="str">
        <f t="shared" si="12"/>
        <v/>
      </c>
      <c r="W23" s="227" t="e">
        <f t="shared" ca="1" si="7"/>
        <v>#N/A</v>
      </c>
      <c r="Y23" s="166">
        <f>Length_3_R1!H12</f>
        <v>0</v>
      </c>
      <c r="Z23" s="166">
        <f t="shared" si="13"/>
        <v>0</v>
      </c>
      <c r="AA23" s="166" t="str">
        <f t="shared" ca="1" si="8"/>
        <v>0</v>
      </c>
    </row>
    <row r="24" spans="2:27" ht="15" customHeight="1">
      <c r="B24" s="186" t="b">
        <f>IF(Length_3_R1!Y13="",FALSE,TRUE)</f>
        <v>0</v>
      </c>
      <c r="C24" s="187" t="str">
        <f>IF($B24=FALSE,"",VALUE(Length_3_R1!B13))</f>
        <v/>
      </c>
      <c r="D24" s="166" t="str">
        <f>IF($B24=FALSE,"",Length_3_R1!C13)</f>
        <v/>
      </c>
      <c r="E24" s="182" t="str">
        <f>IF($B24=FALSE,"",Length_3_R1!Y13*$I$4)</f>
        <v/>
      </c>
      <c r="F24" s="182" t="str">
        <f>IF($B24=FALSE,"",Length_3_R1!Z13*$I$4)</f>
        <v/>
      </c>
      <c r="G24" s="182" t="str">
        <f>IF($B24=FALSE,"",Length_3_R1!AA13*$I$4)</f>
        <v/>
      </c>
      <c r="H24" s="182" t="str">
        <f>IF($B24=FALSE,"",Length_3_R1!AB13*$I$4)</f>
        <v/>
      </c>
      <c r="I24" s="182" t="str">
        <f>IF($B24=FALSE,"",Length_3_R1!AC13*$I$4)</f>
        <v/>
      </c>
      <c r="J24" s="188" t="str">
        <f t="shared" si="1"/>
        <v/>
      </c>
      <c r="K24" s="189" t="str">
        <f t="shared" si="9"/>
        <v/>
      </c>
      <c r="L24" s="190" t="str">
        <f t="shared" si="2"/>
        <v/>
      </c>
      <c r="M24" s="166" t="str">
        <f t="shared" si="10"/>
        <v/>
      </c>
      <c r="N24" s="166" t="str">
        <f t="shared" si="11"/>
        <v/>
      </c>
      <c r="O24" s="121"/>
      <c r="P24" s="166">
        <f>Length_3_R1!P13</f>
        <v>0</v>
      </c>
      <c r="Q24" s="166">
        <f>Length_3_R1!Q13</f>
        <v>0</v>
      </c>
      <c r="R24" s="166" t="e">
        <f t="shared" ca="1" si="3"/>
        <v>#N/A</v>
      </c>
      <c r="S24" s="166" t="e">
        <f t="shared" ca="1" si="4"/>
        <v>#N/A</v>
      </c>
      <c r="T24" s="166" t="e">
        <f t="shared" ca="1" si="5"/>
        <v>#N/A</v>
      </c>
      <c r="U24" s="166" t="e">
        <f t="shared" ca="1" si="6"/>
        <v>#VALUE!</v>
      </c>
      <c r="V24" s="166" t="str">
        <f t="shared" si="12"/>
        <v/>
      </c>
      <c r="W24" s="227" t="e">
        <f t="shared" ca="1" si="7"/>
        <v>#N/A</v>
      </c>
      <c r="Y24" s="166">
        <f>Length_3_R1!H13</f>
        <v>0</v>
      </c>
      <c r="Z24" s="166">
        <f t="shared" si="13"/>
        <v>0</v>
      </c>
      <c r="AA24" s="166" t="str">
        <f t="shared" ca="1" si="8"/>
        <v>0</v>
      </c>
    </row>
    <row r="25" spans="2:27" ht="15" customHeight="1">
      <c r="B25" s="186" t="b">
        <f>IF(Length_3_R1!Y14="",FALSE,TRUE)</f>
        <v>0</v>
      </c>
      <c r="C25" s="187" t="str">
        <f>IF($B25=FALSE,"",VALUE(Length_3_R1!B14))</f>
        <v/>
      </c>
      <c r="D25" s="166" t="str">
        <f>IF($B25=FALSE,"",Length_3_R1!C14)</f>
        <v/>
      </c>
      <c r="E25" s="182" t="str">
        <f>IF($B25=FALSE,"",Length_3_R1!Y14*$I$4)</f>
        <v/>
      </c>
      <c r="F25" s="182" t="str">
        <f>IF($B25=FALSE,"",Length_3_R1!Z14*$I$4)</f>
        <v/>
      </c>
      <c r="G25" s="182" t="str">
        <f>IF($B25=FALSE,"",Length_3_R1!AA14*$I$4)</f>
        <v/>
      </c>
      <c r="H25" s="182" t="str">
        <f>IF($B25=FALSE,"",Length_3_R1!AB14*$I$4)</f>
        <v/>
      </c>
      <c r="I25" s="182" t="str">
        <f>IF($B25=FALSE,"",Length_3_R1!AC14*$I$4)</f>
        <v/>
      </c>
      <c r="J25" s="188" t="str">
        <f t="shared" si="1"/>
        <v/>
      </c>
      <c r="K25" s="189" t="str">
        <f t="shared" si="9"/>
        <v/>
      </c>
      <c r="L25" s="190" t="str">
        <f t="shared" si="2"/>
        <v/>
      </c>
      <c r="M25" s="166" t="str">
        <f t="shared" si="10"/>
        <v/>
      </c>
      <c r="N25" s="166" t="str">
        <f t="shared" si="11"/>
        <v/>
      </c>
      <c r="O25" s="121"/>
      <c r="P25" s="166">
        <f>Length_3_R1!P14</f>
        <v>0</v>
      </c>
      <c r="Q25" s="166">
        <f>Length_3_R1!Q14</f>
        <v>0</v>
      </c>
      <c r="R25" s="166" t="e">
        <f t="shared" ca="1" si="3"/>
        <v>#N/A</v>
      </c>
      <c r="S25" s="166" t="e">
        <f t="shared" ca="1" si="4"/>
        <v>#N/A</v>
      </c>
      <c r="T25" s="166" t="e">
        <f t="shared" ca="1" si="5"/>
        <v>#N/A</v>
      </c>
      <c r="U25" s="166" t="e">
        <f t="shared" ca="1" si="6"/>
        <v>#VALUE!</v>
      </c>
      <c r="V25" s="166" t="str">
        <f t="shared" si="12"/>
        <v/>
      </c>
      <c r="W25" s="227" t="e">
        <f t="shared" ca="1" si="7"/>
        <v>#N/A</v>
      </c>
      <c r="Y25" s="166">
        <f>Length_3_R1!H14</f>
        <v>0</v>
      </c>
      <c r="Z25" s="166">
        <f t="shared" si="13"/>
        <v>0</v>
      </c>
      <c r="AA25" s="166" t="str">
        <f t="shared" ca="1" si="8"/>
        <v>0</v>
      </c>
    </row>
    <row r="26" spans="2:27" ht="15" customHeight="1">
      <c r="B26" s="186" t="b">
        <f>IF(Length_3_R1!Y15="",FALSE,TRUE)</f>
        <v>0</v>
      </c>
      <c r="C26" s="187" t="str">
        <f>IF($B26=FALSE,"",VALUE(Length_3_R1!B15))</f>
        <v/>
      </c>
      <c r="D26" s="166" t="str">
        <f>IF($B26=FALSE,"",Length_3_R1!C15)</f>
        <v/>
      </c>
      <c r="E26" s="182" t="str">
        <f>IF($B26=FALSE,"",Length_3_R1!Y15*$I$4)</f>
        <v/>
      </c>
      <c r="F26" s="182" t="str">
        <f>IF($B26=FALSE,"",Length_3_R1!Z15*$I$4)</f>
        <v/>
      </c>
      <c r="G26" s="182" t="str">
        <f>IF($B26=FALSE,"",Length_3_R1!AA15*$I$4)</f>
        <v/>
      </c>
      <c r="H26" s="182" t="str">
        <f>IF($B26=FALSE,"",Length_3_R1!AB15*$I$4)</f>
        <v/>
      </c>
      <c r="I26" s="182" t="str">
        <f>IF($B26=FALSE,"",Length_3_R1!AC15*$I$4)</f>
        <v/>
      </c>
      <c r="J26" s="188" t="str">
        <f t="shared" si="1"/>
        <v/>
      </c>
      <c r="K26" s="189" t="str">
        <f t="shared" si="9"/>
        <v/>
      </c>
      <c r="L26" s="190" t="str">
        <f t="shared" si="2"/>
        <v/>
      </c>
      <c r="M26" s="166" t="str">
        <f t="shared" si="10"/>
        <v/>
      </c>
      <c r="N26" s="166" t="str">
        <f t="shared" si="11"/>
        <v/>
      </c>
      <c r="O26" s="121"/>
      <c r="P26" s="166">
        <f>Length_3_R1!P15</f>
        <v>0</v>
      </c>
      <c r="Q26" s="166">
        <f>Length_3_R1!Q15</f>
        <v>0</v>
      </c>
      <c r="R26" s="166" t="e">
        <f t="shared" ca="1" si="3"/>
        <v>#N/A</v>
      </c>
      <c r="S26" s="166" t="e">
        <f t="shared" ca="1" si="4"/>
        <v>#N/A</v>
      </c>
      <c r="T26" s="166" t="e">
        <f t="shared" ca="1" si="5"/>
        <v>#N/A</v>
      </c>
      <c r="U26" s="166" t="e">
        <f t="shared" ca="1" si="6"/>
        <v>#VALUE!</v>
      </c>
      <c r="V26" s="166" t="str">
        <f t="shared" si="12"/>
        <v/>
      </c>
      <c r="W26" s="227" t="e">
        <f t="shared" ca="1" si="7"/>
        <v>#N/A</v>
      </c>
      <c r="Y26" s="166">
        <f>Length_3_R1!H15</f>
        <v>0</v>
      </c>
      <c r="Z26" s="166">
        <f t="shared" si="13"/>
        <v>0</v>
      </c>
      <c r="AA26" s="166" t="str">
        <f t="shared" ca="1" si="8"/>
        <v>0</v>
      </c>
    </row>
    <row r="27" spans="2:27" ht="15" customHeight="1">
      <c r="B27" s="186" t="b">
        <f>IF(Length_3_R1!Y16="",FALSE,TRUE)</f>
        <v>0</v>
      </c>
      <c r="C27" s="187" t="str">
        <f>IF($B27=FALSE,"",VALUE(Length_3_R1!B16))</f>
        <v/>
      </c>
      <c r="D27" s="166" t="str">
        <f>IF($B27=FALSE,"",Length_3_R1!C16)</f>
        <v/>
      </c>
      <c r="E27" s="182" t="str">
        <f>IF($B27=FALSE,"",Length_3_R1!Y16*$I$4)</f>
        <v/>
      </c>
      <c r="F27" s="182" t="str">
        <f>IF($B27=FALSE,"",Length_3_R1!Z16*$I$4)</f>
        <v/>
      </c>
      <c r="G27" s="182" t="str">
        <f>IF($B27=FALSE,"",Length_3_R1!AA16*$I$4)</f>
        <v/>
      </c>
      <c r="H27" s="182" t="str">
        <f>IF($B27=FALSE,"",Length_3_R1!AB16*$I$4)</f>
        <v/>
      </c>
      <c r="I27" s="182" t="str">
        <f>IF($B27=FALSE,"",Length_3_R1!AC16*$I$4)</f>
        <v/>
      </c>
      <c r="J27" s="188" t="str">
        <f t="shared" si="1"/>
        <v/>
      </c>
      <c r="K27" s="189" t="str">
        <f t="shared" si="9"/>
        <v/>
      </c>
      <c r="L27" s="190" t="str">
        <f t="shared" si="2"/>
        <v/>
      </c>
      <c r="M27" s="166" t="str">
        <f t="shared" si="10"/>
        <v/>
      </c>
      <c r="N27" s="166" t="str">
        <f t="shared" si="11"/>
        <v/>
      </c>
      <c r="O27" s="121"/>
      <c r="P27" s="166">
        <f>Length_3_R1!P16</f>
        <v>0</v>
      </c>
      <c r="Q27" s="166">
        <f>Length_3_R1!Q16</f>
        <v>0</v>
      </c>
      <c r="R27" s="166" t="e">
        <f t="shared" ca="1" si="3"/>
        <v>#N/A</v>
      </c>
      <c r="S27" s="166" t="e">
        <f t="shared" ca="1" si="4"/>
        <v>#N/A</v>
      </c>
      <c r="T27" s="166" t="e">
        <f t="shared" ca="1" si="5"/>
        <v>#N/A</v>
      </c>
      <c r="U27" s="166" t="e">
        <f t="shared" ca="1" si="6"/>
        <v>#VALUE!</v>
      </c>
      <c r="V27" s="166" t="str">
        <f t="shared" si="12"/>
        <v/>
      </c>
      <c r="W27" s="227" t="e">
        <f t="shared" ca="1" si="7"/>
        <v>#N/A</v>
      </c>
      <c r="Y27" s="166">
        <f>Length_3_R1!H16</f>
        <v>0</v>
      </c>
      <c r="Z27" s="166">
        <f t="shared" si="13"/>
        <v>0</v>
      </c>
      <c r="AA27" s="166" t="str">
        <f t="shared" ca="1" si="8"/>
        <v>0</v>
      </c>
    </row>
    <row r="28" spans="2:27" ht="15" customHeight="1">
      <c r="B28" s="186" t="b">
        <f>IF(Length_3_R1!Y17="",FALSE,TRUE)</f>
        <v>0</v>
      </c>
      <c r="C28" s="187" t="str">
        <f>IF($B28=FALSE,"",VALUE(Length_3_R1!B17))</f>
        <v/>
      </c>
      <c r="D28" s="166" t="str">
        <f>IF($B28=FALSE,"",Length_3_R1!C17)</f>
        <v/>
      </c>
      <c r="E28" s="182" t="str">
        <f>IF($B28=FALSE,"",Length_3_R1!Y17*$I$4)</f>
        <v/>
      </c>
      <c r="F28" s="182" t="str">
        <f>IF($B28=FALSE,"",Length_3_R1!Z17*$I$4)</f>
        <v/>
      </c>
      <c r="G28" s="182" t="str">
        <f>IF($B28=FALSE,"",Length_3_R1!AA17*$I$4)</f>
        <v/>
      </c>
      <c r="H28" s="182" t="str">
        <f>IF($B28=FALSE,"",Length_3_R1!AB17*$I$4)</f>
        <v/>
      </c>
      <c r="I28" s="182" t="str">
        <f>IF($B28=FALSE,"",Length_3_R1!AC17*$I$4)</f>
        <v/>
      </c>
      <c r="J28" s="188" t="str">
        <f t="shared" si="1"/>
        <v/>
      </c>
      <c r="K28" s="189" t="str">
        <f t="shared" si="9"/>
        <v/>
      </c>
      <c r="L28" s="190" t="str">
        <f t="shared" si="2"/>
        <v/>
      </c>
      <c r="M28" s="166" t="str">
        <f t="shared" si="10"/>
        <v/>
      </c>
      <c r="N28" s="166" t="str">
        <f t="shared" si="11"/>
        <v/>
      </c>
      <c r="O28" s="121"/>
      <c r="P28" s="166">
        <f>Length_3_R1!P17</f>
        <v>0</v>
      </c>
      <c r="Q28" s="166">
        <f>Length_3_R1!Q17</f>
        <v>0</v>
      </c>
      <c r="R28" s="166" t="e">
        <f t="shared" ca="1" si="3"/>
        <v>#N/A</v>
      </c>
      <c r="S28" s="166" t="e">
        <f t="shared" ca="1" si="4"/>
        <v>#N/A</v>
      </c>
      <c r="T28" s="166" t="e">
        <f t="shared" ca="1" si="5"/>
        <v>#N/A</v>
      </c>
      <c r="U28" s="166" t="e">
        <f t="shared" ca="1" si="6"/>
        <v>#VALUE!</v>
      </c>
      <c r="V28" s="166" t="str">
        <f t="shared" si="12"/>
        <v/>
      </c>
      <c r="W28" s="227" t="e">
        <f t="shared" ca="1" si="7"/>
        <v>#N/A</v>
      </c>
      <c r="Y28" s="166">
        <f>Length_3_R1!H17</f>
        <v>0</v>
      </c>
      <c r="Z28" s="166">
        <f t="shared" si="13"/>
        <v>0</v>
      </c>
      <c r="AA28" s="166" t="str">
        <f t="shared" ca="1" si="8"/>
        <v>0</v>
      </c>
    </row>
    <row r="29" spans="2:27" ht="15" customHeight="1">
      <c r="B29" s="186" t="b">
        <f>IF(Length_3_R1!Y18="",FALSE,TRUE)</f>
        <v>0</v>
      </c>
      <c r="C29" s="187" t="str">
        <f>IF($B29=FALSE,"",VALUE(Length_3_R1!B18))</f>
        <v/>
      </c>
      <c r="D29" s="166" t="str">
        <f>IF($B29=FALSE,"",Length_3_R1!C18)</f>
        <v/>
      </c>
      <c r="E29" s="182" t="str">
        <f>IF($B29=FALSE,"",Length_3_R1!Y18*$I$4)</f>
        <v/>
      </c>
      <c r="F29" s="182" t="str">
        <f>IF($B29=FALSE,"",Length_3_R1!Z18*$I$4)</f>
        <v/>
      </c>
      <c r="G29" s="182" t="str">
        <f>IF($B29=FALSE,"",Length_3_R1!AA18*$I$4)</f>
        <v/>
      </c>
      <c r="H29" s="182" t="str">
        <f>IF($B29=FALSE,"",Length_3_R1!AB18*$I$4)</f>
        <v/>
      </c>
      <c r="I29" s="182" t="str">
        <f>IF($B29=FALSE,"",Length_3_R1!AC18*$I$4)</f>
        <v/>
      </c>
      <c r="J29" s="188" t="str">
        <f t="shared" si="1"/>
        <v/>
      </c>
      <c r="K29" s="189" t="str">
        <f t="shared" si="9"/>
        <v/>
      </c>
      <c r="L29" s="190" t="str">
        <f t="shared" si="2"/>
        <v/>
      </c>
      <c r="M29" s="166" t="str">
        <f t="shared" si="10"/>
        <v/>
      </c>
      <c r="N29" s="166" t="str">
        <f t="shared" si="11"/>
        <v/>
      </c>
      <c r="O29" s="121"/>
      <c r="P29" s="166">
        <f>Length_3_R1!P18</f>
        <v>0</v>
      </c>
      <c r="Q29" s="166">
        <f>Length_3_R1!Q18</f>
        <v>0</v>
      </c>
      <c r="R29" s="166" t="e">
        <f t="shared" ca="1" si="3"/>
        <v>#N/A</v>
      </c>
      <c r="S29" s="166" t="e">
        <f t="shared" ca="1" si="4"/>
        <v>#N/A</v>
      </c>
      <c r="T29" s="166" t="e">
        <f t="shared" ca="1" si="5"/>
        <v>#N/A</v>
      </c>
      <c r="U29" s="166" t="e">
        <f t="shared" ca="1" si="6"/>
        <v>#VALUE!</v>
      </c>
      <c r="V29" s="166" t="str">
        <f t="shared" si="12"/>
        <v/>
      </c>
      <c r="W29" s="227" t="e">
        <f t="shared" ca="1" si="7"/>
        <v>#N/A</v>
      </c>
      <c r="Y29" s="166">
        <f>Length_3_R1!H18</f>
        <v>0</v>
      </c>
      <c r="Z29" s="166">
        <f t="shared" si="13"/>
        <v>0</v>
      </c>
      <c r="AA29" s="166" t="str">
        <f t="shared" ca="1" si="8"/>
        <v>0</v>
      </c>
    </row>
    <row r="30" spans="2:27" ht="15" customHeight="1">
      <c r="B30" s="186" t="b">
        <f>IF(Length_3_R1!Y19="",FALSE,TRUE)</f>
        <v>0</v>
      </c>
      <c r="C30" s="187" t="str">
        <f>IF($B30=FALSE,"",VALUE(Length_3_R1!B19))</f>
        <v/>
      </c>
      <c r="D30" s="166" t="str">
        <f>IF($B30=FALSE,"",Length_3_R1!C19)</f>
        <v/>
      </c>
      <c r="E30" s="182" t="str">
        <f>IF($B30=FALSE,"",Length_3_R1!Y19*$I$4)</f>
        <v/>
      </c>
      <c r="F30" s="182" t="str">
        <f>IF($B30=FALSE,"",Length_3_R1!Z19*$I$4)</f>
        <v/>
      </c>
      <c r="G30" s="182" t="str">
        <f>IF($B30=FALSE,"",Length_3_R1!AA19*$I$4)</f>
        <v/>
      </c>
      <c r="H30" s="182" t="str">
        <f>IF($B30=FALSE,"",Length_3_R1!AB19*$I$4)</f>
        <v/>
      </c>
      <c r="I30" s="182" t="str">
        <f>IF($B30=FALSE,"",Length_3_R1!AC19*$I$4)</f>
        <v/>
      </c>
      <c r="J30" s="188" t="str">
        <f t="shared" si="1"/>
        <v/>
      </c>
      <c r="K30" s="189" t="str">
        <f t="shared" si="9"/>
        <v/>
      </c>
      <c r="L30" s="190" t="str">
        <f t="shared" si="2"/>
        <v/>
      </c>
      <c r="M30" s="166" t="str">
        <f t="shared" si="10"/>
        <v/>
      </c>
      <c r="N30" s="166" t="str">
        <f t="shared" si="11"/>
        <v/>
      </c>
      <c r="O30" s="121"/>
      <c r="P30" s="166">
        <f>Length_3_R1!P19</f>
        <v>0</v>
      </c>
      <c r="Q30" s="166">
        <f>Length_3_R1!Q19</f>
        <v>0</v>
      </c>
      <c r="R30" s="166" t="e">
        <f t="shared" ca="1" si="3"/>
        <v>#N/A</v>
      </c>
      <c r="S30" s="166" t="e">
        <f t="shared" ca="1" si="4"/>
        <v>#N/A</v>
      </c>
      <c r="T30" s="166" t="e">
        <f t="shared" ca="1" si="5"/>
        <v>#N/A</v>
      </c>
      <c r="U30" s="166" t="e">
        <f t="shared" ca="1" si="6"/>
        <v>#VALUE!</v>
      </c>
      <c r="V30" s="166" t="str">
        <f t="shared" si="12"/>
        <v/>
      </c>
      <c r="W30" s="227" t="e">
        <f t="shared" ca="1" si="7"/>
        <v>#N/A</v>
      </c>
      <c r="Y30" s="166">
        <f>Length_3_R1!H19</f>
        <v>0</v>
      </c>
      <c r="Z30" s="166">
        <f t="shared" si="13"/>
        <v>0</v>
      </c>
      <c r="AA30" s="166" t="str">
        <f t="shared" ca="1" si="8"/>
        <v>0</v>
      </c>
    </row>
    <row r="31" spans="2:27" ht="15" customHeight="1">
      <c r="B31" s="186" t="b">
        <f>IF(Length_3_R1!Y20="",FALSE,TRUE)</f>
        <v>0</v>
      </c>
      <c r="C31" s="187" t="str">
        <f>IF($B31=FALSE,"",VALUE(Length_3_R1!B20))</f>
        <v/>
      </c>
      <c r="D31" s="166" t="str">
        <f>IF($B31=FALSE,"",Length_3_R1!C20)</f>
        <v/>
      </c>
      <c r="E31" s="182" t="str">
        <f>IF($B31=FALSE,"",Length_3_R1!Y20*$I$4)</f>
        <v/>
      </c>
      <c r="F31" s="182" t="str">
        <f>IF($B31=FALSE,"",Length_3_R1!Z20*$I$4)</f>
        <v/>
      </c>
      <c r="G31" s="182" t="str">
        <f>IF($B31=FALSE,"",Length_3_R1!AA20*$I$4)</f>
        <v/>
      </c>
      <c r="H31" s="182" t="str">
        <f>IF($B31=FALSE,"",Length_3_R1!AB20*$I$4)</f>
        <v/>
      </c>
      <c r="I31" s="182" t="str">
        <f>IF($B31=FALSE,"",Length_3_R1!AC20*$I$4)</f>
        <v/>
      </c>
      <c r="J31" s="188" t="str">
        <f t="shared" si="1"/>
        <v/>
      </c>
      <c r="K31" s="189" t="str">
        <f t="shared" si="9"/>
        <v/>
      </c>
      <c r="L31" s="190" t="str">
        <f t="shared" si="2"/>
        <v/>
      </c>
      <c r="M31" s="166" t="str">
        <f t="shared" si="10"/>
        <v/>
      </c>
      <c r="N31" s="166" t="str">
        <f t="shared" si="11"/>
        <v/>
      </c>
      <c r="O31" s="121"/>
      <c r="P31" s="166">
        <f>Length_3_R1!P20</f>
        <v>0</v>
      </c>
      <c r="Q31" s="166">
        <f>Length_3_R1!Q20</f>
        <v>0</v>
      </c>
      <c r="R31" s="166" t="e">
        <f t="shared" ca="1" si="3"/>
        <v>#N/A</v>
      </c>
      <c r="S31" s="166" t="e">
        <f t="shared" ca="1" si="4"/>
        <v>#N/A</v>
      </c>
      <c r="T31" s="166" t="e">
        <f t="shared" ca="1" si="5"/>
        <v>#N/A</v>
      </c>
      <c r="U31" s="166" t="e">
        <f t="shared" ca="1" si="6"/>
        <v>#VALUE!</v>
      </c>
      <c r="V31" s="166" t="str">
        <f t="shared" si="12"/>
        <v/>
      </c>
      <c r="W31" s="227" t="e">
        <f t="shared" ca="1" si="7"/>
        <v>#N/A</v>
      </c>
      <c r="Y31" s="166">
        <f>Length_3_R1!H20</f>
        <v>0</v>
      </c>
      <c r="Z31" s="166">
        <f t="shared" si="13"/>
        <v>0</v>
      </c>
      <c r="AA31" s="166" t="str">
        <f t="shared" ca="1" si="8"/>
        <v>0</v>
      </c>
    </row>
    <row r="32" spans="2:27" ht="15" customHeight="1">
      <c r="B32" s="186" t="b">
        <f>IF(Length_3_R1!Y21="",FALSE,TRUE)</f>
        <v>0</v>
      </c>
      <c r="C32" s="187" t="str">
        <f>IF($B32=FALSE,"",VALUE(Length_3_R1!B21))</f>
        <v/>
      </c>
      <c r="D32" s="166" t="str">
        <f>IF($B32=FALSE,"",Length_3_R1!C21)</f>
        <v/>
      </c>
      <c r="E32" s="182" t="str">
        <f>IF($B32=FALSE,"",Length_3_R1!Y21*$I$4)</f>
        <v/>
      </c>
      <c r="F32" s="182" t="str">
        <f>IF($B32=FALSE,"",Length_3_R1!Z21*$I$4)</f>
        <v/>
      </c>
      <c r="G32" s="182" t="str">
        <f>IF($B32=FALSE,"",Length_3_R1!AA21*$I$4)</f>
        <v/>
      </c>
      <c r="H32" s="182" t="str">
        <f>IF($B32=FALSE,"",Length_3_R1!AB21*$I$4)</f>
        <v/>
      </c>
      <c r="I32" s="182" t="str">
        <f>IF($B32=FALSE,"",Length_3_R1!AC21*$I$4)</f>
        <v/>
      </c>
      <c r="J32" s="188" t="str">
        <f t="shared" si="1"/>
        <v/>
      </c>
      <c r="K32" s="189" t="str">
        <f t="shared" si="9"/>
        <v/>
      </c>
      <c r="L32" s="190" t="str">
        <f t="shared" si="2"/>
        <v/>
      </c>
      <c r="M32" s="166" t="str">
        <f t="shared" si="10"/>
        <v/>
      </c>
      <c r="N32" s="166" t="str">
        <f t="shared" si="11"/>
        <v/>
      </c>
      <c r="O32" s="121"/>
      <c r="P32" s="166">
        <f>Length_3_R1!P21</f>
        <v>0</v>
      </c>
      <c r="Q32" s="166">
        <f>Length_3_R1!Q21</f>
        <v>0</v>
      </c>
      <c r="R32" s="166" t="e">
        <f t="shared" ca="1" si="3"/>
        <v>#N/A</v>
      </c>
      <c r="S32" s="166" t="e">
        <f t="shared" ca="1" si="4"/>
        <v>#N/A</v>
      </c>
      <c r="T32" s="166" t="e">
        <f t="shared" ca="1" si="5"/>
        <v>#N/A</v>
      </c>
      <c r="U32" s="166" t="e">
        <f t="shared" ca="1" si="6"/>
        <v>#VALUE!</v>
      </c>
      <c r="V32" s="166" t="str">
        <f t="shared" si="12"/>
        <v/>
      </c>
      <c r="W32" s="227" t="e">
        <f t="shared" ca="1" si="7"/>
        <v>#N/A</v>
      </c>
      <c r="Y32" s="166">
        <f>Length_3_R1!H21</f>
        <v>0</v>
      </c>
      <c r="Z32" s="166">
        <f t="shared" si="13"/>
        <v>0</v>
      </c>
      <c r="AA32" s="166" t="str">
        <f t="shared" ca="1" si="8"/>
        <v>0</v>
      </c>
    </row>
    <row r="33" spans="1:27" ht="15" customHeight="1">
      <c r="B33" s="186" t="b">
        <f>IF(Length_3_R1!Y22="",FALSE,TRUE)</f>
        <v>0</v>
      </c>
      <c r="C33" s="187" t="str">
        <f>IF($B33=FALSE,"",VALUE(Length_3_R1!B22))</f>
        <v/>
      </c>
      <c r="D33" s="166" t="str">
        <f>IF($B33=FALSE,"",Length_3_R1!C22)</f>
        <v/>
      </c>
      <c r="E33" s="182" t="str">
        <f>IF($B33=FALSE,"",Length_3_R1!Y22*$I$4)</f>
        <v/>
      </c>
      <c r="F33" s="182" t="str">
        <f>IF($B33=FALSE,"",Length_3_R1!Z22*$I$4)</f>
        <v/>
      </c>
      <c r="G33" s="182" t="str">
        <f>IF($B33=FALSE,"",Length_3_R1!AA22*$I$4)</f>
        <v/>
      </c>
      <c r="H33" s="182" t="str">
        <f>IF($B33=FALSE,"",Length_3_R1!AB22*$I$4)</f>
        <v/>
      </c>
      <c r="I33" s="182" t="str">
        <f>IF($B33=FALSE,"",Length_3_R1!AC22*$I$4)</f>
        <v/>
      </c>
      <c r="J33" s="188" t="str">
        <f t="shared" si="1"/>
        <v/>
      </c>
      <c r="K33" s="189" t="str">
        <f t="shared" si="9"/>
        <v/>
      </c>
      <c r="L33" s="190" t="str">
        <f t="shared" si="2"/>
        <v/>
      </c>
      <c r="M33" s="166" t="str">
        <f t="shared" si="10"/>
        <v/>
      </c>
      <c r="N33" s="166" t="str">
        <f t="shared" si="11"/>
        <v/>
      </c>
      <c r="O33" s="121"/>
      <c r="P33" s="166">
        <f>Length_3_R1!P22</f>
        <v>0</v>
      </c>
      <c r="Q33" s="166">
        <f>Length_3_R1!Q22</f>
        <v>0</v>
      </c>
      <c r="R33" s="166" t="e">
        <f t="shared" ca="1" si="3"/>
        <v>#N/A</v>
      </c>
      <c r="S33" s="166" t="e">
        <f t="shared" ca="1" si="4"/>
        <v>#N/A</v>
      </c>
      <c r="T33" s="166" t="e">
        <f t="shared" ca="1" si="5"/>
        <v>#N/A</v>
      </c>
      <c r="U33" s="166" t="e">
        <f t="shared" ca="1" si="6"/>
        <v>#VALUE!</v>
      </c>
      <c r="V33" s="166" t="str">
        <f t="shared" si="12"/>
        <v/>
      </c>
      <c r="W33" s="227" t="e">
        <f t="shared" ca="1" si="7"/>
        <v>#N/A</v>
      </c>
      <c r="Y33" s="166">
        <f>Length_3_R1!H22</f>
        <v>0</v>
      </c>
      <c r="Z33" s="166">
        <f t="shared" si="13"/>
        <v>0</v>
      </c>
      <c r="AA33" s="166" t="str">
        <f t="shared" ca="1" si="8"/>
        <v>0</v>
      </c>
    </row>
    <row r="34" spans="1:27" ht="15" customHeight="1">
      <c r="B34" s="186" t="b">
        <f>IF(Length_3_R1!Y23="",FALSE,TRUE)</f>
        <v>0</v>
      </c>
      <c r="C34" s="187" t="str">
        <f>IF($B34=FALSE,"",VALUE(Length_3_R1!B23))</f>
        <v/>
      </c>
      <c r="D34" s="166" t="str">
        <f>IF($B34=FALSE,"",Length_3_R1!C23)</f>
        <v/>
      </c>
      <c r="E34" s="182" t="str">
        <f>IF($B34=FALSE,"",Length_3_R1!Y23*$I$4)</f>
        <v/>
      </c>
      <c r="F34" s="182" t="str">
        <f>IF($B34=FALSE,"",Length_3_R1!Z23*$I$4)</f>
        <v/>
      </c>
      <c r="G34" s="182" t="str">
        <f>IF($B34=FALSE,"",Length_3_R1!AA23*$I$4)</f>
        <v/>
      </c>
      <c r="H34" s="182" t="str">
        <f>IF($B34=FALSE,"",Length_3_R1!AB23*$I$4)</f>
        <v/>
      </c>
      <c r="I34" s="182" t="str">
        <f>IF($B34=FALSE,"",Length_3_R1!AC23*$I$4)</f>
        <v/>
      </c>
      <c r="J34" s="188" t="str">
        <f t="shared" si="1"/>
        <v/>
      </c>
      <c r="K34" s="189" t="str">
        <f t="shared" si="9"/>
        <v/>
      </c>
      <c r="L34" s="190" t="str">
        <f t="shared" si="2"/>
        <v/>
      </c>
      <c r="M34" s="166" t="str">
        <f t="shared" si="10"/>
        <v/>
      </c>
      <c r="N34" s="166" t="str">
        <f t="shared" si="11"/>
        <v/>
      </c>
      <c r="O34" s="121"/>
      <c r="P34" s="166">
        <f>Length_3_R1!P23</f>
        <v>0</v>
      </c>
      <c r="Q34" s="166">
        <f>Length_3_R1!Q23</f>
        <v>0</v>
      </c>
      <c r="R34" s="166" t="e">
        <f t="shared" ca="1" si="3"/>
        <v>#N/A</v>
      </c>
      <c r="S34" s="166" t="e">
        <f t="shared" ca="1" si="4"/>
        <v>#N/A</v>
      </c>
      <c r="T34" s="166" t="e">
        <f t="shared" ca="1" si="5"/>
        <v>#N/A</v>
      </c>
      <c r="U34" s="166" t="e">
        <f t="shared" ca="1" si="6"/>
        <v>#VALUE!</v>
      </c>
      <c r="V34" s="166" t="str">
        <f t="shared" si="12"/>
        <v/>
      </c>
      <c r="W34" s="227" t="e">
        <f t="shared" ca="1" si="7"/>
        <v>#N/A</v>
      </c>
      <c r="Y34" s="166">
        <f>Length_3_R1!H23</f>
        <v>0</v>
      </c>
      <c r="Z34" s="166">
        <f t="shared" si="13"/>
        <v>0</v>
      </c>
      <c r="AA34" s="166" t="str">
        <f t="shared" ca="1" si="8"/>
        <v>0</v>
      </c>
    </row>
    <row r="35" spans="1:27" ht="15" customHeight="1">
      <c r="B35" s="186" t="b">
        <f>IF(Length_3_R1!Y24="",FALSE,TRUE)</f>
        <v>0</v>
      </c>
      <c r="C35" s="187" t="str">
        <f>IF($B35=FALSE,"",VALUE(Length_3_R1!B24))</f>
        <v/>
      </c>
      <c r="D35" s="166" t="str">
        <f>IF($B35=FALSE,"",Length_3_R1!C24)</f>
        <v/>
      </c>
      <c r="E35" s="182" t="str">
        <f>IF($B35=FALSE,"",Length_3_R1!Y24*$I$4)</f>
        <v/>
      </c>
      <c r="F35" s="182" t="str">
        <f>IF($B35=FALSE,"",Length_3_R1!Z24*$I$4)</f>
        <v/>
      </c>
      <c r="G35" s="182" t="str">
        <f>IF($B35=FALSE,"",Length_3_R1!AA24*$I$4)</f>
        <v/>
      </c>
      <c r="H35" s="182" t="str">
        <f>IF($B35=FALSE,"",Length_3_R1!AB24*$I$4)</f>
        <v/>
      </c>
      <c r="I35" s="182" t="str">
        <f>IF($B35=FALSE,"",Length_3_R1!AC24*$I$4)</f>
        <v/>
      </c>
      <c r="J35" s="188" t="str">
        <f t="shared" si="1"/>
        <v/>
      </c>
      <c r="K35" s="189" t="str">
        <f t="shared" si="9"/>
        <v/>
      </c>
      <c r="L35" s="190" t="str">
        <f t="shared" si="2"/>
        <v/>
      </c>
      <c r="M35" s="166" t="str">
        <f t="shared" si="10"/>
        <v/>
      </c>
      <c r="N35" s="166" t="str">
        <f t="shared" si="11"/>
        <v/>
      </c>
      <c r="O35" s="121"/>
      <c r="P35" s="166">
        <f>Length_3_R1!P24</f>
        <v>0</v>
      </c>
      <c r="Q35" s="166">
        <f>Length_3_R1!Q24</f>
        <v>0</v>
      </c>
      <c r="R35" s="166" t="e">
        <f t="shared" ca="1" si="3"/>
        <v>#N/A</v>
      </c>
      <c r="S35" s="166" t="e">
        <f t="shared" ca="1" si="4"/>
        <v>#N/A</v>
      </c>
      <c r="T35" s="166" t="e">
        <f t="shared" ca="1" si="5"/>
        <v>#N/A</v>
      </c>
      <c r="U35" s="166" t="e">
        <f t="shared" ca="1" si="6"/>
        <v>#VALUE!</v>
      </c>
      <c r="V35" s="166" t="str">
        <f t="shared" si="12"/>
        <v/>
      </c>
      <c r="W35" s="227" t="e">
        <f t="shared" ca="1" si="7"/>
        <v>#N/A</v>
      </c>
      <c r="Y35" s="166">
        <f>Length_3_R1!H24</f>
        <v>0</v>
      </c>
      <c r="Z35" s="166">
        <f t="shared" si="13"/>
        <v>0</v>
      </c>
      <c r="AA35" s="166" t="str">
        <f t="shared" ca="1" si="8"/>
        <v>0</v>
      </c>
    </row>
    <row r="36" spans="1:27" ht="15" customHeight="1">
      <c r="N36" s="117"/>
      <c r="O36" s="117"/>
      <c r="P36" s="117"/>
      <c r="Q36" s="117"/>
      <c r="R36" s="117"/>
      <c r="S36" s="117"/>
      <c r="T36" s="117"/>
      <c r="X36" s="117"/>
    </row>
    <row r="37" spans="1:27" ht="15" customHeight="1">
      <c r="A37" s="115" t="s">
        <v>271</v>
      </c>
      <c r="C37" s="116"/>
      <c r="D37" s="116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</row>
    <row r="38" spans="1:27" ht="15" customHeight="1">
      <c r="A38" s="115"/>
      <c r="B38" s="453"/>
      <c r="C38" s="453" t="s">
        <v>135</v>
      </c>
      <c r="D38" s="459" t="s">
        <v>136</v>
      </c>
      <c r="E38" s="453" t="s">
        <v>137</v>
      </c>
      <c r="F38" s="453" t="s">
        <v>60</v>
      </c>
      <c r="G38" s="470">
        <v>1</v>
      </c>
      <c r="H38" s="471"/>
      <c r="I38" s="471"/>
      <c r="J38" s="471"/>
      <c r="K38" s="472"/>
      <c r="L38" s="226">
        <v>2</v>
      </c>
      <c r="M38" s="266">
        <v>3</v>
      </c>
      <c r="N38" s="470">
        <v>4</v>
      </c>
      <c r="O38" s="472"/>
      <c r="P38" s="226">
        <v>5</v>
      </c>
      <c r="Q38" s="121"/>
      <c r="S38" s="118"/>
      <c r="T38" s="118"/>
      <c r="U38" s="118"/>
    </row>
    <row r="39" spans="1:27" ht="15" customHeight="1">
      <c r="A39" s="115"/>
      <c r="B39" s="458"/>
      <c r="C39" s="458"/>
      <c r="D39" s="460"/>
      <c r="E39" s="458"/>
      <c r="F39" s="458"/>
      <c r="G39" s="470" t="s">
        <v>138</v>
      </c>
      <c r="H39" s="472"/>
      <c r="I39" s="226" t="s">
        <v>139</v>
      </c>
      <c r="J39" s="470" t="s">
        <v>140</v>
      </c>
      <c r="K39" s="472"/>
      <c r="L39" s="226" t="s">
        <v>141</v>
      </c>
      <c r="M39" s="265" t="s">
        <v>142</v>
      </c>
      <c r="N39" s="470" t="s">
        <v>143</v>
      </c>
      <c r="O39" s="472"/>
      <c r="P39" s="226" t="s">
        <v>144</v>
      </c>
      <c r="Q39" s="121"/>
      <c r="S39" s="118"/>
      <c r="T39" s="118"/>
      <c r="U39" s="118"/>
    </row>
    <row r="40" spans="1:27" ht="15" customHeight="1">
      <c r="B40" s="226" t="s">
        <v>146</v>
      </c>
      <c r="C40" s="191" t="s">
        <v>150</v>
      </c>
      <c r="D40" s="192" t="s">
        <v>151</v>
      </c>
      <c r="E40" s="174" t="e">
        <f ca="1">OFFSET(C$14,MATCH(C$4,C$15:C$35,0),0)</f>
        <v>#N/A</v>
      </c>
      <c r="F40" s="193" t="s">
        <v>148</v>
      </c>
      <c r="G40" s="194">
        <f>MAX(Length_3_R1!T28:T48)</f>
        <v>0</v>
      </c>
      <c r="H40" s="166"/>
      <c r="I40" s="166">
        <v>2</v>
      </c>
      <c r="J40" s="195">
        <f>G40/I40</f>
        <v>0</v>
      </c>
      <c r="K40" s="196" t="s">
        <v>123</v>
      </c>
      <c r="L40" s="197" t="s">
        <v>152</v>
      </c>
      <c r="M40" s="198">
        <v>1</v>
      </c>
      <c r="N40" s="199">
        <f>ABS(J40*M40)</f>
        <v>0</v>
      </c>
      <c r="O40" s="196" t="s">
        <v>123</v>
      </c>
      <c r="P40" s="166" t="s">
        <v>88</v>
      </c>
      <c r="Q40" s="121"/>
      <c r="S40" s="118"/>
      <c r="T40" s="118"/>
      <c r="U40" s="118"/>
    </row>
    <row r="41" spans="1:27" ht="15" customHeight="1">
      <c r="B41" s="226" t="s">
        <v>149</v>
      </c>
      <c r="C41" s="191" t="s">
        <v>126</v>
      </c>
      <c r="D41" s="192" t="s">
        <v>147</v>
      </c>
      <c r="E41" s="174" t="e">
        <f ca="1">OFFSET(J$14,MATCH(C$4,C$15:C$35,0),0)</f>
        <v>#N/A</v>
      </c>
      <c r="F41" s="193" t="s">
        <v>148</v>
      </c>
      <c r="G41" s="196">
        <f>IF(MAX(K15:K35)=0,F4,MAX(K15:K35))</f>
        <v>0</v>
      </c>
      <c r="H41" s="196">
        <f>IF(MAX(K15:K35)=0,2,1)</f>
        <v>2</v>
      </c>
      <c r="I41" s="200">
        <f>IF(MAX(K15:K35)=0,3,5)</f>
        <v>3</v>
      </c>
      <c r="J41" s="195">
        <f>G41/(H41*SQRT(I41))</f>
        <v>0</v>
      </c>
      <c r="K41" s="196" t="s">
        <v>123</v>
      </c>
      <c r="L41" s="197" t="str">
        <f>IF(MAX(K15:K35)=0,"직사각형","t")</f>
        <v>직사각형</v>
      </c>
      <c r="M41" s="198">
        <v>-1</v>
      </c>
      <c r="N41" s="199">
        <f>ABS(J41*M41)</f>
        <v>0</v>
      </c>
      <c r="O41" s="196" t="s">
        <v>123</v>
      </c>
      <c r="P41" s="166" t="str">
        <f>IF(MAX(J15:J35)=0,"∞",I41-1)</f>
        <v>∞</v>
      </c>
      <c r="Q41" s="121"/>
      <c r="S41" s="118"/>
      <c r="T41" s="118"/>
      <c r="U41" s="118"/>
    </row>
    <row r="42" spans="1:27" ht="15" customHeight="1">
      <c r="B42" s="226" t="s">
        <v>80</v>
      </c>
      <c r="C42" s="191" t="s">
        <v>75</v>
      </c>
      <c r="D42" s="192" t="s">
        <v>412</v>
      </c>
      <c r="E42" s="166">
        <v>0</v>
      </c>
      <c r="F42" s="193" t="s">
        <v>148</v>
      </c>
      <c r="G42" s="166">
        <f>F4</f>
        <v>0</v>
      </c>
      <c r="H42" s="166">
        <v>2</v>
      </c>
      <c r="I42" s="200">
        <v>3</v>
      </c>
      <c r="J42" s="195">
        <f>G42/H42/SQRT(I42)</f>
        <v>0</v>
      </c>
      <c r="K42" s="196" t="s">
        <v>123</v>
      </c>
      <c r="L42" s="197" t="s">
        <v>91</v>
      </c>
      <c r="M42" s="198">
        <v>1</v>
      </c>
      <c r="N42" s="199">
        <f>ABS(J42*M42)</f>
        <v>0</v>
      </c>
      <c r="O42" s="196" t="s">
        <v>123</v>
      </c>
      <c r="P42" s="166" t="s">
        <v>88</v>
      </c>
      <c r="Q42" s="121"/>
      <c r="S42" s="118"/>
      <c r="T42" s="118"/>
      <c r="U42" s="118"/>
    </row>
    <row r="43" spans="1:27" ht="15" customHeight="1">
      <c r="B43" s="226" t="s">
        <v>81</v>
      </c>
      <c r="C43" s="191" t="s">
        <v>272</v>
      </c>
      <c r="D43" s="192" t="s">
        <v>273</v>
      </c>
      <c r="E43" s="166">
        <v>0</v>
      </c>
      <c r="F43" s="193" t="s">
        <v>148</v>
      </c>
      <c r="G43" s="166">
        <f>MAX(Length_3_R1!AA28:AA48)</f>
        <v>0</v>
      </c>
      <c r="H43" s="166">
        <v>2</v>
      </c>
      <c r="I43" s="200">
        <v>3</v>
      </c>
      <c r="J43" s="195">
        <f>G43/H43/SQRT(I43)</f>
        <v>0</v>
      </c>
      <c r="K43" s="196" t="s">
        <v>123</v>
      </c>
      <c r="L43" s="197" t="s">
        <v>91</v>
      </c>
      <c r="M43" s="198">
        <v>1</v>
      </c>
      <c r="N43" s="199">
        <f>ABS(J43*M43)</f>
        <v>0</v>
      </c>
      <c r="O43" s="196" t="s">
        <v>123</v>
      </c>
      <c r="P43" s="166">
        <f>ROUNDDOWN(1/2*(100/10)^2,0)</f>
        <v>50</v>
      </c>
      <c r="Q43" s="121"/>
      <c r="S43" s="118"/>
      <c r="T43" s="118"/>
      <c r="U43" s="118"/>
    </row>
    <row r="44" spans="1:27" ht="15" customHeight="1">
      <c r="B44" s="226" t="s">
        <v>153</v>
      </c>
      <c r="C44" s="191" t="s">
        <v>268</v>
      </c>
      <c r="D44" s="192" t="s">
        <v>274</v>
      </c>
      <c r="E44" s="166">
        <v>0</v>
      </c>
      <c r="F44" s="193" t="s">
        <v>148</v>
      </c>
      <c r="G44" s="196">
        <f>G9</f>
        <v>0</v>
      </c>
      <c r="H44" s="196"/>
      <c r="I44" s="200">
        <v>3</v>
      </c>
      <c r="J44" s="195">
        <f>G44/SQRT(I44)</f>
        <v>0</v>
      </c>
      <c r="K44" s="196" t="s">
        <v>123</v>
      </c>
      <c r="L44" s="197" t="s">
        <v>91</v>
      </c>
      <c r="M44" s="198">
        <v>1</v>
      </c>
      <c r="N44" s="199">
        <f>ABS(J44*M44)</f>
        <v>0</v>
      </c>
      <c r="O44" s="196" t="s">
        <v>123</v>
      </c>
      <c r="P44" s="166">
        <f>ROUNDDOWN(1/2*(100/10)^2,0)</f>
        <v>50</v>
      </c>
      <c r="Q44" s="121"/>
      <c r="S44" s="118"/>
      <c r="T44" s="118"/>
      <c r="U44" s="118"/>
    </row>
    <row r="45" spans="1:27" ht="15" customHeight="1">
      <c r="B45" s="226" t="s">
        <v>154</v>
      </c>
      <c r="C45" s="191" t="s">
        <v>155</v>
      </c>
      <c r="D45" s="192" t="s">
        <v>239</v>
      </c>
      <c r="E45" s="174" t="e">
        <f ca="1">E40-E41</f>
        <v>#N/A</v>
      </c>
      <c r="F45" s="193" t="s">
        <v>148</v>
      </c>
      <c r="G45" s="268"/>
      <c r="H45" s="269"/>
      <c r="I45" s="269"/>
      <c r="J45" s="269"/>
      <c r="K45" s="269"/>
      <c r="L45" s="269"/>
      <c r="M45" s="269"/>
      <c r="N45" s="201">
        <f>SQRT(SUMSQ(N40:N44))</f>
        <v>0</v>
      </c>
      <c r="O45" s="196" t="s">
        <v>123</v>
      </c>
      <c r="P45" s="169" t="str">
        <f>IF(P41="∞","∞",ROUNDDOWN(N45^4/SUM(N41^4/P41,N43^4/P43,N44^4/P44),0))</f>
        <v>∞</v>
      </c>
      <c r="Q45" s="121"/>
      <c r="S45" s="118"/>
      <c r="T45" s="118"/>
      <c r="U45" s="118"/>
    </row>
    <row r="46" spans="1:27" ht="15" customHeight="1">
      <c r="B46" s="119"/>
      <c r="C46" s="119"/>
      <c r="D46" s="119"/>
      <c r="O46" s="267" t="s">
        <v>396</v>
      </c>
      <c r="P46" s="167">
        <f>IFERROR(VLOOKUP(P45,I55:J64,2,FALSE),2)</f>
        <v>2</v>
      </c>
      <c r="Q46" s="121"/>
      <c r="S46" s="118"/>
      <c r="T46" s="118"/>
      <c r="U46" s="118"/>
    </row>
    <row r="47" spans="1:27" ht="15" customHeight="1">
      <c r="B47" s="119"/>
      <c r="C47" s="119"/>
      <c r="D47" s="119"/>
      <c r="G47" s="120"/>
      <c r="H47" s="120"/>
      <c r="I47" s="120"/>
      <c r="J47" s="120"/>
      <c r="K47" s="120"/>
      <c r="L47" s="120"/>
      <c r="O47" s="120"/>
      <c r="P47" s="120"/>
      <c r="Q47" s="120"/>
      <c r="R47" s="120"/>
      <c r="S47" s="120"/>
      <c r="T47" s="121"/>
    </row>
    <row r="48" spans="1:27" ht="15" customHeight="1">
      <c r="B48" s="459"/>
      <c r="C48" s="470" t="s">
        <v>156</v>
      </c>
      <c r="D48" s="471"/>
      <c r="E48" s="471"/>
      <c r="F48" s="471"/>
      <c r="G48" s="472"/>
      <c r="H48" s="226" t="s">
        <v>157</v>
      </c>
      <c r="I48" s="226" t="s">
        <v>75</v>
      </c>
      <c r="J48" s="470" t="s">
        <v>401</v>
      </c>
      <c r="K48" s="471"/>
      <c r="L48" s="471"/>
      <c r="M48" s="472"/>
      <c r="N48" s="267" t="s">
        <v>402</v>
      </c>
      <c r="O48" s="470" t="s">
        <v>403</v>
      </c>
      <c r="P48" s="471"/>
      <c r="Q48" s="472"/>
      <c r="R48" s="453" t="s">
        <v>400</v>
      </c>
      <c r="S48" s="470" t="s">
        <v>404</v>
      </c>
      <c r="T48" s="472"/>
      <c r="U48" s="120"/>
      <c r="V48" s="120"/>
      <c r="W48" s="121"/>
      <c r="X48" s="119"/>
    </row>
    <row r="49" spans="2:24" ht="15" customHeight="1">
      <c r="B49" s="463"/>
      <c r="C49" s="214">
        <v>1</v>
      </c>
      <c r="D49" s="214">
        <v>2</v>
      </c>
      <c r="E49" s="214" t="s">
        <v>398</v>
      </c>
      <c r="F49" s="214" t="s">
        <v>397</v>
      </c>
      <c r="G49" s="214" t="s">
        <v>399</v>
      </c>
      <c r="H49" s="181">
        <f>E4</f>
        <v>0</v>
      </c>
      <c r="I49" s="181"/>
      <c r="J49" s="267" t="s">
        <v>405</v>
      </c>
      <c r="K49" s="267" t="s">
        <v>406</v>
      </c>
      <c r="L49" s="267" t="s">
        <v>407</v>
      </c>
      <c r="M49" s="267" t="s">
        <v>408</v>
      </c>
      <c r="N49" s="214"/>
      <c r="O49" s="267" t="s">
        <v>409</v>
      </c>
      <c r="P49" s="267" t="s">
        <v>406</v>
      </c>
      <c r="Q49" s="267" t="s">
        <v>410</v>
      </c>
      <c r="R49" s="481"/>
      <c r="S49" s="278" t="s">
        <v>424</v>
      </c>
      <c r="T49" s="278" t="s">
        <v>425</v>
      </c>
      <c r="U49" s="120"/>
      <c r="V49" s="120"/>
      <c r="W49" s="121"/>
      <c r="X49" s="119"/>
    </row>
    <row r="50" spans="2:24" ht="15" customHeight="1">
      <c r="B50" s="181" t="s">
        <v>156</v>
      </c>
      <c r="C50" s="123">
        <f>P46*N45</f>
        <v>0</v>
      </c>
      <c r="D50" s="123"/>
      <c r="E50" s="123"/>
      <c r="F50" s="125" t="str">
        <f>O45</f>
        <v>μm</v>
      </c>
      <c r="G50" s="213">
        <f>C50</f>
        <v>0</v>
      </c>
      <c r="H50" s="213" t="e">
        <f ca="1">MAX(G50:G51)/I4</f>
        <v>#N/A</v>
      </c>
      <c r="I50" s="213">
        <f>F4</f>
        <v>0</v>
      </c>
      <c r="J50" s="122" t="e">
        <f ca="1">IF(H50&lt;0.00001,6,IF(H50&lt;0.0001,5,IF(H50&lt;0.001,4,IF(H50&lt;0.01,3,IF(H50&lt;0.1,2,IF(H50&lt;1,1,IF(H50&lt;10,0,IF(H50&lt;100,-1,-2))))))))+K51</f>
        <v>#N/A</v>
      </c>
      <c r="K50" s="270"/>
      <c r="L50" s="166">
        <f>IFERROR(LEN(I50)-FIND(".",I50),0)</f>
        <v>0</v>
      </c>
      <c r="M50" s="270" t="e">
        <f ca="1">J50</f>
        <v>#N/A</v>
      </c>
      <c r="N50" s="213" t="e">
        <f ca="1">ABS((H50-ROUND(H50,J50))/H50*100)</f>
        <v>#N/A</v>
      </c>
      <c r="O50" s="227" t="e">
        <f ca="1">OFFSET(P54,MATCH(J50,O55:O65,0),0)</f>
        <v>#N/A</v>
      </c>
      <c r="P50" s="166" t="e">
        <f ca="1">OFFSET(P54,MATCH(M50,O55:O65,0),0)</f>
        <v>#N/A</v>
      </c>
      <c r="Q50" s="166" t="str">
        <f ca="1">OFFSET(P54,MATCH(L50,O55:O65,0),0)</f>
        <v>0</v>
      </c>
      <c r="R50" s="126">
        <f>IF(B15=FALSE,0,IF(C50=H50,0,1))</f>
        <v>0</v>
      </c>
      <c r="S50" s="130" t="e">
        <f ca="1">TEXT(IF(N50&gt;5,ROUNDUP(H50,M50),ROUND(H50,M50)),P50)</f>
        <v>#N/A</v>
      </c>
      <c r="T50" s="130" t="e">
        <f ca="1">S50&amp;" "&amp;H49</f>
        <v>#N/A</v>
      </c>
      <c r="U50" s="120"/>
      <c r="V50" s="120"/>
      <c r="W50" s="121"/>
      <c r="X50" s="119"/>
    </row>
    <row r="51" spans="2:24" ht="15" customHeight="1">
      <c r="B51" s="181" t="s">
        <v>63</v>
      </c>
      <c r="C51" s="124" t="e">
        <f ca="1">$G$4</f>
        <v>#N/A</v>
      </c>
      <c r="D51" s="124"/>
      <c r="E51" s="124"/>
      <c r="F51" s="125" t="e">
        <f ca="1">$H$4</f>
        <v>#N/A</v>
      </c>
      <c r="G51" s="213" t="e">
        <f ca="1">C51</f>
        <v>#N/A</v>
      </c>
      <c r="J51" s="267" t="s">
        <v>393</v>
      </c>
      <c r="K51" s="227">
        <f>IF(O51=TRUE,1,기본정보!$A$47)</f>
        <v>1</v>
      </c>
      <c r="L51" s="267" t="s">
        <v>394</v>
      </c>
      <c r="M51" s="227" t="b">
        <f>IF(O51=TRUE,FALSE,기본정보!$A$52)</f>
        <v>0</v>
      </c>
      <c r="N51" s="267" t="s">
        <v>395</v>
      </c>
      <c r="O51" s="227" t="b">
        <f>기본정보!$A$46=0</f>
        <v>1</v>
      </c>
      <c r="R51" s="120"/>
      <c r="S51" s="120"/>
      <c r="T51" s="120"/>
      <c r="U51" s="120"/>
      <c r="V51" s="120"/>
      <c r="W51" s="121"/>
      <c r="X51" s="119"/>
    </row>
    <row r="52" spans="2:24" ht="15" customHeight="1">
      <c r="B52" s="119"/>
      <c r="C52" s="119"/>
      <c r="D52" s="119"/>
      <c r="G52" s="120"/>
      <c r="H52" s="120"/>
      <c r="I52" s="120"/>
      <c r="J52" s="120"/>
      <c r="K52" s="120"/>
      <c r="L52" s="120"/>
      <c r="O52" s="120"/>
      <c r="P52" s="120"/>
      <c r="Q52" s="120"/>
      <c r="R52" s="120"/>
      <c r="S52" s="120"/>
      <c r="T52" s="121"/>
    </row>
    <row r="53" spans="2:24" ht="15" customHeight="1">
      <c r="B53" s="119"/>
      <c r="C53" s="119"/>
      <c r="D53" s="119"/>
      <c r="G53" s="120"/>
      <c r="H53" s="120"/>
      <c r="I53" s="191" t="s">
        <v>53</v>
      </c>
      <c r="J53" s="191" t="s">
        <v>159</v>
      </c>
      <c r="K53" s="120"/>
      <c r="L53" s="120"/>
      <c r="O53" s="255" t="s">
        <v>161</v>
      </c>
      <c r="P53" s="255" t="s">
        <v>160</v>
      </c>
      <c r="Q53" s="120"/>
      <c r="R53" s="120"/>
      <c r="S53" s="120"/>
      <c r="T53" s="121"/>
    </row>
    <row r="54" spans="2:24" ht="15" customHeight="1">
      <c r="B54" s="118"/>
      <c r="C54" s="118"/>
      <c r="D54" s="119"/>
      <c r="E54" s="118"/>
      <c r="F54" s="118"/>
      <c r="G54" s="118"/>
      <c r="H54" s="118"/>
      <c r="I54" s="191"/>
      <c r="J54" s="191">
        <v>95.45</v>
      </c>
      <c r="K54" s="118"/>
      <c r="L54" s="118"/>
      <c r="M54" s="118"/>
      <c r="N54" s="118"/>
      <c r="O54" s="256" t="s">
        <v>163</v>
      </c>
      <c r="P54" s="256" t="s">
        <v>162</v>
      </c>
      <c r="Q54" s="118"/>
      <c r="V54" s="119"/>
    </row>
    <row r="55" spans="2:24" ht="15" customHeight="1">
      <c r="B55" s="118"/>
      <c r="C55" s="118"/>
      <c r="D55" s="119"/>
      <c r="E55" s="118"/>
      <c r="F55" s="118"/>
      <c r="G55" s="118"/>
      <c r="H55" s="118"/>
      <c r="I55" s="166">
        <v>1</v>
      </c>
      <c r="J55" s="166">
        <v>13.97</v>
      </c>
      <c r="K55" s="118"/>
      <c r="L55" s="118"/>
      <c r="M55" s="118"/>
      <c r="N55" s="118"/>
      <c r="O55" s="202">
        <v>-1</v>
      </c>
      <c r="P55" s="203" t="s">
        <v>164</v>
      </c>
      <c r="Q55" s="118"/>
      <c r="V55" s="119"/>
    </row>
    <row r="56" spans="2:24" ht="15" customHeight="1">
      <c r="B56" s="118"/>
      <c r="C56" s="118"/>
      <c r="D56" s="119"/>
      <c r="E56" s="118"/>
      <c r="F56" s="118"/>
      <c r="G56" s="118"/>
      <c r="H56" s="118"/>
      <c r="I56" s="166">
        <v>2</v>
      </c>
      <c r="J56" s="166">
        <v>4.53</v>
      </c>
      <c r="K56" s="118"/>
      <c r="L56" s="118"/>
      <c r="M56" s="118"/>
      <c r="N56" s="118"/>
      <c r="O56" s="202">
        <v>0</v>
      </c>
      <c r="P56" s="203" t="s">
        <v>164</v>
      </c>
      <c r="Q56" s="118"/>
      <c r="V56" s="119"/>
    </row>
    <row r="57" spans="2:24" ht="15" customHeight="1">
      <c r="B57" s="118"/>
      <c r="C57" s="118"/>
      <c r="D57" s="119"/>
      <c r="E57" s="118"/>
      <c r="F57" s="118"/>
      <c r="G57" s="118"/>
      <c r="H57" s="118"/>
      <c r="I57" s="166">
        <v>3</v>
      </c>
      <c r="J57" s="166">
        <v>3.31</v>
      </c>
      <c r="K57" s="118"/>
      <c r="L57" s="118"/>
      <c r="M57" s="118"/>
      <c r="N57" s="118"/>
      <c r="O57" s="202">
        <v>1</v>
      </c>
      <c r="P57" s="203" t="s">
        <v>165</v>
      </c>
      <c r="Q57" s="118"/>
      <c r="U57" s="121"/>
      <c r="V57" s="119"/>
    </row>
    <row r="58" spans="2:24" ht="15" customHeight="1">
      <c r="B58" s="118"/>
      <c r="C58" s="118"/>
      <c r="I58" s="166">
        <v>4</v>
      </c>
      <c r="J58" s="166">
        <v>2.87</v>
      </c>
      <c r="O58" s="202">
        <v>2</v>
      </c>
      <c r="P58" s="203" t="s">
        <v>166</v>
      </c>
      <c r="Q58" s="118"/>
      <c r="U58" s="121"/>
      <c r="V58" s="119"/>
    </row>
    <row r="59" spans="2:24" ht="15" customHeight="1">
      <c r="B59" s="118"/>
      <c r="C59" s="118"/>
      <c r="I59" s="166">
        <v>5</v>
      </c>
      <c r="J59" s="166">
        <v>2.65</v>
      </c>
      <c r="O59" s="202">
        <v>3</v>
      </c>
      <c r="P59" s="203" t="s">
        <v>167</v>
      </c>
      <c r="Q59" s="118"/>
      <c r="U59" s="121"/>
      <c r="V59" s="119"/>
    </row>
    <row r="60" spans="2:24" ht="15" customHeight="1">
      <c r="B60" s="118"/>
      <c r="C60" s="118"/>
      <c r="I60" s="166">
        <v>6</v>
      </c>
      <c r="J60" s="166">
        <v>2.52</v>
      </c>
      <c r="O60" s="202">
        <v>4</v>
      </c>
      <c r="P60" s="203" t="s">
        <v>168</v>
      </c>
      <c r="Q60" s="118"/>
      <c r="U60" s="121"/>
      <c r="V60" s="119"/>
    </row>
    <row r="61" spans="2:24" ht="15" customHeight="1">
      <c r="B61" s="118"/>
      <c r="C61" s="118"/>
      <c r="I61" s="166">
        <v>7</v>
      </c>
      <c r="J61" s="166">
        <v>2.4300000000000002</v>
      </c>
      <c r="O61" s="202">
        <v>5</v>
      </c>
      <c r="P61" s="203" t="s">
        <v>169</v>
      </c>
      <c r="Q61" s="118"/>
      <c r="U61" s="121"/>
      <c r="V61" s="119"/>
    </row>
    <row r="62" spans="2:24" ht="15" customHeight="1">
      <c r="B62" s="118"/>
      <c r="C62" s="118"/>
      <c r="I62" s="166">
        <v>8</v>
      </c>
      <c r="J62" s="166">
        <v>2.37</v>
      </c>
      <c r="O62" s="202">
        <v>6</v>
      </c>
      <c r="P62" s="203" t="s">
        <v>170</v>
      </c>
      <c r="Q62" s="118"/>
      <c r="U62" s="121"/>
      <c r="V62" s="119"/>
    </row>
    <row r="63" spans="2:24" ht="15" customHeight="1">
      <c r="B63" s="118"/>
      <c r="C63" s="118"/>
      <c r="I63" s="166">
        <v>9</v>
      </c>
      <c r="J63" s="166">
        <v>2.3199999999999998</v>
      </c>
      <c r="O63" s="202">
        <v>7</v>
      </c>
      <c r="P63" s="203" t="s">
        <v>171</v>
      </c>
      <c r="Q63" s="118"/>
      <c r="U63" s="121"/>
      <c r="V63" s="119"/>
    </row>
    <row r="64" spans="2:24" ht="15" customHeight="1">
      <c r="B64" s="118"/>
      <c r="C64" s="118"/>
      <c r="I64" s="166" t="s">
        <v>54</v>
      </c>
      <c r="J64" s="166">
        <v>2</v>
      </c>
      <c r="O64" s="202">
        <v>8</v>
      </c>
      <c r="P64" s="203" t="s">
        <v>172</v>
      </c>
      <c r="Q64" s="118"/>
      <c r="U64" s="121"/>
      <c r="V64" s="119"/>
    </row>
    <row r="65" spans="1:27" ht="15" customHeight="1">
      <c r="B65" s="118"/>
      <c r="C65" s="118"/>
      <c r="O65" s="202">
        <v>9</v>
      </c>
      <c r="P65" s="203" t="s">
        <v>173</v>
      </c>
      <c r="Q65" s="118"/>
      <c r="U65" s="121"/>
      <c r="V65" s="119"/>
    </row>
    <row r="66" spans="1:27" ht="18" customHeight="1">
      <c r="A66" s="178" t="s">
        <v>275</v>
      </c>
    </row>
    <row r="67" spans="1:27" ht="15" customHeight="1">
      <c r="A67" s="115" t="s">
        <v>128</v>
      </c>
      <c r="B67" s="116"/>
      <c r="C67" s="116"/>
      <c r="D67" s="116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8"/>
      <c r="R67" s="118"/>
      <c r="S67" s="118"/>
      <c r="T67" s="118"/>
      <c r="U67" s="118"/>
    </row>
    <row r="68" spans="1:27" ht="12">
      <c r="B68" s="226" t="s">
        <v>247</v>
      </c>
      <c r="C68" s="226" t="s">
        <v>119</v>
      </c>
      <c r="D68" s="226" t="s">
        <v>75</v>
      </c>
      <c r="E68" s="226" t="s">
        <v>60</v>
      </c>
      <c r="F68" s="226" t="s">
        <v>315</v>
      </c>
      <c r="G68" s="226" t="s">
        <v>129</v>
      </c>
      <c r="H68" s="226" t="s">
        <v>124</v>
      </c>
      <c r="I68" s="258" t="s">
        <v>316</v>
      </c>
      <c r="J68" s="117"/>
      <c r="K68" s="117"/>
      <c r="L68" s="118"/>
      <c r="M68" s="118"/>
      <c r="N68" s="118"/>
      <c r="P68" s="118"/>
      <c r="Q68" s="118"/>
      <c r="R68" s="118"/>
      <c r="S68" s="118"/>
      <c r="T68" s="118"/>
      <c r="U68" s="118"/>
    </row>
    <row r="69" spans="1:27" ht="15" customHeight="1">
      <c r="B69" s="166">
        <f>Length_3_R2!K6</f>
        <v>0</v>
      </c>
      <c r="C69" s="166">
        <f>MAX(C80:C100)</f>
        <v>0</v>
      </c>
      <c r="D69" s="227">
        <f>MAX(Length_3_R2!I4:I24)</f>
        <v>0</v>
      </c>
      <c r="E69" s="166">
        <f>Length_3_R2!J4</f>
        <v>0</v>
      </c>
      <c r="F69" s="166">
        <f>D69*I69</f>
        <v>0</v>
      </c>
      <c r="G69" s="166" t="e">
        <f ca="1">OFFSET(Length_3_R2!D3,MATCH(C69,C80:C100,0),0)</f>
        <v>#N/A</v>
      </c>
      <c r="H69" s="166" t="e">
        <f ca="1">OFFSET(Length_3_R2!F3,MATCH(C69,C80:C100,0),0)</f>
        <v>#N/A</v>
      </c>
      <c r="I69" s="227">
        <f>IF(E69="mm",1000,1)</f>
        <v>1</v>
      </c>
      <c r="K69" s="117"/>
      <c r="L69" s="118"/>
      <c r="M69" s="118"/>
      <c r="N69" s="118"/>
      <c r="P69" s="118"/>
      <c r="Q69" s="118"/>
      <c r="R69" s="118"/>
      <c r="S69" s="118"/>
      <c r="T69" s="118"/>
      <c r="U69" s="118"/>
    </row>
    <row r="70" spans="1:27" ht="15" customHeight="1">
      <c r="B70" s="116"/>
      <c r="C70" s="116"/>
      <c r="D70" s="116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</row>
    <row r="71" spans="1:27" ht="15" customHeight="1">
      <c r="A71" s="115" t="s">
        <v>266</v>
      </c>
      <c r="B71" s="116"/>
      <c r="C71" s="116"/>
      <c r="D71" s="116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</row>
    <row r="72" spans="1:27" ht="15" customHeight="1">
      <c r="B72" s="464" t="s">
        <v>267</v>
      </c>
      <c r="C72" s="465"/>
      <c r="D72" s="465"/>
      <c r="E72" s="465"/>
      <c r="F72" s="466"/>
      <c r="G72" s="459" t="s">
        <v>268</v>
      </c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</row>
    <row r="73" spans="1:27" ht="15" customHeight="1">
      <c r="B73" s="180" t="s">
        <v>98</v>
      </c>
      <c r="C73" s="181" t="s">
        <v>127</v>
      </c>
      <c r="D73" s="180" t="s">
        <v>120</v>
      </c>
      <c r="E73" s="181" t="s">
        <v>121</v>
      </c>
      <c r="F73" s="180" t="s">
        <v>122</v>
      </c>
      <c r="G73" s="460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</row>
    <row r="74" spans="1:27" ht="15" customHeight="1">
      <c r="B74" s="182">
        <f>Length_3_R2!K4</f>
        <v>0</v>
      </c>
      <c r="C74" s="182">
        <f>Length_3_R2!L4</f>
        <v>0</v>
      </c>
      <c r="D74" s="182">
        <f>Length_3_R2!M4</f>
        <v>0</v>
      </c>
      <c r="E74" s="182">
        <f>Length_3_R2!N4</f>
        <v>0</v>
      </c>
      <c r="F74" s="182">
        <f>Length_3_R2!O4</f>
        <v>0</v>
      </c>
      <c r="G74" s="182">
        <f>MAX(B74:F74)-MIN(B74:F74)</f>
        <v>0</v>
      </c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</row>
    <row r="75" spans="1:27" ht="15" customHeight="1">
      <c r="B75" s="183"/>
      <c r="C75" s="183"/>
      <c r="D75" s="183"/>
      <c r="E75" s="183"/>
      <c r="F75" s="183"/>
      <c r="G75" s="184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</row>
    <row r="76" spans="1:27" ht="15" customHeight="1">
      <c r="A76" s="115" t="s">
        <v>269</v>
      </c>
      <c r="C76" s="116"/>
      <c r="D76" s="116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9" t="s">
        <v>270</v>
      </c>
      <c r="Q76" s="121"/>
      <c r="R76" s="121"/>
      <c r="S76" s="121"/>
      <c r="T76" s="121"/>
      <c r="U76" s="121"/>
    </row>
    <row r="77" spans="1:27" ht="15" customHeight="1">
      <c r="B77" s="461" t="s">
        <v>125</v>
      </c>
      <c r="C77" s="459" t="s">
        <v>264</v>
      </c>
      <c r="D77" s="459" t="s">
        <v>60</v>
      </c>
      <c r="E77" s="464" t="s">
        <v>332</v>
      </c>
      <c r="F77" s="465"/>
      <c r="G77" s="465"/>
      <c r="H77" s="465"/>
      <c r="I77" s="466"/>
      <c r="J77" s="214" t="s">
        <v>334</v>
      </c>
      <c r="K77" s="473" t="s">
        <v>79</v>
      </c>
      <c r="L77" s="258" t="s">
        <v>335</v>
      </c>
      <c r="M77" s="470" t="s">
        <v>337</v>
      </c>
      <c r="N77" s="472"/>
      <c r="O77" s="121"/>
      <c r="P77" s="469" t="s">
        <v>107</v>
      </c>
      <c r="Q77" s="469"/>
      <c r="R77" s="476" t="s">
        <v>145</v>
      </c>
      <c r="S77" s="477"/>
      <c r="T77" s="477"/>
      <c r="U77" s="477"/>
      <c r="V77" s="477"/>
      <c r="W77" s="477"/>
      <c r="Y77" s="473" t="s">
        <v>62</v>
      </c>
      <c r="Z77" s="473" t="s">
        <v>353</v>
      </c>
      <c r="AA77" s="473" t="s">
        <v>158</v>
      </c>
    </row>
    <row r="78" spans="1:27" ht="15" customHeight="1">
      <c r="B78" s="461"/>
      <c r="C78" s="463"/>
      <c r="D78" s="462"/>
      <c r="E78" s="237" t="s">
        <v>98</v>
      </c>
      <c r="F78" s="214" t="s">
        <v>355</v>
      </c>
      <c r="G78" s="237" t="s">
        <v>120</v>
      </c>
      <c r="H78" s="214" t="s">
        <v>121</v>
      </c>
      <c r="I78" s="237" t="s">
        <v>122</v>
      </c>
      <c r="J78" s="258" t="s">
        <v>341</v>
      </c>
      <c r="K78" s="474"/>
      <c r="L78" s="258" t="s">
        <v>356</v>
      </c>
      <c r="M78" s="258" t="s">
        <v>357</v>
      </c>
      <c r="N78" s="258" t="s">
        <v>358</v>
      </c>
      <c r="O78" s="121"/>
      <c r="P78" s="238" t="s">
        <v>360</v>
      </c>
      <c r="Q78" s="238" t="s">
        <v>347</v>
      </c>
      <c r="R78" s="258" t="s">
        <v>359</v>
      </c>
      <c r="S78" s="258" t="s">
        <v>358</v>
      </c>
      <c r="T78" s="255" t="s">
        <v>357</v>
      </c>
      <c r="U78" s="257" t="s">
        <v>338</v>
      </c>
      <c r="V78" s="257" t="s">
        <v>134</v>
      </c>
      <c r="W78" s="257" t="s">
        <v>363</v>
      </c>
      <c r="Y78" s="475"/>
      <c r="Z78" s="475"/>
      <c r="AA78" s="475"/>
    </row>
    <row r="79" spans="1:27" ht="15" customHeight="1">
      <c r="B79" s="461"/>
      <c r="C79" s="258" t="s">
        <v>348</v>
      </c>
      <c r="D79" s="463"/>
      <c r="E79" s="237" t="s">
        <v>361</v>
      </c>
      <c r="F79" s="237" t="str">
        <f t="shared" ref="F79:N79" si="14">E79</f>
        <v>μm</v>
      </c>
      <c r="G79" s="237" t="str">
        <f t="shared" si="14"/>
        <v>μm</v>
      </c>
      <c r="H79" s="237" t="str">
        <f t="shared" si="14"/>
        <v>μm</v>
      </c>
      <c r="I79" s="237" t="str">
        <f t="shared" si="14"/>
        <v>μm</v>
      </c>
      <c r="J79" s="237" t="str">
        <f t="shared" si="14"/>
        <v>μm</v>
      </c>
      <c r="K79" s="237" t="str">
        <f t="shared" si="14"/>
        <v>μm</v>
      </c>
      <c r="L79" s="237" t="str">
        <f t="shared" si="14"/>
        <v>μm</v>
      </c>
      <c r="M79" s="237" t="s">
        <v>435</v>
      </c>
      <c r="N79" s="237" t="s">
        <v>436</v>
      </c>
      <c r="O79" s="121"/>
      <c r="P79" s="237" t="str">
        <f>T79</f>
        <v>=IF(RC2=FALSE,"",ROUND(RC[-11]-RC[-1],R113C13))</v>
      </c>
      <c r="Q79" s="237" t="str">
        <f>P79</f>
        <v>=IF(RC2=FALSE,"",ROUND(RC[-11]-RC[-1],R113C13))</v>
      </c>
      <c r="R79" s="237" t="str">
        <f>N79</f>
        <v>=IF(RC2=FALSE,"",ROUND(RC[-11]-RC[-1],R113C13))</v>
      </c>
      <c r="S79" s="237" t="str">
        <f>R79</f>
        <v>=IF(RC2=FALSE,"",ROUND(RC[-11]-RC[-1],R113C13))</v>
      </c>
      <c r="T79" s="237" t="str">
        <f>S79</f>
        <v>=IF(RC2=FALSE,"",ROUND(RC[-11]-RC[-1],R113C13))</v>
      </c>
      <c r="U79" s="237" t="str">
        <f>Q79</f>
        <v>=IF(RC2=FALSE,"",ROUND(RC[-11]-RC[-1],R113C13))</v>
      </c>
      <c r="V79" s="128">
        <f>IF(TYPE(MATCH("FAIL",V80:V100,0))=16,0,1)</f>
        <v>0</v>
      </c>
      <c r="W79" s="257" t="str">
        <f>U79</f>
        <v>=IF(RC2=FALSE,"",ROUND(RC[-11]-RC[-1],R113C13))</v>
      </c>
      <c r="Y79" s="474"/>
      <c r="Z79" s="474"/>
      <c r="AA79" s="474"/>
    </row>
    <row r="80" spans="1:27" ht="15" customHeight="1">
      <c r="B80" s="186" t="b">
        <f>IF(Length_3_R2!Y4="",FALSE,TRUE)</f>
        <v>0</v>
      </c>
      <c r="C80" s="187" t="str">
        <f>IF($B80=FALSE,"",VALUE(Length_3_R2!B4))</f>
        <v/>
      </c>
      <c r="D80" s="166" t="str">
        <f>IF($B80=FALSE,"",Length_3_R2!C4)</f>
        <v/>
      </c>
      <c r="E80" s="182" t="str">
        <f>IF($B80=FALSE,"",Length_3_R2!Y4*$I$69)</f>
        <v/>
      </c>
      <c r="F80" s="182" t="str">
        <f>IF($B80=FALSE,"",Length_3_R2!Z4*$I$69)</f>
        <v/>
      </c>
      <c r="G80" s="182" t="str">
        <f>IF($B80=FALSE,"",Length_3_R2!AA4*$I$69)</f>
        <v/>
      </c>
      <c r="H80" s="182" t="str">
        <f>IF($B80=FALSE,"",Length_3_R2!AB4*$I$69)</f>
        <v/>
      </c>
      <c r="I80" s="182" t="str">
        <f>IF($B80=FALSE,"",Length_3_R2!AC4*$I$69)</f>
        <v/>
      </c>
      <c r="J80" s="188" t="str">
        <f t="shared" ref="J80:J100" si="15">IF(B80=FALSE,"",AVERAGE(E80:I80))</f>
        <v/>
      </c>
      <c r="K80" s="189" t="str">
        <f t="shared" ref="K80:K100" si="16">IF(B80=FALSE,"",STDEV(E80:I80))</f>
        <v/>
      </c>
      <c r="L80" s="190" t="str">
        <f t="shared" ref="L80:L100" si="17">IF(B80=FALSE,"",C80-J80/I$69)</f>
        <v/>
      </c>
      <c r="M80" s="237" t="s">
        <v>435</v>
      </c>
      <c r="N80" s="237" t="s">
        <v>436</v>
      </c>
      <c r="O80" s="121"/>
      <c r="P80" s="166">
        <f>Length_3_R2!P4</f>
        <v>0</v>
      </c>
      <c r="Q80" s="166">
        <f>Length_3_R2!Q4</f>
        <v>0</v>
      </c>
      <c r="R80" s="166" t="e">
        <f t="shared" ref="R80:R100" ca="1" si="18">TEXT(C80,IF(C80&gt;=1000,"# ##","")&amp;$P$115)</f>
        <v>#N/A</v>
      </c>
      <c r="S80" s="166" t="e">
        <f t="shared" ref="S80:S100" ca="1" si="19">TEXT(N80,IF(N80&gt;=1000,"# ##","")&amp;$P$115)</f>
        <v>#N/A</v>
      </c>
      <c r="T80" s="166" t="e">
        <f t="shared" ref="T80:T100" ca="1" si="20">TEXT(M80,$P$115)</f>
        <v>#N/A</v>
      </c>
      <c r="U80" s="166" t="e">
        <f t="shared" ref="U80:U100" ca="1" si="21">"± "&amp;TEXT(Q80-C80,P$115)</f>
        <v>#VALUE!</v>
      </c>
      <c r="V80" s="166" t="str">
        <f>IF($B80=FALSE,"",IF(AND(P80&lt;=N80,N80&lt;=Q80),"PASS","FAIL"))</f>
        <v/>
      </c>
      <c r="W80" s="227" t="e">
        <f t="shared" ref="W80:W100" ca="1" si="22">TEXT(H$115,P$115)</f>
        <v>#N/A</v>
      </c>
      <c r="Y80" s="166">
        <f>Length_3_R2!H4</f>
        <v>0</v>
      </c>
      <c r="Z80" s="166">
        <f>IFERROR(LEN(Y80)-FIND(".",Y80),0)</f>
        <v>0</v>
      </c>
      <c r="AA80" s="166" t="str">
        <f t="shared" ref="AA80:AA100" ca="1" si="23">OFFSET(P$54,MATCH(Z80,O$55:O$65,0),0)</f>
        <v>0</v>
      </c>
    </row>
    <row r="81" spans="2:27" ht="15" customHeight="1">
      <c r="B81" s="186" t="b">
        <f>IF(Length_3_R2!Y5="",FALSE,TRUE)</f>
        <v>0</v>
      </c>
      <c r="C81" s="187" t="str">
        <f>IF($B81=FALSE,"",VALUE(Length_3_R2!B5))</f>
        <v/>
      </c>
      <c r="D81" s="166" t="str">
        <f>IF($B81=FALSE,"",Length_3_R2!C5)</f>
        <v/>
      </c>
      <c r="E81" s="182" t="str">
        <f>IF($B81=FALSE,"",Length_3_R2!Y5*$I$69)</f>
        <v/>
      </c>
      <c r="F81" s="182" t="str">
        <f>IF($B81=FALSE,"",Length_3_R2!Z5*$I$69)</f>
        <v/>
      </c>
      <c r="G81" s="182" t="str">
        <f>IF($B81=FALSE,"",Length_3_R2!AA5*$I$69)</f>
        <v/>
      </c>
      <c r="H81" s="182" t="str">
        <f>IF($B81=FALSE,"",Length_3_R2!AB5*$I$69)</f>
        <v/>
      </c>
      <c r="I81" s="182" t="str">
        <f>IF($B81=FALSE,"",Length_3_R2!AC5*$I$69)</f>
        <v/>
      </c>
      <c r="J81" s="188" t="str">
        <f t="shared" si="15"/>
        <v/>
      </c>
      <c r="K81" s="189" t="str">
        <f t="shared" si="16"/>
        <v/>
      </c>
      <c r="L81" s="190" t="str">
        <f t="shared" si="17"/>
        <v/>
      </c>
      <c r="M81" s="237" t="s">
        <v>435</v>
      </c>
      <c r="N81" s="237" t="s">
        <v>436</v>
      </c>
      <c r="O81" s="121"/>
      <c r="P81" s="166">
        <f>Length_3_R2!P5</f>
        <v>0</v>
      </c>
      <c r="Q81" s="166">
        <f>Length_3_R2!Q5</f>
        <v>0</v>
      </c>
      <c r="R81" s="166" t="e">
        <f t="shared" ca="1" si="18"/>
        <v>#N/A</v>
      </c>
      <c r="S81" s="166" t="e">
        <f t="shared" ca="1" si="19"/>
        <v>#N/A</v>
      </c>
      <c r="T81" s="166" t="e">
        <f t="shared" ca="1" si="20"/>
        <v>#N/A</v>
      </c>
      <c r="U81" s="166" t="e">
        <f t="shared" ca="1" si="21"/>
        <v>#VALUE!</v>
      </c>
      <c r="V81" s="166" t="str">
        <f t="shared" ref="V81:V100" si="24">IF($B81=FALSE,"",IF(AND(P81&lt;=N81,N81&lt;=Q81),"PASS","FAIL"))</f>
        <v/>
      </c>
      <c r="W81" s="227" t="e">
        <f t="shared" ca="1" si="22"/>
        <v>#N/A</v>
      </c>
      <c r="Y81" s="166">
        <f>Length_3_R2!H5</f>
        <v>0</v>
      </c>
      <c r="Z81" s="166">
        <f t="shared" ref="Z81:Z100" si="25">IFERROR(LEN(Y81)-FIND(".",Y81),0)</f>
        <v>0</v>
      </c>
      <c r="AA81" s="166" t="str">
        <f t="shared" ca="1" si="23"/>
        <v>0</v>
      </c>
    </row>
    <row r="82" spans="2:27" ht="15" customHeight="1">
      <c r="B82" s="186" t="b">
        <f>IF(Length_3_R2!Y6="",FALSE,TRUE)</f>
        <v>0</v>
      </c>
      <c r="C82" s="187" t="str">
        <f>IF($B82=FALSE,"",VALUE(Length_3_R2!B6))</f>
        <v/>
      </c>
      <c r="D82" s="166" t="str">
        <f>IF($B82=FALSE,"",Length_3_R2!C6)</f>
        <v/>
      </c>
      <c r="E82" s="182" t="str">
        <f>IF($B82=FALSE,"",Length_3_R2!Y6*$I$69)</f>
        <v/>
      </c>
      <c r="F82" s="182" t="str">
        <f>IF($B82=FALSE,"",Length_3_R2!Z6*$I$69)</f>
        <v/>
      </c>
      <c r="G82" s="182" t="str">
        <f>IF($B82=FALSE,"",Length_3_R2!AA6*$I$69)</f>
        <v/>
      </c>
      <c r="H82" s="182" t="str">
        <f>IF($B82=FALSE,"",Length_3_R2!AB6*$I$69)</f>
        <v/>
      </c>
      <c r="I82" s="182" t="str">
        <f>IF($B82=FALSE,"",Length_3_R2!AC6*$I$69)</f>
        <v/>
      </c>
      <c r="J82" s="188" t="str">
        <f t="shared" si="15"/>
        <v/>
      </c>
      <c r="K82" s="189" t="str">
        <f t="shared" si="16"/>
        <v/>
      </c>
      <c r="L82" s="190" t="str">
        <f t="shared" si="17"/>
        <v/>
      </c>
      <c r="M82" s="237" t="s">
        <v>435</v>
      </c>
      <c r="N82" s="237" t="s">
        <v>436</v>
      </c>
      <c r="O82" s="121"/>
      <c r="P82" s="166">
        <f>Length_3_R2!P6</f>
        <v>0</v>
      </c>
      <c r="Q82" s="166">
        <f>Length_3_R2!Q6</f>
        <v>0</v>
      </c>
      <c r="R82" s="166" t="e">
        <f t="shared" ca="1" si="18"/>
        <v>#N/A</v>
      </c>
      <c r="S82" s="166" t="e">
        <f t="shared" ca="1" si="19"/>
        <v>#N/A</v>
      </c>
      <c r="T82" s="166" t="e">
        <f t="shared" ca="1" si="20"/>
        <v>#N/A</v>
      </c>
      <c r="U82" s="166" t="e">
        <f t="shared" ca="1" si="21"/>
        <v>#VALUE!</v>
      </c>
      <c r="V82" s="166" t="str">
        <f t="shared" si="24"/>
        <v/>
      </c>
      <c r="W82" s="227" t="e">
        <f t="shared" ca="1" si="22"/>
        <v>#N/A</v>
      </c>
      <c r="Y82" s="166">
        <f>Length_3_R2!H6</f>
        <v>0</v>
      </c>
      <c r="Z82" s="166">
        <f t="shared" si="25"/>
        <v>0</v>
      </c>
      <c r="AA82" s="166" t="str">
        <f t="shared" ca="1" si="23"/>
        <v>0</v>
      </c>
    </row>
    <row r="83" spans="2:27" ht="15" customHeight="1">
      <c r="B83" s="186" t="b">
        <f>IF(Length_3_R2!Y7="",FALSE,TRUE)</f>
        <v>0</v>
      </c>
      <c r="C83" s="187" t="str">
        <f>IF($B83=FALSE,"",VALUE(Length_3_R2!B7))</f>
        <v/>
      </c>
      <c r="D83" s="166" t="str">
        <f>IF($B83=FALSE,"",Length_3_R2!C7)</f>
        <v/>
      </c>
      <c r="E83" s="182" t="str">
        <f>IF($B83=FALSE,"",Length_3_R2!Y7*$I$69)</f>
        <v/>
      </c>
      <c r="F83" s="182" t="str">
        <f>IF($B83=FALSE,"",Length_3_R2!Z7*$I$69)</f>
        <v/>
      </c>
      <c r="G83" s="182" t="str">
        <f>IF($B83=FALSE,"",Length_3_R2!AA7*$I$69)</f>
        <v/>
      </c>
      <c r="H83" s="182" t="str">
        <f>IF($B83=FALSE,"",Length_3_R2!AB7*$I$69)</f>
        <v/>
      </c>
      <c r="I83" s="182" t="str">
        <f>IF($B83=FALSE,"",Length_3_R2!AC7*$I$69)</f>
        <v/>
      </c>
      <c r="J83" s="188" t="str">
        <f t="shared" si="15"/>
        <v/>
      </c>
      <c r="K83" s="189" t="str">
        <f t="shared" si="16"/>
        <v/>
      </c>
      <c r="L83" s="190" t="str">
        <f t="shared" si="17"/>
        <v/>
      </c>
      <c r="M83" s="237" t="s">
        <v>435</v>
      </c>
      <c r="N83" s="237" t="s">
        <v>436</v>
      </c>
      <c r="O83" s="121"/>
      <c r="P83" s="166">
        <f>Length_3_R2!P7</f>
        <v>0</v>
      </c>
      <c r="Q83" s="166">
        <f>Length_3_R2!Q7</f>
        <v>0</v>
      </c>
      <c r="R83" s="166" t="e">
        <f t="shared" ca="1" si="18"/>
        <v>#N/A</v>
      </c>
      <c r="S83" s="166" t="e">
        <f t="shared" ca="1" si="19"/>
        <v>#N/A</v>
      </c>
      <c r="T83" s="166" t="e">
        <f t="shared" ca="1" si="20"/>
        <v>#N/A</v>
      </c>
      <c r="U83" s="166" t="e">
        <f t="shared" ca="1" si="21"/>
        <v>#VALUE!</v>
      </c>
      <c r="V83" s="166" t="str">
        <f t="shared" si="24"/>
        <v/>
      </c>
      <c r="W83" s="227" t="e">
        <f t="shared" ca="1" si="22"/>
        <v>#N/A</v>
      </c>
      <c r="Y83" s="166">
        <f>Length_3_R2!H7</f>
        <v>0</v>
      </c>
      <c r="Z83" s="166">
        <f t="shared" si="25"/>
        <v>0</v>
      </c>
      <c r="AA83" s="166" t="str">
        <f t="shared" ca="1" si="23"/>
        <v>0</v>
      </c>
    </row>
    <row r="84" spans="2:27" ht="15" customHeight="1">
      <c r="B84" s="186" t="b">
        <f>IF(Length_3_R2!Y8="",FALSE,TRUE)</f>
        <v>0</v>
      </c>
      <c r="C84" s="187" t="str">
        <f>IF($B84=FALSE,"",VALUE(Length_3_R2!B8))</f>
        <v/>
      </c>
      <c r="D84" s="166" t="str">
        <f>IF($B84=FALSE,"",Length_3_R2!C8)</f>
        <v/>
      </c>
      <c r="E84" s="182" t="str">
        <f>IF($B84=FALSE,"",Length_3_R2!Y8*$I$69)</f>
        <v/>
      </c>
      <c r="F84" s="182" t="str">
        <f>IF($B84=FALSE,"",Length_3_R2!Z8*$I$69)</f>
        <v/>
      </c>
      <c r="G84" s="182" t="str">
        <f>IF($B84=FALSE,"",Length_3_R2!AA8*$I$69)</f>
        <v/>
      </c>
      <c r="H84" s="182" t="str">
        <f>IF($B84=FALSE,"",Length_3_R2!AB8*$I$69)</f>
        <v/>
      </c>
      <c r="I84" s="182" t="str">
        <f>IF($B84=FALSE,"",Length_3_R2!AC8*$I$69)</f>
        <v/>
      </c>
      <c r="J84" s="188" t="str">
        <f t="shared" si="15"/>
        <v/>
      </c>
      <c r="K84" s="189" t="str">
        <f t="shared" si="16"/>
        <v/>
      </c>
      <c r="L84" s="190" t="str">
        <f t="shared" si="17"/>
        <v/>
      </c>
      <c r="M84" s="237" t="s">
        <v>435</v>
      </c>
      <c r="N84" s="237" t="s">
        <v>436</v>
      </c>
      <c r="O84" s="121"/>
      <c r="P84" s="166">
        <f>Length_3_R2!P8</f>
        <v>0</v>
      </c>
      <c r="Q84" s="166">
        <f>Length_3_R2!Q8</f>
        <v>0</v>
      </c>
      <c r="R84" s="166" t="e">
        <f t="shared" ca="1" si="18"/>
        <v>#N/A</v>
      </c>
      <c r="S84" s="166" t="e">
        <f t="shared" ca="1" si="19"/>
        <v>#N/A</v>
      </c>
      <c r="T84" s="166" t="e">
        <f t="shared" ca="1" si="20"/>
        <v>#N/A</v>
      </c>
      <c r="U84" s="166" t="e">
        <f t="shared" ca="1" si="21"/>
        <v>#VALUE!</v>
      </c>
      <c r="V84" s="166" t="str">
        <f t="shared" si="24"/>
        <v/>
      </c>
      <c r="W84" s="227" t="e">
        <f t="shared" ca="1" si="22"/>
        <v>#N/A</v>
      </c>
      <c r="Y84" s="166">
        <f>Length_3_R2!H8</f>
        <v>0</v>
      </c>
      <c r="Z84" s="166">
        <f t="shared" si="25"/>
        <v>0</v>
      </c>
      <c r="AA84" s="166" t="str">
        <f t="shared" ca="1" si="23"/>
        <v>0</v>
      </c>
    </row>
    <row r="85" spans="2:27" ht="15" customHeight="1">
      <c r="B85" s="186" t="b">
        <f>IF(Length_3_R2!Y9="",FALSE,TRUE)</f>
        <v>0</v>
      </c>
      <c r="C85" s="187" t="str">
        <f>IF($B85=FALSE,"",VALUE(Length_3_R2!B9))</f>
        <v/>
      </c>
      <c r="D85" s="166" t="str">
        <f>IF($B85=FALSE,"",Length_3_R2!C9)</f>
        <v/>
      </c>
      <c r="E85" s="182" t="str">
        <f>IF($B85=FALSE,"",Length_3_R2!Y9*$I$69)</f>
        <v/>
      </c>
      <c r="F85" s="182" t="str">
        <f>IF($B85=FALSE,"",Length_3_R2!Z9*$I$69)</f>
        <v/>
      </c>
      <c r="G85" s="182" t="str">
        <f>IF($B85=FALSE,"",Length_3_R2!AA9*$I$69)</f>
        <v/>
      </c>
      <c r="H85" s="182" t="str">
        <f>IF($B85=FALSE,"",Length_3_R2!AB9*$I$69)</f>
        <v/>
      </c>
      <c r="I85" s="182" t="str">
        <f>IF($B85=FALSE,"",Length_3_R2!AC9*$I$69)</f>
        <v/>
      </c>
      <c r="J85" s="188" t="str">
        <f t="shared" si="15"/>
        <v/>
      </c>
      <c r="K85" s="189" t="str">
        <f t="shared" si="16"/>
        <v/>
      </c>
      <c r="L85" s="190" t="str">
        <f t="shared" si="17"/>
        <v/>
      </c>
      <c r="M85" s="237" t="s">
        <v>435</v>
      </c>
      <c r="N85" s="237" t="s">
        <v>436</v>
      </c>
      <c r="O85" s="121"/>
      <c r="P85" s="166">
        <f>Length_3_R2!P9</f>
        <v>0</v>
      </c>
      <c r="Q85" s="166">
        <f>Length_3_R2!Q9</f>
        <v>0</v>
      </c>
      <c r="R85" s="166" t="e">
        <f t="shared" ca="1" si="18"/>
        <v>#N/A</v>
      </c>
      <c r="S85" s="166" t="e">
        <f t="shared" ca="1" si="19"/>
        <v>#N/A</v>
      </c>
      <c r="T85" s="166" t="e">
        <f t="shared" ca="1" si="20"/>
        <v>#N/A</v>
      </c>
      <c r="U85" s="166" t="e">
        <f t="shared" ca="1" si="21"/>
        <v>#VALUE!</v>
      </c>
      <c r="V85" s="166" t="str">
        <f t="shared" si="24"/>
        <v/>
      </c>
      <c r="W85" s="227" t="e">
        <f t="shared" ca="1" si="22"/>
        <v>#N/A</v>
      </c>
      <c r="Y85" s="166">
        <f>Length_3_R2!H9</f>
        <v>0</v>
      </c>
      <c r="Z85" s="166">
        <f t="shared" si="25"/>
        <v>0</v>
      </c>
      <c r="AA85" s="166" t="str">
        <f t="shared" ca="1" si="23"/>
        <v>0</v>
      </c>
    </row>
    <row r="86" spans="2:27" ht="15" customHeight="1">
      <c r="B86" s="186" t="b">
        <f>IF(Length_3_R2!Y10="",FALSE,TRUE)</f>
        <v>0</v>
      </c>
      <c r="C86" s="187" t="str">
        <f>IF($B86=FALSE,"",VALUE(Length_3_R2!B10))</f>
        <v/>
      </c>
      <c r="D86" s="166" t="str">
        <f>IF($B86=FALSE,"",Length_3_R2!C10)</f>
        <v/>
      </c>
      <c r="E86" s="182" t="str">
        <f>IF($B86=FALSE,"",Length_3_R2!Y10*$I$69)</f>
        <v/>
      </c>
      <c r="F86" s="182" t="str">
        <f>IF($B86=FALSE,"",Length_3_R2!Z10*$I$69)</f>
        <v/>
      </c>
      <c r="G86" s="182" t="str">
        <f>IF($B86=FALSE,"",Length_3_R2!AA10*$I$69)</f>
        <v/>
      </c>
      <c r="H86" s="182" t="str">
        <f>IF($B86=FALSE,"",Length_3_R2!AB10*$I$69)</f>
        <v/>
      </c>
      <c r="I86" s="182" t="str">
        <f>IF($B86=FALSE,"",Length_3_R2!AC10*$I$69)</f>
        <v/>
      </c>
      <c r="J86" s="188" t="str">
        <f t="shared" si="15"/>
        <v/>
      </c>
      <c r="K86" s="189" t="str">
        <f t="shared" si="16"/>
        <v/>
      </c>
      <c r="L86" s="190" t="str">
        <f t="shared" si="17"/>
        <v/>
      </c>
      <c r="M86" s="237" t="s">
        <v>435</v>
      </c>
      <c r="N86" s="237" t="s">
        <v>436</v>
      </c>
      <c r="O86" s="121"/>
      <c r="P86" s="166">
        <f>Length_3_R2!P10</f>
        <v>0</v>
      </c>
      <c r="Q86" s="166">
        <f>Length_3_R2!Q10</f>
        <v>0</v>
      </c>
      <c r="R86" s="166" t="e">
        <f t="shared" ca="1" si="18"/>
        <v>#N/A</v>
      </c>
      <c r="S86" s="166" t="e">
        <f t="shared" ca="1" si="19"/>
        <v>#N/A</v>
      </c>
      <c r="T86" s="166" t="e">
        <f t="shared" ca="1" si="20"/>
        <v>#N/A</v>
      </c>
      <c r="U86" s="166" t="e">
        <f t="shared" ca="1" si="21"/>
        <v>#VALUE!</v>
      </c>
      <c r="V86" s="166" t="str">
        <f t="shared" si="24"/>
        <v/>
      </c>
      <c r="W86" s="227" t="e">
        <f t="shared" ca="1" si="22"/>
        <v>#N/A</v>
      </c>
      <c r="Y86" s="166">
        <f>Length_3_R2!H10</f>
        <v>0</v>
      </c>
      <c r="Z86" s="166">
        <f t="shared" si="25"/>
        <v>0</v>
      </c>
      <c r="AA86" s="166" t="str">
        <f t="shared" ca="1" si="23"/>
        <v>0</v>
      </c>
    </row>
    <row r="87" spans="2:27" ht="15" customHeight="1">
      <c r="B87" s="186" t="b">
        <f>IF(Length_3_R2!Y11="",FALSE,TRUE)</f>
        <v>0</v>
      </c>
      <c r="C87" s="187" t="str">
        <f>IF($B87=FALSE,"",VALUE(Length_3_R2!B11))</f>
        <v/>
      </c>
      <c r="D87" s="166" t="str">
        <f>IF($B87=FALSE,"",Length_3_R2!C11)</f>
        <v/>
      </c>
      <c r="E87" s="182" t="str">
        <f>IF($B87=FALSE,"",Length_3_R2!Y11*$I$69)</f>
        <v/>
      </c>
      <c r="F87" s="182" t="str">
        <f>IF($B87=FALSE,"",Length_3_R2!Z11*$I$69)</f>
        <v/>
      </c>
      <c r="G87" s="182" t="str">
        <f>IF($B87=FALSE,"",Length_3_R2!AA11*$I$69)</f>
        <v/>
      </c>
      <c r="H87" s="182" t="str">
        <f>IF($B87=FALSE,"",Length_3_R2!AB11*$I$69)</f>
        <v/>
      </c>
      <c r="I87" s="182" t="str">
        <f>IF($B87=FALSE,"",Length_3_R2!AC11*$I$69)</f>
        <v/>
      </c>
      <c r="J87" s="188" t="str">
        <f t="shared" si="15"/>
        <v/>
      </c>
      <c r="K87" s="189" t="str">
        <f t="shared" si="16"/>
        <v/>
      </c>
      <c r="L87" s="190" t="str">
        <f t="shared" si="17"/>
        <v/>
      </c>
      <c r="M87" s="237" t="s">
        <v>435</v>
      </c>
      <c r="N87" s="237" t="s">
        <v>436</v>
      </c>
      <c r="O87" s="121"/>
      <c r="P87" s="166">
        <f>Length_3_R2!P11</f>
        <v>0</v>
      </c>
      <c r="Q87" s="166">
        <f>Length_3_R2!Q11</f>
        <v>0</v>
      </c>
      <c r="R87" s="166" t="e">
        <f t="shared" ca="1" si="18"/>
        <v>#N/A</v>
      </c>
      <c r="S87" s="166" t="e">
        <f t="shared" ca="1" si="19"/>
        <v>#N/A</v>
      </c>
      <c r="T87" s="166" t="e">
        <f t="shared" ca="1" si="20"/>
        <v>#N/A</v>
      </c>
      <c r="U87" s="166" t="e">
        <f t="shared" ca="1" si="21"/>
        <v>#VALUE!</v>
      </c>
      <c r="V87" s="166" t="str">
        <f t="shared" si="24"/>
        <v/>
      </c>
      <c r="W87" s="227" t="e">
        <f t="shared" ca="1" si="22"/>
        <v>#N/A</v>
      </c>
      <c r="Y87" s="166">
        <f>Length_3_R2!H11</f>
        <v>0</v>
      </c>
      <c r="Z87" s="166">
        <f t="shared" si="25"/>
        <v>0</v>
      </c>
      <c r="AA87" s="166" t="str">
        <f t="shared" ca="1" si="23"/>
        <v>0</v>
      </c>
    </row>
    <row r="88" spans="2:27" ht="15" customHeight="1">
      <c r="B88" s="186" t="b">
        <f>IF(Length_3_R2!Y12="",FALSE,TRUE)</f>
        <v>0</v>
      </c>
      <c r="C88" s="187" t="str">
        <f>IF($B88=FALSE,"",VALUE(Length_3_R2!B12))</f>
        <v/>
      </c>
      <c r="D88" s="166" t="str">
        <f>IF($B88=FALSE,"",Length_3_R2!C12)</f>
        <v/>
      </c>
      <c r="E88" s="182" t="str">
        <f>IF($B88=FALSE,"",Length_3_R2!Y12*$I$69)</f>
        <v/>
      </c>
      <c r="F88" s="182" t="str">
        <f>IF($B88=FALSE,"",Length_3_R2!Z12*$I$69)</f>
        <v/>
      </c>
      <c r="G88" s="182" t="str">
        <f>IF($B88=FALSE,"",Length_3_R2!AA12*$I$69)</f>
        <v/>
      </c>
      <c r="H88" s="182" t="str">
        <f>IF($B88=FALSE,"",Length_3_R2!AB12*$I$69)</f>
        <v/>
      </c>
      <c r="I88" s="182" t="str">
        <f>IF($B88=FALSE,"",Length_3_R2!AC12*$I$69)</f>
        <v/>
      </c>
      <c r="J88" s="188" t="str">
        <f t="shared" si="15"/>
        <v/>
      </c>
      <c r="K88" s="189" t="str">
        <f t="shared" si="16"/>
        <v/>
      </c>
      <c r="L88" s="190" t="str">
        <f t="shared" si="17"/>
        <v/>
      </c>
      <c r="M88" s="237" t="s">
        <v>435</v>
      </c>
      <c r="N88" s="237" t="s">
        <v>436</v>
      </c>
      <c r="O88" s="121"/>
      <c r="P88" s="166">
        <f>Length_3_R2!P12</f>
        <v>0</v>
      </c>
      <c r="Q88" s="166">
        <f>Length_3_R2!Q12</f>
        <v>0</v>
      </c>
      <c r="R88" s="166" t="e">
        <f t="shared" ca="1" si="18"/>
        <v>#N/A</v>
      </c>
      <c r="S88" s="166" t="e">
        <f t="shared" ca="1" si="19"/>
        <v>#N/A</v>
      </c>
      <c r="T88" s="166" t="e">
        <f t="shared" ca="1" si="20"/>
        <v>#N/A</v>
      </c>
      <c r="U88" s="166" t="e">
        <f t="shared" ca="1" si="21"/>
        <v>#VALUE!</v>
      </c>
      <c r="V88" s="166" t="str">
        <f t="shared" si="24"/>
        <v/>
      </c>
      <c r="W88" s="227" t="e">
        <f t="shared" ca="1" si="22"/>
        <v>#N/A</v>
      </c>
      <c r="Y88" s="166">
        <f>Length_3_R2!H12</f>
        <v>0</v>
      </c>
      <c r="Z88" s="166">
        <f t="shared" si="25"/>
        <v>0</v>
      </c>
      <c r="AA88" s="166" t="str">
        <f t="shared" ca="1" si="23"/>
        <v>0</v>
      </c>
    </row>
    <row r="89" spans="2:27" ht="15" customHeight="1">
      <c r="B89" s="186" t="b">
        <f>IF(Length_3_R2!Y13="",FALSE,TRUE)</f>
        <v>0</v>
      </c>
      <c r="C89" s="187" t="str">
        <f>IF($B89=FALSE,"",VALUE(Length_3_R2!B13))</f>
        <v/>
      </c>
      <c r="D89" s="166" t="str">
        <f>IF($B89=FALSE,"",Length_3_R2!C13)</f>
        <v/>
      </c>
      <c r="E89" s="182" t="str">
        <f>IF($B89=FALSE,"",Length_3_R2!Y13*$I$69)</f>
        <v/>
      </c>
      <c r="F89" s="182" t="str">
        <f>IF($B89=FALSE,"",Length_3_R2!Z13*$I$69)</f>
        <v/>
      </c>
      <c r="G89" s="182" t="str">
        <f>IF($B89=FALSE,"",Length_3_R2!AA13*$I$69)</f>
        <v/>
      </c>
      <c r="H89" s="182" t="str">
        <f>IF($B89=FALSE,"",Length_3_R2!AB13*$I$69)</f>
        <v/>
      </c>
      <c r="I89" s="182" t="str">
        <f>IF($B89=FALSE,"",Length_3_R2!AC13*$I$69)</f>
        <v/>
      </c>
      <c r="J89" s="188" t="str">
        <f t="shared" si="15"/>
        <v/>
      </c>
      <c r="K89" s="189" t="str">
        <f t="shared" si="16"/>
        <v/>
      </c>
      <c r="L89" s="190" t="str">
        <f t="shared" si="17"/>
        <v/>
      </c>
      <c r="M89" s="237" t="s">
        <v>435</v>
      </c>
      <c r="N89" s="237" t="s">
        <v>436</v>
      </c>
      <c r="O89" s="121"/>
      <c r="P89" s="166">
        <f>Length_3_R2!P13</f>
        <v>0</v>
      </c>
      <c r="Q89" s="166">
        <f>Length_3_R2!Q13</f>
        <v>0</v>
      </c>
      <c r="R89" s="166" t="e">
        <f t="shared" ca="1" si="18"/>
        <v>#N/A</v>
      </c>
      <c r="S89" s="166" t="e">
        <f t="shared" ca="1" si="19"/>
        <v>#N/A</v>
      </c>
      <c r="T89" s="166" t="e">
        <f t="shared" ca="1" si="20"/>
        <v>#N/A</v>
      </c>
      <c r="U89" s="166" t="e">
        <f t="shared" ca="1" si="21"/>
        <v>#VALUE!</v>
      </c>
      <c r="V89" s="166" t="str">
        <f t="shared" si="24"/>
        <v/>
      </c>
      <c r="W89" s="227" t="e">
        <f t="shared" ca="1" si="22"/>
        <v>#N/A</v>
      </c>
      <c r="Y89" s="166">
        <f>Length_3_R2!H13</f>
        <v>0</v>
      </c>
      <c r="Z89" s="166">
        <f t="shared" si="25"/>
        <v>0</v>
      </c>
      <c r="AA89" s="166" t="str">
        <f t="shared" ca="1" si="23"/>
        <v>0</v>
      </c>
    </row>
    <row r="90" spans="2:27" ht="15" customHeight="1">
      <c r="B90" s="186" t="b">
        <f>IF(Length_3_R2!Y14="",FALSE,TRUE)</f>
        <v>0</v>
      </c>
      <c r="C90" s="187" t="str">
        <f>IF($B90=FALSE,"",VALUE(Length_3_R2!B14))</f>
        <v/>
      </c>
      <c r="D90" s="166" t="str">
        <f>IF($B90=FALSE,"",Length_3_R2!C14)</f>
        <v/>
      </c>
      <c r="E90" s="182" t="str">
        <f>IF($B90=FALSE,"",Length_3_R2!Y14*$I$69)</f>
        <v/>
      </c>
      <c r="F90" s="182" t="str">
        <f>IF($B90=FALSE,"",Length_3_R2!Z14*$I$69)</f>
        <v/>
      </c>
      <c r="G90" s="182" t="str">
        <f>IF($B90=FALSE,"",Length_3_R2!AA14*$I$69)</f>
        <v/>
      </c>
      <c r="H90" s="182" t="str">
        <f>IF($B90=FALSE,"",Length_3_R2!AB14*$I$69)</f>
        <v/>
      </c>
      <c r="I90" s="182" t="str">
        <f>IF($B90=FALSE,"",Length_3_R2!AC14*$I$69)</f>
        <v/>
      </c>
      <c r="J90" s="188" t="str">
        <f t="shared" si="15"/>
        <v/>
      </c>
      <c r="K90" s="189" t="str">
        <f t="shared" si="16"/>
        <v/>
      </c>
      <c r="L90" s="190" t="str">
        <f t="shared" si="17"/>
        <v/>
      </c>
      <c r="M90" s="237" t="s">
        <v>435</v>
      </c>
      <c r="N90" s="237" t="s">
        <v>436</v>
      </c>
      <c r="O90" s="121"/>
      <c r="P90" s="166">
        <f>Length_3_R2!P14</f>
        <v>0</v>
      </c>
      <c r="Q90" s="166">
        <f>Length_3_R2!Q14</f>
        <v>0</v>
      </c>
      <c r="R90" s="166" t="e">
        <f t="shared" ca="1" si="18"/>
        <v>#N/A</v>
      </c>
      <c r="S90" s="166" t="e">
        <f t="shared" ca="1" si="19"/>
        <v>#N/A</v>
      </c>
      <c r="T90" s="166" t="e">
        <f t="shared" ca="1" si="20"/>
        <v>#N/A</v>
      </c>
      <c r="U90" s="166" t="e">
        <f t="shared" ca="1" si="21"/>
        <v>#VALUE!</v>
      </c>
      <c r="V90" s="166" t="str">
        <f t="shared" si="24"/>
        <v/>
      </c>
      <c r="W90" s="227" t="e">
        <f t="shared" ca="1" si="22"/>
        <v>#N/A</v>
      </c>
      <c r="Y90" s="166">
        <f>Length_3_R2!H14</f>
        <v>0</v>
      </c>
      <c r="Z90" s="166">
        <f t="shared" si="25"/>
        <v>0</v>
      </c>
      <c r="AA90" s="166" t="str">
        <f t="shared" ca="1" si="23"/>
        <v>0</v>
      </c>
    </row>
    <row r="91" spans="2:27" ht="15" customHeight="1">
      <c r="B91" s="186" t="b">
        <f>IF(Length_3_R2!Y15="",FALSE,TRUE)</f>
        <v>0</v>
      </c>
      <c r="C91" s="187" t="str">
        <f>IF($B91=FALSE,"",VALUE(Length_3_R2!B15))</f>
        <v/>
      </c>
      <c r="D91" s="166" t="str">
        <f>IF($B91=FALSE,"",Length_3_R2!C15)</f>
        <v/>
      </c>
      <c r="E91" s="182" t="str">
        <f>IF($B91=FALSE,"",Length_3_R2!Y15*$I$69)</f>
        <v/>
      </c>
      <c r="F91" s="182" t="str">
        <f>IF($B91=FALSE,"",Length_3_R2!Z15*$I$69)</f>
        <v/>
      </c>
      <c r="G91" s="182" t="str">
        <f>IF($B91=FALSE,"",Length_3_R2!AA15*$I$69)</f>
        <v/>
      </c>
      <c r="H91" s="182" t="str">
        <f>IF($B91=FALSE,"",Length_3_R2!AB15*$I$69)</f>
        <v/>
      </c>
      <c r="I91" s="182" t="str">
        <f>IF($B91=FALSE,"",Length_3_R2!AC15*$I$69)</f>
        <v/>
      </c>
      <c r="J91" s="188" t="str">
        <f t="shared" si="15"/>
        <v/>
      </c>
      <c r="K91" s="189" t="str">
        <f t="shared" si="16"/>
        <v/>
      </c>
      <c r="L91" s="190" t="str">
        <f t="shared" si="17"/>
        <v/>
      </c>
      <c r="M91" s="237" t="s">
        <v>435</v>
      </c>
      <c r="N91" s="237" t="s">
        <v>436</v>
      </c>
      <c r="O91" s="121"/>
      <c r="P91" s="166">
        <f>Length_3_R2!P15</f>
        <v>0</v>
      </c>
      <c r="Q91" s="166">
        <f>Length_3_R2!Q15</f>
        <v>0</v>
      </c>
      <c r="R91" s="166" t="e">
        <f t="shared" ca="1" si="18"/>
        <v>#N/A</v>
      </c>
      <c r="S91" s="166" t="e">
        <f t="shared" ca="1" si="19"/>
        <v>#N/A</v>
      </c>
      <c r="T91" s="166" t="e">
        <f t="shared" ca="1" si="20"/>
        <v>#N/A</v>
      </c>
      <c r="U91" s="166" t="e">
        <f t="shared" ca="1" si="21"/>
        <v>#VALUE!</v>
      </c>
      <c r="V91" s="166" t="str">
        <f t="shared" si="24"/>
        <v/>
      </c>
      <c r="W91" s="227" t="e">
        <f t="shared" ca="1" si="22"/>
        <v>#N/A</v>
      </c>
      <c r="Y91" s="166">
        <f>Length_3_R2!H15</f>
        <v>0</v>
      </c>
      <c r="Z91" s="166">
        <f t="shared" si="25"/>
        <v>0</v>
      </c>
      <c r="AA91" s="166" t="str">
        <f t="shared" ca="1" si="23"/>
        <v>0</v>
      </c>
    </row>
    <row r="92" spans="2:27" ht="15" customHeight="1">
      <c r="B92" s="186" t="b">
        <f>IF(Length_3_R2!Y16="",FALSE,TRUE)</f>
        <v>0</v>
      </c>
      <c r="C92" s="187" t="str">
        <f>IF($B92=FALSE,"",VALUE(Length_3_R2!B16))</f>
        <v/>
      </c>
      <c r="D92" s="166" t="str">
        <f>IF($B92=FALSE,"",Length_3_R2!C16)</f>
        <v/>
      </c>
      <c r="E92" s="182" t="str">
        <f>IF($B92=FALSE,"",Length_3_R2!Y16*$I$69)</f>
        <v/>
      </c>
      <c r="F92" s="182" t="str">
        <f>IF($B92=FALSE,"",Length_3_R2!Z16*$I$69)</f>
        <v/>
      </c>
      <c r="G92" s="182" t="str">
        <f>IF($B92=FALSE,"",Length_3_R2!AA16*$I$69)</f>
        <v/>
      </c>
      <c r="H92" s="182" t="str">
        <f>IF($B92=FALSE,"",Length_3_R2!AB16*$I$69)</f>
        <v/>
      </c>
      <c r="I92" s="182" t="str">
        <f>IF($B92=FALSE,"",Length_3_R2!AC16*$I$69)</f>
        <v/>
      </c>
      <c r="J92" s="188" t="str">
        <f t="shared" si="15"/>
        <v/>
      </c>
      <c r="K92" s="189" t="str">
        <f t="shared" si="16"/>
        <v/>
      </c>
      <c r="L92" s="190" t="str">
        <f t="shared" si="17"/>
        <v/>
      </c>
      <c r="M92" s="237" t="s">
        <v>435</v>
      </c>
      <c r="N92" s="237" t="s">
        <v>436</v>
      </c>
      <c r="O92" s="121"/>
      <c r="P92" s="166">
        <f>Length_3_R2!P16</f>
        <v>0</v>
      </c>
      <c r="Q92" s="166">
        <f>Length_3_R2!Q16</f>
        <v>0</v>
      </c>
      <c r="R92" s="166" t="e">
        <f t="shared" ca="1" si="18"/>
        <v>#N/A</v>
      </c>
      <c r="S92" s="166" t="e">
        <f t="shared" ca="1" si="19"/>
        <v>#N/A</v>
      </c>
      <c r="T92" s="166" t="e">
        <f t="shared" ca="1" si="20"/>
        <v>#N/A</v>
      </c>
      <c r="U92" s="166" t="e">
        <f t="shared" ca="1" si="21"/>
        <v>#VALUE!</v>
      </c>
      <c r="V92" s="166" t="str">
        <f t="shared" si="24"/>
        <v/>
      </c>
      <c r="W92" s="227" t="e">
        <f t="shared" ca="1" si="22"/>
        <v>#N/A</v>
      </c>
      <c r="Y92" s="166">
        <f>Length_3_R2!H16</f>
        <v>0</v>
      </c>
      <c r="Z92" s="166">
        <f t="shared" si="25"/>
        <v>0</v>
      </c>
      <c r="AA92" s="166" t="str">
        <f t="shared" ca="1" si="23"/>
        <v>0</v>
      </c>
    </row>
    <row r="93" spans="2:27" ht="15" customHeight="1">
      <c r="B93" s="186" t="b">
        <f>IF(Length_3_R2!Y17="",FALSE,TRUE)</f>
        <v>0</v>
      </c>
      <c r="C93" s="187" t="str">
        <f>IF($B93=FALSE,"",VALUE(Length_3_R2!B17))</f>
        <v/>
      </c>
      <c r="D93" s="166" t="str">
        <f>IF($B93=FALSE,"",Length_3_R2!C17)</f>
        <v/>
      </c>
      <c r="E93" s="182" t="str">
        <f>IF($B93=FALSE,"",Length_3_R2!Y17*$I$69)</f>
        <v/>
      </c>
      <c r="F93" s="182" t="str">
        <f>IF($B93=FALSE,"",Length_3_R2!Z17*$I$69)</f>
        <v/>
      </c>
      <c r="G93" s="182" t="str">
        <f>IF($B93=FALSE,"",Length_3_R2!AA17*$I$69)</f>
        <v/>
      </c>
      <c r="H93" s="182" t="str">
        <f>IF($B93=FALSE,"",Length_3_R2!AB17*$I$69)</f>
        <v/>
      </c>
      <c r="I93" s="182" t="str">
        <f>IF($B93=FALSE,"",Length_3_R2!AC17*$I$69)</f>
        <v/>
      </c>
      <c r="J93" s="188" t="str">
        <f t="shared" si="15"/>
        <v/>
      </c>
      <c r="K93" s="189" t="str">
        <f t="shared" si="16"/>
        <v/>
      </c>
      <c r="L93" s="190" t="str">
        <f t="shared" si="17"/>
        <v/>
      </c>
      <c r="M93" s="237" t="s">
        <v>435</v>
      </c>
      <c r="N93" s="237" t="s">
        <v>436</v>
      </c>
      <c r="O93" s="121"/>
      <c r="P93" s="166">
        <f>Length_3_R2!P17</f>
        <v>0</v>
      </c>
      <c r="Q93" s="166">
        <f>Length_3_R2!Q17</f>
        <v>0</v>
      </c>
      <c r="R93" s="166" t="e">
        <f t="shared" ca="1" si="18"/>
        <v>#N/A</v>
      </c>
      <c r="S93" s="166" t="e">
        <f t="shared" ca="1" si="19"/>
        <v>#N/A</v>
      </c>
      <c r="T93" s="166" t="e">
        <f t="shared" ca="1" si="20"/>
        <v>#N/A</v>
      </c>
      <c r="U93" s="166" t="e">
        <f t="shared" ca="1" si="21"/>
        <v>#VALUE!</v>
      </c>
      <c r="V93" s="166" t="str">
        <f t="shared" si="24"/>
        <v/>
      </c>
      <c r="W93" s="227" t="e">
        <f t="shared" ca="1" si="22"/>
        <v>#N/A</v>
      </c>
      <c r="Y93" s="166">
        <f>Length_3_R2!H17</f>
        <v>0</v>
      </c>
      <c r="Z93" s="166">
        <f t="shared" si="25"/>
        <v>0</v>
      </c>
      <c r="AA93" s="166" t="str">
        <f t="shared" ca="1" si="23"/>
        <v>0</v>
      </c>
    </row>
    <row r="94" spans="2:27" ht="15" customHeight="1">
      <c r="B94" s="186" t="b">
        <f>IF(Length_3_R2!Y18="",FALSE,TRUE)</f>
        <v>0</v>
      </c>
      <c r="C94" s="187" t="str">
        <f>IF($B94=FALSE,"",VALUE(Length_3_R2!B18))</f>
        <v/>
      </c>
      <c r="D94" s="166" t="str">
        <f>IF($B94=FALSE,"",Length_3_R2!C18)</f>
        <v/>
      </c>
      <c r="E94" s="182" t="str">
        <f>IF($B94=FALSE,"",Length_3_R2!Y18*$I$69)</f>
        <v/>
      </c>
      <c r="F94" s="182" t="str">
        <f>IF($B94=FALSE,"",Length_3_R2!Z18*$I$69)</f>
        <v/>
      </c>
      <c r="G94" s="182" t="str">
        <f>IF($B94=FALSE,"",Length_3_R2!AA18*$I$69)</f>
        <v/>
      </c>
      <c r="H94" s="182" t="str">
        <f>IF($B94=FALSE,"",Length_3_R2!AB18*$I$69)</f>
        <v/>
      </c>
      <c r="I94" s="182" t="str">
        <f>IF($B94=FALSE,"",Length_3_R2!AC18*$I$69)</f>
        <v/>
      </c>
      <c r="J94" s="188" t="str">
        <f t="shared" si="15"/>
        <v/>
      </c>
      <c r="K94" s="189" t="str">
        <f t="shared" si="16"/>
        <v/>
      </c>
      <c r="L94" s="190" t="str">
        <f t="shared" si="17"/>
        <v/>
      </c>
      <c r="M94" s="237" t="s">
        <v>435</v>
      </c>
      <c r="N94" s="237" t="s">
        <v>436</v>
      </c>
      <c r="O94" s="121"/>
      <c r="P94" s="166">
        <f>Length_3_R2!P18</f>
        <v>0</v>
      </c>
      <c r="Q94" s="166">
        <f>Length_3_R2!Q18</f>
        <v>0</v>
      </c>
      <c r="R94" s="166" t="e">
        <f t="shared" ca="1" si="18"/>
        <v>#N/A</v>
      </c>
      <c r="S94" s="166" t="e">
        <f t="shared" ca="1" si="19"/>
        <v>#N/A</v>
      </c>
      <c r="T94" s="166" t="e">
        <f t="shared" ca="1" si="20"/>
        <v>#N/A</v>
      </c>
      <c r="U94" s="166" t="e">
        <f t="shared" ca="1" si="21"/>
        <v>#VALUE!</v>
      </c>
      <c r="V94" s="166" t="str">
        <f t="shared" si="24"/>
        <v/>
      </c>
      <c r="W94" s="227" t="e">
        <f t="shared" ca="1" si="22"/>
        <v>#N/A</v>
      </c>
      <c r="Y94" s="166">
        <f>Length_3_R2!H18</f>
        <v>0</v>
      </c>
      <c r="Z94" s="166">
        <f t="shared" si="25"/>
        <v>0</v>
      </c>
      <c r="AA94" s="166" t="str">
        <f t="shared" ca="1" si="23"/>
        <v>0</v>
      </c>
    </row>
    <row r="95" spans="2:27" ht="15" customHeight="1">
      <c r="B95" s="186" t="b">
        <f>IF(Length_3_R2!Y19="",FALSE,TRUE)</f>
        <v>0</v>
      </c>
      <c r="C95" s="187" t="str">
        <f>IF($B95=FALSE,"",VALUE(Length_3_R2!B19))</f>
        <v/>
      </c>
      <c r="D95" s="166" t="str">
        <f>IF($B95=FALSE,"",Length_3_R2!C19)</f>
        <v/>
      </c>
      <c r="E95" s="182" t="str">
        <f>IF($B95=FALSE,"",Length_3_R2!Y19*$I$69)</f>
        <v/>
      </c>
      <c r="F95" s="182" t="str">
        <f>IF($B95=FALSE,"",Length_3_R2!Z19*$I$69)</f>
        <v/>
      </c>
      <c r="G95" s="182" t="str">
        <f>IF($B95=FALSE,"",Length_3_R2!AA19*$I$69)</f>
        <v/>
      </c>
      <c r="H95" s="182" t="str">
        <f>IF($B95=FALSE,"",Length_3_R2!AB19*$I$69)</f>
        <v/>
      </c>
      <c r="I95" s="182" t="str">
        <f>IF($B95=FALSE,"",Length_3_R2!AC19*$I$69)</f>
        <v/>
      </c>
      <c r="J95" s="188" t="str">
        <f t="shared" si="15"/>
        <v/>
      </c>
      <c r="K95" s="189" t="str">
        <f t="shared" si="16"/>
        <v/>
      </c>
      <c r="L95" s="190" t="str">
        <f t="shared" si="17"/>
        <v/>
      </c>
      <c r="M95" s="237" t="s">
        <v>435</v>
      </c>
      <c r="N95" s="237" t="s">
        <v>436</v>
      </c>
      <c r="O95" s="121"/>
      <c r="P95" s="166">
        <f>Length_3_R2!P19</f>
        <v>0</v>
      </c>
      <c r="Q95" s="166">
        <f>Length_3_R2!Q19</f>
        <v>0</v>
      </c>
      <c r="R95" s="166" t="e">
        <f t="shared" ca="1" si="18"/>
        <v>#N/A</v>
      </c>
      <c r="S95" s="166" t="e">
        <f t="shared" ca="1" si="19"/>
        <v>#N/A</v>
      </c>
      <c r="T95" s="166" t="e">
        <f t="shared" ca="1" si="20"/>
        <v>#N/A</v>
      </c>
      <c r="U95" s="166" t="e">
        <f t="shared" ca="1" si="21"/>
        <v>#VALUE!</v>
      </c>
      <c r="V95" s="166" t="str">
        <f t="shared" si="24"/>
        <v/>
      </c>
      <c r="W95" s="227" t="e">
        <f t="shared" ca="1" si="22"/>
        <v>#N/A</v>
      </c>
      <c r="Y95" s="166">
        <f>Length_3_R2!H19</f>
        <v>0</v>
      </c>
      <c r="Z95" s="166">
        <f t="shared" si="25"/>
        <v>0</v>
      </c>
      <c r="AA95" s="166" t="str">
        <f t="shared" ca="1" si="23"/>
        <v>0</v>
      </c>
    </row>
    <row r="96" spans="2:27" ht="15" customHeight="1">
      <c r="B96" s="186" t="b">
        <f>IF(Length_3_R2!Y20="",FALSE,TRUE)</f>
        <v>0</v>
      </c>
      <c r="C96" s="187" t="str">
        <f>IF($B96=FALSE,"",VALUE(Length_3_R2!B20))</f>
        <v/>
      </c>
      <c r="D96" s="166" t="str">
        <f>IF($B96=FALSE,"",Length_3_R2!C20)</f>
        <v/>
      </c>
      <c r="E96" s="182" t="str">
        <f>IF($B96=FALSE,"",Length_3_R2!Y20*$I$69)</f>
        <v/>
      </c>
      <c r="F96" s="182" t="str">
        <f>IF($B96=FALSE,"",Length_3_R2!Z20*$I$69)</f>
        <v/>
      </c>
      <c r="G96" s="182" t="str">
        <f>IF($B96=FALSE,"",Length_3_R2!AA20*$I$69)</f>
        <v/>
      </c>
      <c r="H96" s="182" t="str">
        <f>IF($B96=FALSE,"",Length_3_R2!AB20*$I$69)</f>
        <v/>
      </c>
      <c r="I96" s="182" t="str">
        <f>IF($B96=FALSE,"",Length_3_R2!AC20*$I$69)</f>
        <v/>
      </c>
      <c r="J96" s="188" t="str">
        <f t="shared" si="15"/>
        <v/>
      </c>
      <c r="K96" s="189" t="str">
        <f t="shared" si="16"/>
        <v/>
      </c>
      <c r="L96" s="190" t="str">
        <f t="shared" si="17"/>
        <v/>
      </c>
      <c r="M96" s="237" t="s">
        <v>435</v>
      </c>
      <c r="N96" s="237" t="s">
        <v>436</v>
      </c>
      <c r="O96" s="121"/>
      <c r="P96" s="166">
        <f>Length_3_R2!P20</f>
        <v>0</v>
      </c>
      <c r="Q96" s="166">
        <f>Length_3_R2!Q20</f>
        <v>0</v>
      </c>
      <c r="R96" s="166" t="e">
        <f t="shared" ca="1" si="18"/>
        <v>#N/A</v>
      </c>
      <c r="S96" s="166" t="e">
        <f t="shared" ca="1" si="19"/>
        <v>#N/A</v>
      </c>
      <c r="T96" s="166" t="e">
        <f t="shared" ca="1" si="20"/>
        <v>#N/A</v>
      </c>
      <c r="U96" s="166" t="e">
        <f t="shared" ca="1" si="21"/>
        <v>#VALUE!</v>
      </c>
      <c r="V96" s="166" t="str">
        <f t="shared" si="24"/>
        <v/>
      </c>
      <c r="W96" s="227" t="e">
        <f t="shared" ca="1" si="22"/>
        <v>#N/A</v>
      </c>
      <c r="Y96" s="166">
        <f>Length_3_R2!H20</f>
        <v>0</v>
      </c>
      <c r="Z96" s="166">
        <f t="shared" si="25"/>
        <v>0</v>
      </c>
      <c r="AA96" s="166" t="str">
        <f t="shared" ca="1" si="23"/>
        <v>0</v>
      </c>
    </row>
    <row r="97" spans="1:27" ht="15" customHeight="1">
      <c r="B97" s="186" t="b">
        <f>IF(Length_3_R2!Y21="",FALSE,TRUE)</f>
        <v>0</v>
      </c>
      <c r="C97" s="187" t="str">
        <f>IF($B97=FALSE,"",VALUE(Length_3_R2!B21))</f>
        <v/>
      </c>
      <c r="D97" s="166" t="str">
        <f>IF($B97=FALSE,"",Length_3_R2!C21)</f>
        <v/>
      </c>
      <c r="E97" s="182" t="str">
        <f>IF($B97=FALSE,"",Length_3_R2!Y21*$I$69)</f>
        <v/>
      </c>
      <c r="F97" s="182" t="str">
        <f>IF($B97=FALSE,"",Length_3_R2!Z21*$I$69)</f>
        <v/>
      </c>
      <c r="G97" s="182" t="str">
        <f>IF($B97=FALSE,"",Length_3_R2!AA21*$I$69)</f>
        <v/>
      </c>
      <c r="H97" s="182" t="str">
        <f>IF($B97=FALSE,"",Length_3_R2!AB21*$I$69)</f>
        <v/>
      </c>
      <c r="I97" s="182" t="str">
        <f>IF($B97=FALSE,"",Length_3_R2!AC21*$I$69)</f>
        <v/>
      </c>
      <c r="J97" s="188" t="str">
        <f t="shared" si="15"/>
        <v/>
      </c>
      <c r="K97" s="189" t="str">
        <f t="shared" si="16"/>
        <v/>
      </c>
      <c r="L97" s="190" t="str">
        <f t="shared" si="17"/>
        <v/>
      </c>
      <c r="M97" s="237" t="s">
        <v>435</v>
      </c>
      <c r="N97" s="237" t="s">
        <v>436</v>
      </c>
      <c r="O97" s="121"/>
      <c r="P97" s="166">
        <f>Length_3_R2!P21</f>
        <v>0</v>
      </c>
      <c r="Q97" s="166">
        <f>Length_3_R2!Q21</f>
        <v>0</v>
      </c>
      <c r="R97" s="166" t="e">
        <f t="shared" ca="1" si="18"/>
        <v>#N/A</v>
      </c>
      <c r="S97" s="166" t="e">
        <f t="shared" ca="1" si="19"/>
        <v>#N/A</v>
      </c>
      <c r="T97" s="166" t="e">
        <f t="shared" ca="1" si="20"/>
        <v>#N/A</v>
      </c>
      <c r="U97" s="166" t="e">
        <f t="shared" ca="1" si="21"/>
        <v>#VALUE!</v>
      </c>
      <c r="V97" s="166" t="str">
        <f t="shared" si="24"/>
        <v/>
      </c>
      <c r="W97" s="227" t="e">
        <f t="shared" ca="1" si="22"/>
        <v>#N/A</v>
      </c>
      <c r="Y97" s="166">
        <f>Length_3_R2!H21</f>
        <v>0</v>
      </c>
      <c r="Z97" s="166">
        <f t="shared" si="25"/>
        <v>0</v>
      </c>
      <c r="AA97" s="166" t="str">
        <f t="shared" ca="1" si="23"/>
        <v>0</v>
      </c>
    </row>
    <row r="98" spans="1:27" ht="15" customHeight="1">
      <c r="B98" s="186" t="b">
        <f>IF(Length_3_R2!Y22="",FALSE,TRUE)</f>
        <v>0</v>
      </c>
      <c r="C98" s="187" t="str">
        <f>IF($B98=FALSE,"",VALUE(Length_3_R2!B22))</f>
        <v/>
      </c>
      <c r="D98" s="166" t="str">
        <f>IF($B98=FALSE,"",Length_3_R2!C22)</f>
        <v/>
      </c>
      <c r="E98" s="182" t="str">
        <f>IF($B98=FALSE,"",Length_3_R2!Y22*$I$69)</f>
        <v/>
      </c>
      <c r="F98" s="182" t="str">
        <f>IF($B98=FALSE,"",Length_3_R2!Z22*$I$69)</f>
        <v/>
      </c>
      <c r="G98" s="182" t="str">
        <f>IF($B98=FALSE,"",Length_3_R2!AA22*$I$69)</f>
        <v/>
      </c>
      <c r="H98" s="182" t="str">
        <f>IF($B98=FALSE,"",Length_3_R2!AB22*$I$69)</f>
        <v/>
      </c>
      <c r="I98" s="182" t="str">
        <f>IF($B98=FALSE,"",Length_3_R2!AC22*$I$69)</f>
        <v/>
      </c>
      <c r="J98" s="188" t="str">
        <f t="shared" si="15"/>
        <v/>
      </c>
      <c r="K98" s="189" t="str">
        <f t="shared" si="16"/>
        <v/>
      </c>
      <c r="L98" s="190" t="str">
        <f t="shared" si="17"/>
        <v/>
      </c>
      <c r="M98" s="237" t="s">
        <v>435</v>
      </c>
      <c r="N98" s="237" t="s">
        <v>436</v>
      </c>
      <c r="O98" s="121"/>
      <c r="P98" s="166">
        <f>Length_3_R2!P22</f>
        <v>0</v>
      </c>
      <c r="Q98" s="166">
        <f>Length_3_R2!Q22</f>
        <v>0</v>
      </c>
      <c r="R98" s="166" t="e">
        <f t="shared" ca="1" si="18"/>
        <v>#N/A</v>
      </c>
      <c r="S98" s="166" t="e">
        <f t="shared" ca="1" si="19"/>
        <v>#N/A</v>
      </c>
      <c r="T98" s="166" t="e">
        <f t="shared" ca="1" si="20"/>
        <v>#N/A</v>
      </c>
      <c r="U98" s="166" t="e">
        <f t="shared" ca="1" si="21"/>
        <v>#VALUE!</v>
      </c>
      <c r="V98" s="166" t="str">
        <f t="shared" si="24"/>
        <v/>
      </c>
      <c r="W98" s="227" t="e">
        <f t="shared" ca="1" si="22"/>
        <v>#N/A</v>
      </c>
      <c r="Y98" s="166">
        <f>Length_3_R2!H22</f>
        <v>0</v>
      </c>
      <c r="Z98" s="166">
        <f t="shared" si="25"/>
        <v>0</v>
      </c>
      <c r="AA98" s="166" t="str">
        <f t="shared" ca="1" si="23"/>
        <v>0</v>
      </c>
    </row>
    <row r="99" spans="1:27" ht="15" customHeight="1">
      <c r="B99" s="186" t="b">
        <f>IF(Length_3_R2!Y23="",FALSE,TRUE)</f>
        <v>0</v>
      </c>
      <c r="C99" s="187" t="str">
        <f>IF($B99=FALSE,"",VALUE(Length_3_R2!B23))</f>
        <v/>
      </c>
      <c r="D99" s="166" t="str">
        <f>IF($B99=FALSE,"",Length_3_R2!C23)</f>
        <v/>
      </c>
      <c r="E99" s="182" t="str">
        <f>IF($B99=FALSE,"",Length_3_R2!Y23*$I$69)</f>
        <v/>
      </c>
      <c r="F99" s="182" t="str">
        <f>IF($B99=FALSE,"",Length_3_R2!Z23*$I$69)</f>
        <v/>
      </c>
      <c r="G99" s="182" t="str">
        <f>IF($B99=FALSE,"",Length_3_R2!AA23*$I$69)</f>
        <v/>
      </c>
      <c r="H99" s="182" t="str">
        <f>IF($B99=FALSE,"",Length_3_R2!AB23*$I$69)</f>
        <v/>
      </c>
      <c r="I99" s="182" t="str">
        <f>IF($B99=FALSE,"",Length_3_R2!AC23*$I$69)</f>
        <v/>
      </c>
      <c r="J99" s="188" t="str">
        <f t="shared" si="15"/>
        <v/>
      </c>
      <c r="K99" s="189" t="str">
        <f t="shared" si="16"/>
        <v/>
      </c>
      <c r="L99" s="190" t="str">
        <f t="shared" si="17"/>
        <v/>
      </c>
      <c r="M99" s="237" t="s">
        <v>435</v>
      </c>
      <c r="N99" s="237" t="s">
        <v>436</v>
      </c>
      <c r="O99" s="121"/>
      <c r="P99" s="166">
        <f>Length_3_R2!P23</f>
        <v>0</v>
      </c>
      <c r="Q99" s="166">
        <f>Length_3_R2!Q23</f>
        <v>0</v>
      </c>
      <c r="R99" s="166" t="e">
        <f t="shared" ca="1" si="18"/>
        <v>#N/A</v>
      </c>
      <c r="S99" s="166" t="e">
        <f t="shared" ca="1" si="19"/>
        <v>#N/A</v>
      </c>
      <c r="T99" s="166" t="e">
        <f t="shared" ca="1" si="20"/>
        <v>#N/A</v>
      </c>
      <c r="U99" s="166" t="e">
        <f t="shared" ca="1" si="21"/>
        <v>#VALUE!</v>
      </c>
      <c r="V99" s="166" t="str">
        <f t="shared" si="24"/>
        <v/>
      </c>
      <c r="W99" s="227" t="e">
        <f t="shared" ca="1" si="22"/>
        <v>#N/A</v>
      </c>
      <c r="Y99" s="166">
        <f>Length_3_R2!H23</f>
        <v>0</v>
      </c>
      <c r="Z99" s="166">
        <f t="shared" si="25"/>
        <v>0</v>
      </c>
      <c r="AA99" s="166" t="str">
        <f t="shared" ca="1" si="23"/>
        <v>0</v>
      </c>
    </row>
    <row r="100" spans="1:27" ht="15" customHeight="1">
      <c r="B100" s="186" t="b">
        <f>IF(Length_3_R2!Y24="",FALSE,TRUE)</f>
        <v>0</v>
      </c>
      <c r="C100" s="187" t="str">
        <f>IF($B100=FALSE,"",VALUE(Length_3_R2!B24))</f>
        <v/>
      </c>
      <c r="D100" s="166" t="str">
        <f>IF($B100=FALSE,"",Length_3_R2!C24)</f>
        <v/>
      </c>
      <c r="E100" s="182" t="str">
        <f>IF($B100=FALSE,"",Length_3_R2!Y24*$I$69)</f>
        <v/>
      </c>
      <c r="F100" s="182" t="str">
        <f>IF($B100=FALSE,"",Length_3_R2!Z24*$I$69)</f>
        <v/>
      </c>
      <c r="G100" s="182" t="str">
        <f>IF($B100=FALSE,"",Length_3_R2!AA24*$I$69)</f>
        <v/>
      </c>
      <c r="H100" s="182" t="str">
        <f>IF($B100=FALSE,"",Length_3_R2!AB24*$I$69)</f>
        <v/>
      </c>
      <c r="I100" s="182" t="str">
        <f>IF($B100=FALSE,"",Length_3_R2!AC24*$I$69)</f>
        <v/>
      </c>
      <c r="J100" s="188" t="str">
        <f t="shared" si="15"/>
        <v/>
      </c>
      <c r="K100" s="189" t="str">
        <f t="shared" si="16"/>
        <v/>
      </c>
      <c r="L100" s="190" t="str">
        <f t="shared" si="17"/>
        <v/>
      </c>
      <c r="M100" s="166" t="str">
        <f t="shared" ref="M81:M100" si="26">IF($B100=FALSE,"",ROUND(L100,$L$115))</f>
        <v/>
      </c>
      <c r="N100" s="166" t="str">
        <f t="shared" ref="N81:N100" si="27">IF($B100=FALSE,"",ROUND(C100-M100,$L$115))</f>
        <v/>
      </c>
      <c r="O100" s="121"/>
      <c r="P100" s="166">
        <f>Length_3_R2!P24</f>
        <v>0</v>
      </c>
      <c r="Q100" s="166">
        <f>Length_3_R2!Q24</f>
        <v>0</v>
      </c>
      <c r="R100" s="166" t="e">
        <f t="shared" ca="1" si="18"/>
        <v>#N/A</v>
      </c>
      <c r="S100" s="166" t="e">
        <f t="shared" ca="1" si="19"/>
        <v>#N/A</v>
      </c>
      <c r="T100" s="166" t="e">
        <f t="shared" ca="1" si="20"/>
        <v>#N/A</v>
      </c>
      <c r="U100" s="166" t="e">
        <f t="shared" ca="1" si="21"/>
        <v>#VALUE!</v>
      </c>
      <c r="V100" s="166" t="str">
        <f t="shared" si="24"/>
        <v/>
      </c>
      <c r="W100" s="227" t="e">
        <f t="shared" ca="1" si="22"/>
        <v>#N/A</v>
      </c>
      <c r="Y100" s="166">
        <f>Length_3_R2!H24</f>
        <v>0</v>
      </c>
      <c r="Z100" s="166">
        <f t="shared" si="25"/>
        <v>0</v>
      </c>
      <c r="AA100" s="166" t="str">
        <f t="shared" ca="1" si="23"/>
        <v>0</v>
      </c>
    </row>
    <row r="101" spans="1:27" ht="15" customHeight="1">
      <c r="N101" s="117"/>
      <c r="O101" s="117"/>
      <c r="P101" s="117"/>
      <c r="Q101" s="117"/>
      <c r="R101" s="117"/>
      <c r="S101" s="117"/>
      <c r="T101" s="117"/>
      <c r="X101" s="117"/>
    </row>
    <row r="102" spans="1:27" ht="15" customHeight="1">
      <c r="A102" s="115" t="s">
        <v>271</v>
      </c>
      <c r="C102" s="116"/>
      <c r="D102" s="116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</row>
    <row r="103" spans="1:27" ht="15" customHeight="1">
      <c r="A103" s="115"/>
      <c r="B103" s="453"/>
      <c r="C103" s="453" t="s">
        <v>135</v>
      </c>
      <c r="D103" s="459" t="s">
        <v>136</v>
      </c>
      <c r="E103" s="453" t="s">
        <v>137</v>
      </c>
      <c r="F103" s="453" t="s">
        <v>60</v>
      </c>
      <c r="G103" s="470">
        <v>1</v>
      </c>
      <c r="H103" s="471"/>
      <c r="I103" s="471"/>
      <c r="J103" s="471"/>
      <c r="K103" s="472"/>
      <c r="L103" s="226">
        <v>2</v>
      </c>
      <c r="M103" s="266">
        <v>3</v>
      </c>
      <c r="N103" s="470">
        <v>4</v>
      </c>
      <c r="O103" s="472"/>
      <c r="P103" s="226">
        <v>5</v>
      </c>
      <c r="Q103" s="121"/>
      <c r="S103" s="118"/>
      <c r="T103" s="118"/>
      <c r="U103" s="118"/>
    </row>
    <row r="104" spans="1:27" ht="15" customHeight="1">
      <c r="A104" s="115"/>
      <c r="B104" s="458"/>
      <c r="C104" s="458"/>
      <c r="D104" s="460"/>
      <c r="E104" s="458"/>
      <c r="F104" s="458"/>
      <c r="G104" s="470" t="s">
        <v>138</v>
      </c>
      <c r="H104" s="472"/>
      <c r="I104" s="226" t="s">
        <v>139</v>
      </c>
      <c r="J104" s="470" t="s">
        <v>140</v>
      </c>
      <c r="K104" s="472"/>
      <c r="L104" s="226" t="s">
        <v>141</v>
      </c>
      <c r="M104" s="265" t="s">
        <v>142</v>
      </c>
      <c r="N104" s="470" t="s">
        <v>143</v>
      </c>
      <c r="O104" s="472"/>
      <c r="P104" s="226" t="s">
        <v>144</v>
      </c>
      <c r="Q104" s="121"/>
      <c r="S104" s="118"/>
      <c r="T104" s="118"/>
      <c r="U104" s="118"/>
    </row>
    <row r="105" spans="1:27" ht="15" customHeight="1">
      <c r="B105" s="226" t="s">
        <v>146</v>
      </c>
      <c r="C105" s="191" t="s">
        <v>150</v>
      </c>
      <c r="D105" s="192" t="s">
        <v>151</v>
      </c>
      <c r="E105" s="174" t="e">
        <f ca="1">OFFSET(C$79,MATCH(C$69,C$80:C$100,0),0)</f>
        <v>#N/A</v>
      </c>
      <c r="F105" s="193" t="s">
        <v>148</v>
      </c>
      <c r="G105" s="194">
        <f>MAX(Length_3_R2!T28:T48)</f>
        <v>0</v>
      </c>
      <c r="H105" s="166"/>
      <c r="I105" s="166">
        <v>2</v>
      </c>
      <c r="J105" s="195">
        <f>G105/I105</f>
        <v>0</v>
      </c>
      <c r="K105" s="196" t="s">
        <v>123</v>
      </c>
      <c r="L105" s="197" t="s">
        <v>152</v>
      </c>
      <c r="M105" s="198">
        <v>1</v>
      </c>
      <c r="N105" s="199">
        <f>ABS(J105*M105)</f>
        <v>0</v>
      </c>
      <c r="O105" s="196" t="s">
        <v>123</v>
      </c>
      <c r="P105" s="166" t="s">
        <v>88</v>
      </c>
      <c r="Q105" s="121"/>
      <c r="S105" s="118"/>
      <c r="T105" s="118"/>
      <c r="U105" s="118"/>
    </row>
    <row r="106" spans="1:27" ht="15" customHeight="1">
      <c r="B106" s="226" t="s">
        <v>149</v>
      </c>
      <c r="C106" s="191" t="s">
        <v>126</v>
      </c>
      <c r="D106" s="192" t="s">
        <v>147</v>
      </c>
      <c r="E106" s="174" t="e">
        <f ca="1">OFFSET(J$79,MATCH(C$69,C$80:C$100,0),0)</f>
        <v>#N/A</v>
      </c>
      <c r="F106" s="193" t="s">
        <v>148</v>
      </c>
      <c r="G106" s="196">
        <f>IF(MAX(K80:K100)=0,F69,MAX(K80:K100))</f>
        <v>0</v>
      </c>
      <c r="H106" s="196">
        <f>IF(MAX(K80:K100)=0,2,1)</f>
        <v>2</v>
      </c>
      <c r="I106" s="200">
        <f>IF(MAX(K80:K100)=0,3,5)</f>
        <v>3</v>
      </c>
      <c r="J106" s="195">
        <f>G106/(H106*SQRT(I106))</f>
        <v>0</v>
      </c>
      <c r="K106" s="196" t="s">
        <v>123</v>
      </c>
      <c r="L106" s="197" t="str">
        <f>IF(MAX(K80:K100)=0,"직사각형","t")</f>
        <v>직사각형</v>
      </c>
      <c r="M106" s="198">
        <v>-1</v>
      </c>
      <c r="N106" s="199">
        <f>ABS(J106*M106)</f>
        <v>0</v>
      </c>
      <c r="O106" s="196" t="s">
        <v>123</v>
      </c>
      <c r="P106" s="166" t="str">
        <f>IF(MAX(J80:J100)=0,"∞",I106-1)</f>
        <v>∞</v>
      </c>
      <c r="Q106" s="121"/>
      <c r="S106" s="118"/>
      <c r="T106" s="118"/>
      <c r="U106" s="118"/>
    </row>
    <row r="107" spans="1:27" ht="15" customHeight="1">
      <c r="B107" s="226" t="s">
        <v>80</v>
      </c>
      <c r="C107" s="191" t="s">
        <v>75</v>
      </c>
      <c r="D107" s="192" t="s">
        <v>422</v>
      </c>
      <c r="E107" s="166">
        <v>0</v>
      </c>
      <c r="F107" s="193" t="s">
        <v>148</v>
      </c>
      <c r="G107" s="166">
        <f>F69</f>
        <v>0</v>
      </c>
      <c r="H107" s="166">
        <v>2</v>
      </c>
      <c r="I107" s="200">
        <v>3</v>
      </c>
      <c r="J107" s="195">
        <f>G107/H107/SQRT(I107)</f>
        <v>0</v>
      </c>
      <c r="K107" s="196" t="s">
        <v>123</v>
      </c>
      <c r="L107" s="197" t="s">
        <v>91</v>
      </c>
      <c r="M107" s="198">
        <v>1</v>
      </c>
      <c r="N107" s="199">
        <f>ABS(J107*M107)</f>
        <v>0</v>
      </c>
      <c r="O107" s="196" t="s">
        <v>123</v>
      </c>
      <c r="P107" s="166" t="s">
        <v>88</v>
      </c>
      <c r="Q107" s="121"/>
      <c r="S107" s="118"/>
      <c r="T107" s="118"/>
      <c r="U107" s="118"/>
    </row>
    <row r="108" spans="1:27" ht="15" customHeight="1">
      <c r="B108" s="226" t="s">
        <v>81</v>
      </c>
      <c r="C108" s="191" t="s">
        <v>272</v>
      </c>
      <c r="D108" s="192" t="s">
        <v>273</v>
      </c>
      <c r="E108" s="166">
        <v>0</v>
      </c>
      <c r="F108" s="193" t="s">
        <v>148</v>
      </c>
      <c r="G108" s="166">
        <f>MAX(Length_3_R2!AA28:AA48)</f>
        <v>0</v>
      </c>
      <c r="H108" s="166">
        <v>2</v>
      </c>
      <c r="I108" s="200">
        <v>3</v>
      </c>
      <c r="J108" s="195">
        <f>G108/H108/SQRT(I108)</f>
        <v>0</v>
      </c>
      <c r="K108" s="196" t="s">
        <v>123</v>
      </c>
      <c r="L108" s="197" t="s">
        <v>91</v>
      </c>
      <c r="M108" s="198">
        <v>1</v>
      </c>
      <c r="N108" s="199">
        <f>ABS(J108*M108)</f>
        <v>0</v>
      </c>
      <c r="O108" s="196" t="s">
        <v>123</v>
      </c>
      <c r="P108" s="166">
        <f>ROUNDDOWN(1/2*(100/10)^2,0)</f>
        <v>50</v>
      </c>
      <c r="Q108" s="121"/>
      <c r="S108" s="118"/>
      <c r="T108" s="118"/>
      <c r="U108" s="118"/>
    </row>
    <row r="109" spans="1:27" ht="15" customHeight="1">
      <c r="B109" s="226" t="s">
        <v>153</v>
      </c>
      <c r="C109" s="191" t="s">
        <v>268</v>
      </c>
      <c r="D109" s="192" t="s">
        <v>274</v>
      </c>
      <c r="E109" s="166">
        <v>0</v>
      </c>
      <c r="F109" s="193" t="s">
        <v>148</v>
      </c>
      <c r="G109" s="196">
        <f>G74</f>
        <v>0</v>
      </c>
      <c r="H109" s="196"/>
      <c r="I109" s="200">
        <v>3</v>
      </c>
      <c r="J109" s="195">
        <f>G109/SQRT(I109)</f>
        <v>0</v>
      </c>
      <c r="K109" s="196" t="s">
        <v>123</v>
      </c>
      <c r="L109" s="197" t="s">
        <v>91</v>
      </c>
      <c r="M109" s="198">
        <v>1</v>
      </c>
      <c r="N109" s="199">
        <f>ABS(J109*M109)</f>
        <v>0</v>
      </c>
      <c r="O109" s="196" t="s">
        <v>123</v>
      </c>
      <c r="P109" s="166">
        <f>ROUNDDOWN(1/2*(100/10)^2,0)</f>
        <v>50</v>
      </c>
      <c r="Q109" s="121"/>
      <c r="S109" s="118"/>
      <c r="T109" s="118"/>
      <c r="U109" s="118"/>
    </row>
    <row r="110" spans="1:27" ht="15" customHeight="1">
      <c r="B110" s="226" t="s">
        <v>154</v>
      </c>
      <c r="C110" s="191" t="s">
        <v>155</v>
      </c>
      <c r="D110" s="192" t="s">
        <v>239</v>
      </c>
      <c r="E110" s="174" t="e">
        <f ca="1">E105-E106</f>
        <v>#N/A</v>
      </c>
      <c r="F110" s="193" t="s">
        <v>148</v>
      </c>
      <c r="G110" s="268"/>
      <c r="H110" s="269"/>
      <c r="I110" s="269"/>
      <c r="J110" s="269"/>
      <c r="K110" s="269"/>
      <c r="L110" s="269"/>
      <c r="M110" s="269"/>
      <c r="N110" s="201">
        <f>SQRT(SUMSQ(N105:N109))</f>
        <v>0</v>
      </c>
      <c r="O110" s="196" t="s">
        <v>123</v>
      </c>
      <c r="P110" s="169" t="str">
        <f>IF(P106="∞","∞",ROUNDDOWN(N110^4/SUM(N106^4/P106,N108^4/P108,N109^4/P109),0))</f>
        <v>∞</v>
      </c>
      <c r="Q110" s="121"/>
      <c r="S110" s="118"/>
      <c r="T110" s="118"/>
      <c r="U110" s="118"/>
    </row>
    <row r="111" spans="1:27" ht="15" customHeight="1">
      <c r="B111" s="119"/>
      <c r="C111" s="119"/>
      <c r="D111" s="119"/>
      <c r="O111" s="267" t="s">
        <v>396</v>
      </c>
      <c r="P111" s="167">
        <f>IFERROR(VLOOKUP(P110,I120:J129,2,FALSE),2)</f>
        <v>2</v>
      </c>
      <c r="Q111" s="121"/>
      <c r="S111" s="118"/>
      <c r="T111" s="118"/>
      <c r="U111" s="118"/>
    </row>
    <row r="112" spans="1:27" ht="15" customHeight="1">
      <c r="B112" s="119"/>
      <c r="C112" s="119"/>
      <c r="D112" s="119"/>
      <c r="G112" s="120"/>
      <c r="H112" s="120"/>
      <c r="I112" s="120"/>
      <c r="J112" s="120"/>
      <c r="K112" s="120"/>
      <c r="L112" s="120"/>
      <c r="O112" s="120"/>
      <c r="P112" s="120"/>
      <c r="Q112" s="120"/>
      <c r="R112" s="120"/>
      <c r="S112" s="120"/>
      <c r="T112" s="121"/>
    </row>
    <row r="113" spans="2:24" ht="15" customHeight="1">
      <c r="B113" s="181"/>
      <c r="C113" s="470" t="s">
        <v>156</v>
      </c>
      <c r="D113" s="471"/>
      <c r="E113" s="471"/>
      <c r="F113" s="471"/>
      <c r="G113" s="472"/>
      <c r="H113" s="226" t="s">
        <v>157</v>
      </c>
      <c r="I113" s="226" t="s">
        <v>75</v>
      </c>
      <c r="J113" s="470" t="s">
        <v>401</v>
      </c>
      <c r="K113" s="471"/>
      <c r="L113" s="471"/>
      <c r="M113" s="472"/>
      <c r="N113" s="267" t="s">
        <v>402</v>
      </c>
      <c r="O113" s="470" t="s">
        <v>403</v>
      </c>
      <c r="P113" s="471"/>
      <c r="Q113" s="472"/>
      <c r="R113" s="453" t="s">
        <v>400</v>
      </c>
      <c r="S113" s="470" t="s">
        <v>404</v>
      </c>
      <c r="T113" s="472"/>
      <c r="U113" s="120"/>
      <c r="V113" s="120"/>
      <c r="W113" s="121"/>
      <c r="X113" s="119"/>
    </row>
    <row r="114" spans="2:24" ht="15" customHeight="1">
      <c r="B114" s="181"/>
      <c r="C114" s="181">
        <v>1</v>
      </c>
      <c r="D114" s="214">
        <v>2</v>
      </c>
      <c r="E114" s="214" t="s">
        <v>398</v>
      </c>
      <c r="F114" s="214" t="s">
        <v>397</v>
      </c>
      <c r="G114" s="214" t="s">
        <v>399</v>
      </c>
      <c r="H114" s="181">
        <f>E69</f>
        <v>0</v>
      </c>
      <c r="I114" s="181"/>
      <c r="J114" s="267" t="s">
        <v>405</v>
      </c>
      <c r="K114" s="267" t="s">
        <v>406</v>
      </c>
      <c r="L114" s="267" t="s">
        <v>407</v>
      </c>
      <c r="M114" s="267" t="s">
        <v>408</v>
      </c>
      <c r="N114" s="214"/>
      <c r="O114" s="267" t="s">
        <v>409</v>
      </c>
      <c r="P114" s="267" t="s">
        <v>406</v>
      </c>
      <c r="Q114" s="267" t="s">
        <v>410</v>
      </c>
      <c r="R114" s="481"/>
      <c r="S114" s="278" t="s">
        <v>424</v>
      </c>
      <c r="T114" s="278" t="s">
        <v>425</v>
      </c>
      <c r="U114" s="120"/>
      <c r="V114" s="120"/>
      <c r="W114" s="121"/>
      <c r="X114" s="119"/>
    </row>
    <row r="115" spans="2:24" ht="15" customHeight="1">
      <c r="B115" s="181" t="s">
        <v>156</v>
      </c>
      <c r="C115" s="123">
        <f>P111*N110</f>
        <v>0</v>
      </c>
      <c r="D115" s="123"/>
      <c r="E115" s="123"/>
      <c r="F115" s="125" t="str">
        <f>O110</f>
        <v>μm</v>
      </c>
      <c r="G115" s="213">
        <f>C115</f>
        <v>0</v>
      </c>
      <c r="H115" s="213" t="e">
        <f ca="1">MAX(G115:G116)/I69</f>
        <v>#N/A</v>
      </c>
      <c r="I115" s="213">
        <f>F69</f>
        <v>0</v>
      </c>
      <c r="J115" s="122" t="e">
        <f ca="1">IF(H115&lt;0.00001,6,IF(H115&lt;0.0001,5,IF(H115&lt;0.001,4,IF(H115&lt;0.01,3,IF(H115&lt;0.1,2,IF(H115&lt;1,1,IF(H115&lt;10,0,IF(H115&lt;100,-1,-2))))))))+K116</f>
        <v>#N/A</v>
      </c>
      <c r="K115" s="270"/>
      <c r="L115" s="166">
        <f>IFERROR(LEN(I115)-FIND(".",I115),0)</f>
        <v>0</v>
      </c>
      <c r="M115" s="270" t="e">
        <f ca="1">J115</f>
        <v>#N/A</v>
      </c>
      <c r="N115" s="213" t="e">
        <f ca="1">ABS((H115-ROUND(H115,J115))/H115*100)</f>
        <v>#N/A</v>
      </c>
      <c r="O115" s="227" t="e">
        <f ca="1">OFFSET(P119,MATCH(J115,O120:O130,0),0)</f>
        <v>#N/A</v>
      </c>
      <c r="P115" s="166" t="e">
        <f ca="1">OFFSET(P119,MATCH(M115,O120:O130,0),0)</f>
        <v>#N/A</v>
      </c>
      <c r="Q115" s="166" t="str">
        <f ca="1">OFFSET(P119,MATCH(L115,O120:O130,0),0)</f>
        <v>0</v>
      </c>
      <c r="R115" s="126">
        <f>IF(B80=FALSE,0,IF(C115=H115,0,1))</f>
        <v>0</v>
      </c>
      <c r="S115" s="130" t="e">
        <f ca="1">TEXT(IF(N115&gt;5,ROUNDUP(H115,M115),ROUND(H115,M115)),P115)</f>
        <v>#N/A</v>
      </c>
      <c r="T115" s="130" t="e">
        <f ca="1">S115&amp;" "&amp;H114</f>
        <v>#N/A</v>
      </c>
      <c r="U115" s="120"/>
      <c r="V115" s="120"/>
      <c r="W115" s="121"/>
      <c r="X115" s="119"/>
    </row>
    <row r="116" spans="2:24" ht="15" customHeight="1">
      <c r="B116" s="181" t="s">
        <v>63</v>
      </c>
      <c r="C116" s="124" t="e">
        <f ca="1">$G$69</f>
        <v>#N/A</v>
      </c>
      <c r="D116" s="124"/>
      <c r="E116" s="124"/>
      <c r="F116" s="125" t="e">
        <f ca="1">$H$4</f>
        <v>#N/A</v>
      </c>
      <c r="G116" s="213" t="e">
        <f ca="1">C116</f>
        <v>#N/A</v>
      </c>
      <c r="I116" s="118"/>
      <c r="J116" s="267" t="s">
        <v>393</v>
      </c>
      <c r="K116" s="227">
        <f>IF(O116=TRUE,1,기본정보!$A$47)</f>
        <v>1</v>
      </c>
      <c r="L116" s="267" t="s">
        <v>394</v>
      </c>
      <c r="M116" s="227" t="b">
        <f>IF(O116=TRUE,FALSE,기본정보!$A$52)</f>
        <v>0</v>
      </c>
      <c r="N116" s="267" t="s">
        <v>395</v>
      </c>
      <c r="O116" s="227" t="b">
        <f>기본정보!$A$46=0</f>
        <v>1</v>
      </c>
      <c r="R116" s="120"/>
      <c r="S116" s="120"/>
      <c r="T116" s="120"/>
      <c r="U116" s="120"/>
      <c r="V116" s="120"/>
      <c r="W116" s="121"/>
      <c r="X116" s="119"/>
    </row>
    <row r="117" spans="2:24" ht="15" customHeight="1">
      <c r="B117" s="119"/>
      <c r="C117" s="119"/>
      <c r="D117" s="119"/>
      <c r="G117" s="120"/>
      <c r="H117" s="120"/>
      <c r="I117" s="120"/>
      <c r="J117" s="120"/>
      <c r="K117" s="120"/>
      <c r="L117" s="120"/>
      <c r="O117" s="120"/>
      <c r="P117" s="120"/>
      <c r="Q117" s="120"/>
      <c r="R117" s="120"/>
      <c r="S117" s="120"/>
      <c r="T117" s="121"/>
    </row>
    <row r="118" spans="2:24" ht="15" customHeight="1">
      <c r="B118" s="119"/>
      <c r="C118" s="119"/>
      <c r="D118" s="119"/>
      <c r="G118" s="120"/>
      <c r="H118" s="120"/>
      <c r="I118" s="191" t="s">
        <v>53</v>
      </c>
      <c r="J118" s="191" t="s">
        <v>159</v>
      </c>
      <c r="K118" s="120"/>
      <c r="L118" s="120"/>
      <c r="O118" s="255" t="s">
        <v>161</v>
      </c>
      <c r="P118" s="255" t="s">
        <v>160</v>
      </c>
      <c r="Q118" s="120"/>
      <c r="R118" s="120"/>
      <c r="S118" s="120"/>
      <c r="T118" s="121"/>
    </row>
    <row r="119" spans="2:24" ht="15" customHeight="1">
      <c r="B119" s="119"/>
      <c r="C119" s="119"/>
      <c r="D119" s="119"/>
      <c r="G119" s="120"/>
      <c r="H119" s="120"/>
      <c r="I119" s="191"/>
      <c r="J119" s="191">
        <v>95.45</v>
      </c>
      <c r="K119" s="120"/>
      <c r="L119" s="120"/>
      <c r="O119" s="256" t="s">
        <v>163</v>
      </c>
      <c r="P119" s="256" t="s">
        <v>162</v>
      </c>
      <c r="Q119" s="120"/>
      <c r="R119" s="120"/>
      <c r="S119" s="120"/>
      <c r="T119" s="121"/>
    </row>
    <row r="120" spans="2:24" ht="15" customHeight="1">
      <c r="B120" s="118"/>
      <c r="C120" s="118"/>
      <c r="D120" s="119"/>
      <c r="E120" s="118"/>
      <c r="F120" s="118"/>
      <c r="G120" s="118"/>
      <c r="H120" s="118"/>
      <c r="I120" s="166">
        <v>1</v>
      </c>
      <c r="J120" s="166">
        <v>13.97</v>
      </c>
      <c r="K120" s="118"/>
      <c r="L120" s="118"/>
      <c r="M120" s="118"/>
      <c r="N120" s="118"/>
      <c r="O120" s="202">
        <v>-1</v>
      </c>
      <c r="P120" s="203" t="s">
        <v>164</v>
      </c>
      <c r="Q120" s="118"/>
      <c r="V120" s="119"/>
    </row>
    <row r="121" spans="2:24" ht="15" customHeight="1">
      <c r="B121" s="118"/>
      <c r="C121" s="118"/>
      <c r="D121" s="119"/>
      <c r="E121" s="118"/>
      <c r="F121" s="118"/>
      <c r="G121" s="118"/>
      <c r="H121" s="118"/>
      <c r="I121" s="166">
        <v>2</v>
      </c>
      <c r="J121" s="166">
        <v>4.53</v>
      </c>
      <c r="K121" s="118"/>
      <c r="L121" s="118"/>
      <c r="M121" s="118"/>
      <c r="N121" s="118"/>
      <c r="O121" s="202">
        <v>0</v>
      </c>
      <c r="P121" s="203" t="s">
        <v>164</v>
      </c>
      <c r="Q121" s="118"/>
      <c r="V121" s="119"/>
    </row>
    <row r="122" spans="2:24" ht="15" customHeight="1">
      <c r="B122" s="118"/>
      <c r="C122" s="118"/>
      <c r="D122" s="119"/>
      <c r="E122" s="118"/>
      <c r="F122" s="118"/>
      <c r="G122" s="118"/>
      <c r="H122" s="118"/>
      <c r="I122" s="166">
        <v>3</v>
      </c>
      <c r="J122" s="166">
        <v>3.31</v>
      </c>
      <c r="K122" s="118"/>
      <c r="L122" s="118"/>
      <c r="M122" s="118"/>
      <c r="N122" s="118"/>
      <c r="O122" s="202">
        <v>1</v>
      </c>
      <c r="P122" s="203" t="s">
        <v>165</v>
      </c>
      <c r="Q122" s="118"/>
      <c r="V122" s="119"/>
    </row>
    <row r="123" spans="2:24" ht="15" customHeight="1">
      <c r="B123" s="118"/>
      <c r="C123" s="118"/>
      <c r="D123" s="119"/>
      <c r="E123" s="118"/>
      <c r="F123" s="118"/>
      <c r="G123" s="118"/>
      <c r="H123" s="118"/>
      <c r="I123" s="166">
        <v>4</v>
      </c>
      <c r="J123" s="166">
        <v>2.87</v>
      </c>
      <c r="K123" s="118"/>
      <c r="L123" s="118"/>
      <c r="M123" s="118"/>
      <c r="N123" s="118"/>
      <c r="O123" s="202">
        <v>2</v>
      </c>
      <c r="P123" s="203" t="s">
        <v>166</v>
      </c>
      <c r="Q123" s="118"/>
      <c r="U123" s="121"/>
      <c r="V123" s="119"/>
    </row>
    <row r="124" spans="2:24" ht="15" customHeight="1">
      <c r="B124" s="118"/>
      <c r="C124" s="118"/>
      <c r="I124" s="166">
        <v>5</v>
      </c>
      <c r="J124" s="166">
        <v>2.65</v>
      </c>
      <c r="O124" s="202">
        <v>3</v>
      </c>
      <c r="P124" s="203" t="s">
        <v>167</v>
      </c>
      <c r="Q124" s="118"/>
      <c r="U124" s="121"/>
      <c r="V124" s="119"/>
    </row>
    <row r="125" spans="2:24" ht="15" customHeight="1">
      <c r="B125" s="118"/>
      <c r="C125" s="118"/>
      <c r="I125" s="166">
        <v>6</v>
      </c>
      <c r="J125" s="166">
        <v>2.52</v>
      </c>
      <c r="O125" s="202">
        <v>4</v>
      </c>
      <c r="P125" s="203" t="s">
        <v>168</v>
      </c>
      <c r="Q125" s="118"/>
      <c r="U125" s="121"/>
      <c r="V125" s="119"/>
    </row>
    <row r="126" spans="2:24" ht="15" customHeight="1">
      <c r="B126" s="118"/>
      <c r="C126" s="118"/>
      <c r="I126" s="166">
        <v>7</v>
      </c>
      <c r="J126" s="166">
        <v>2.4300000000000002</v>
      </c>
      <c r="O126" s="202">
        <v>5</v>
      </c>
      <c r="P126" s="203" t="s">
        <v>169</v>
      </c>
      <c r="Q126" s="118"/>
      <c r="U126" s="121"/>
      <c r="V126" s="119"/>
    </row>
    <row r="127" spans="2:24" ht="15" customHeight="1">
      <c r="B127" s="118"/>
      <c r="C127" s="118"/>
      <c r="I127" s="166">
        <v>8</v>
      </c>
      <c r="J127" s="166">
        <v>2.37</v>
      </c>
      <c r="O127" s="202">
        <v>6</v>
      </c>
      <c r="P127" s="203" t="s">
        <v>170</v>
      </c>
      <c r="Q127" s="118"/>
      <c r="U127" s="121"/>
      <c r="V127" s="119"/>
    </row>
    <row r="128" spans="2:24" ht="15" customHeight="1">
      <c r="B128" s="118"/>
      <c r="C128" s="118"/>
      <c r="I128" s="166">
        <v>9</v>
      </c>
      <c r="J128" s="166">
        <v>2.3199999999999998</v>
      </c>
      <c r="O128" s="202">
        <v>7</v>
      </c>
      <c r="P128" s="203" t="s">
        <v>171</v>
      </c>
      <c r="Q128" s="118"/>
      <c r="U128" s="121"/>
      <c r="V128" s="119"/>
    </row>
    <row r="129" spans="2:28" ht="15" customHeight="1">
      <c r="B129" s="118"/>
      <c r="C129" s="118"/>
      <c r="I129" s="166" t="s">
        <v>54</v>
      </c>
      <c r="J129" s="166">
        <v>2</v>
      </c>
      <c r="O129" s="202">
        <v>8</v>
      </c>
      <c r="P129" s="203" t="s">
        <v>172</v>
      </c>
      <c r="Q129" s="118"/>
      <c r="U129" s="121"/>
      <c r="V129" s="119"/>
    </row>
    <row r="130" spans="2:28" ht="15" customHeight="1">
      <c r="B130" s="118"/>
      <c r="C130" s="118"/>
      <c r="O130" s="202">
        <v>9</v>
      </c>
      <c r="P130" s="203" t="s">
        <v>173</v>
      </c>
      <c r="Q130" s="118"/>
      <c r="U130" s="121"/>
      <c r="V130" s="119"/>
    </row>
    <row r="131" spans="2:28" ht="15" customHeight="1">
      <c r="B131" s="118"/>
      <c r="C131" s="118"/>
      <c r="P131" s="118"/>
      <c r="Q131" s="118"/>
      <c r="U131" s="121"/>
      <c r="V131" s="119"/>
    </row>
    <row r="132" spans="2:28" ht="15" customHeight="1">
      <c r="P132" s="118"/>
      <c r="Q132" s="118"/>
      <c r="T132" s="121"/>
    </row>
    <row r="133" spans="2:28" ht="18" customHeight="1">
      <c r="B133" s="119"/>
      <c r="C133" s="119"/>
      <c r="D133" s="119"/>
      <c r="J133" s="72"/>
      <c r="K133" s="72"/>
      <c r="L133" s="72"/>
      <c r="P133" s="118"/>
      <c r="Q133" s="118"/>
      <c r="R133" s="118"/>
      <c r="Z133" s="119"/>
      <c r="AA133" s="119"/>
      <c r="AB133" s="119"/>
    </row>
    <row r="134" spans="2:28" ht="18" customHeight="1">
      <c r="B134" s="119"/>
      <c r="C134" s="119"/>
      <c r="D134" s="119"/>
      <c r="I134" s="163"/>
      <c r="J134" s="121"/>
      <c r="K134" s="121"/>
      <c r="P134" s="118"/>
      <c r="Q134" s="118"/>
      <c r="R134" s="118"/>
      <c r="Z134" s="119"/>
      <c r="AA134" s="119"/>
      <c r="AB134" s="119"/>
    </row>
    <row r="135" spans="2:28" ht="18" customHeight="1">
      <c r="B135" s="119"/>
      <c r="C135" s="119"/>
      <c r="D135" s="119"/>
      <c r="I135" s="163"/>
      <c r="J135" s="121"/>
      <c r="K135" s="121"/>
      <c r="P135" s="118"/>
      <c r="Q135" s="118"/>
      <c r="R135" s="118"/>
      <c r="Z135" s="119"/>
      <c r="AA135" s="119"/>
      <c r="AB135" s="119"/>
    </row>
    <row r="136" spans="2:28" ht="18" customHeight="1">
      <c r="B136" s="119"/>
      <c r="C136" s="119"/>
      <c r="D136" s="119"/>
      <c r="J136" s="121"/>
      <c r="K136" s="121"/>
      <c r="P136" s="118"/>
      <c r="Q136" s="118"/>
      <c r="R136" s="118"/>
      <c r="Z136" s="119"/>
      <c r="AA136" s="119"/>
      <c r="AB136" s="119"/>
    </row>
    <row r="137" spans="2:28" ht="18" customHeight="1">
      <c r="B137" s="119"/>
      <c r="C137" s="119"/>
      <c r="D137" s="119"/>
      <c r="I137" s="163"/>
      <c r="P137" s="118"/>
      <c r="Q137" s="118"/>
      <c r="R137" s="118"/>
      <c r="Z137" s="119"/>
      <c r="AA137" s="119"/>
      <c r="AB137" s="119"/>
    </row>
    <row r="138" spans="2:28" ht="18" customHeight="1">
      <c r="Z138" s="119"/>
      <c r="AA138" s="119"/>
      <c r="AB138" s="119"/>
    </row>
    <row r="139" spans="2:28" ht="18" customHeight="1">
      <c r="Z139" s="119"/>
      <c r="AA139" s="119"/>
      <c r="AB139" s="119"/>
    </row>
    <row r="140" spans="2:28" ht="18" customHeight="1">
      <c r="V140" s="119"/>
      <c r="W140" s="119"/>
      <c r="X140" s="119"/>
      <c r="Y140" s="119"/>
      <c r="Z140" s="119"/>
      <c r="AA140" s="119"/>
      <c r="AB140" s="119"/>
    </row>
    <row r="141" spans="2:28" ht="18" customHeight="1">
      <c r="V141" s="119"/>
      <c r="W141" s="119"/>
      <c r="X141" s="119"/>
      <c r="Y141" s="119"/>
      <c r="Z141" s="119"/>
      <c r="AA141" s="119"/>
      <c r="AB141" s="119"/>
    </row>
  </sheetData>
  <mergeCells count="57">
    <mergeCell ref="J104:K104"/>
    <mergeCell ref="B48:B49"/>
    <mergeCell ref="C48:G48"/>
    <mergeCell ref="J48:M48"/>
    <mergeCell ref="B72:F72"/>
    <mergeCell ref="G72:G73"/>
    <mergeCell ref="B77:B79"/>
    <mergeCell ref="C77:C78"/>
    <mergeCell ref="D77:D79"/>
    <mergeCell ref="E77:I77"/>
    <mergeCell ref="C113:G113"/>
    <mergeCell ref="J113:M113"/>
    <mergeCell ref="O113:Q113"/>
    <mergeCell ref="R113:R114"/>
    <mergeCell ref="S113:T113"/>
    <mergeCell ref="O48:Q48"/>
    <mergeCell ref="R48:R49"/>
    <mergeCell ref="Z12:Z14"/>
    <mergeCell ref="B7:F7"/>
    <mergeCell ref="G7:G8"/>
    <mergeCell ref="B12:B14"/>
    <mergeCell ref="C12:C13"/>
    <mergeCell ref="D12:D14"/>
    <mergeCell ref="E12:I12"/>
    <mergeCell ref="S48:T48"/>
    <mergeCell ref="AA12:AA14"/>
    <mergeCell ref="B38:B39"/>
    <mergeCell ref="C38:C39"/>
    <mergeCell ref="D38:D39"/>
    <mergeCell ref="E38:E39"/>
    <mergeCell ref="F38:F39"/>
    <mergeCell ref="G38:K38"/>
    <mergeCell ref="N38:O38"/>
    <mergeCell ref="G39:H39"/>
    <mergeCell ref="K12:K13"/>
    <mergeCell ref="M12:N12"/>
    <mergeCell ref="P12:Q12"/>
    <mergeCell ref="J39:K39"/>
    <mergeCell ref="N39:O39"/>
    <mergeCell ref="R12:W12"/>
    <mergeCell ref="Y12:Y14"/>
    <mergeCell ref="AA77:AA79"/>
    <mergeCell ref="B103:B104"/>
    <mergeCell ref="C103:C104"/>
    <mergeCell ref="D103:D104"/>
    <mergeCell ref="E103:E104"/>
    <mergeCell ref="F103:F104"/>
    <mergeCell ref="G103:K103"/>
    <mergeCell ref="N103:O103"/>
    <mergeCell ref="G104:H104"/>
    <mergeCell ref="K77:K78"/>
    <mergeCell ref="M77:N77"/>
    <mergeCell ref="P77:Q77"/>
    <mergeCell ref="R77:W77"/>
    <mergeCell ref="Y77:Y79"/>
    <mergeCell ref="Z77:Z79"/>
    <mergeCell ref="N104:O104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1" bestFit="1" customWidth="1"/>
    <col min="2" max="2" width="6.6640625" style="91" bestFit="1" customWidth="1"/>
    <col min="3" max="3" width="19.21875" style="91" customWidth="1"/>
    <col min="4" max="13" width="1.77734375" style="91" customWidth="1"/>
    <col min="14" max="15" width="6" style="91" bestFit="1" customWidth="1"/>
    <col min="16" max="16" width="7.5546875" style="91" bestFit="1" customWidth="1"/>
    <col min="17" max="17" width="4" style="91" bestFit="1" customWidth="1"/>
    <col min="18" max="18" width="5.33203125" style="91" bestFit="1" customWidth="1"/>
    <col min="19" max="19" width="4" style="91" bestFit="1" customWidth="1"/>
    <col min="20" max="20" width="6.5546875" style="91" bestFit="1" customWidth="1"/>
    <col min="21" max="21" width="1.77734375" style="91" customWidth="1"/>
    <col min="22" max="22" width="8.44140625" style="91" bestFit="1" customWidth="1"/>
    <col min="23" max="23" width="6.6640625" style="91" bestFit="1" customWidth="1"/>
    <col min="24" max="24" width="1.77734375" style="91" customWidth="1"/>
    <col min="25" max="25" width="8.33203125" style="91" bestFit="1" customWidth="1"/>
    <col min="26" max="26" width="8" style="91" bestFit="1" customWidth="1"/>
    <col min="27" max="34" width="1.77734375" style="91" customWidth="1"/>
    <col min="35" max="35" width="7.5546875" style="91" bestFit="1" customWidth="1"/>
    <col min="36" max="16384" width="8.88671875" style="91"/>
  </cols>
  <sheetData>
    <row r="1" spans="1:36">
      <c r="A1" s="170" t="s">
        <v>115</v>
      </c>
      <c r="B1" s="170" t="s">
        <v>66</v>
      </c>
      <c r="C1" s="170" t="s">
        <v>67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 t="s">
        <v>116</v>
      </c>
      <c r="O1" s="170" t="s">
        <v>117</v>
      </c>
      <c r="P1" s="170" t="s">
        <v>68</v>
      </c>
      <c r="Q1" s="170" t="s">
        <v>69</v>
      </c>
      <c r="R1" s="170" t="s">
        <v>70</v>
      </c>
      <c r="S1" s="170" t="s">
        <v>69</v>
      </c>
      <c r="T1" s="170" t="s">
        <v>248</v>
      </c>
      <c r="U1" s="170"/>
      <c r="V1" s="170" t="s">
        <v>71</v>
      </c>
      <c r="W1" s="170" t="s">
        <v>72</v>
      </c>
      <c r="X1" s="170"/>
      <c r="Y1" s="170" t="s">
        <v>249</v>
      </c>
      <c r="Z1" s="170" t="s">
        <v>309</v>
      </c>
      <c r="AA1" s="170"/>
      <c r="AB1" s="170"/>
      <c r="AC1" s="170"/>
      <c r="AD1" s="170"/>
      <c r="AE1" s="170"/>
      <c r="AF1" s="170"/>
      <c r="AG1" s="170"/>
      <c r="AH1" s="170"/>
      <c r="AI1" s="170" t="s">
        <v>118</v>
      </c>
      <c r="AJ1" s="170" t="s">
        <v>241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9" s="12" customFormat="1" ht="33" customHeight="1">
      <c r="A1" s="15" t="s">
        <v>109</v>
      </c>
    </row>
    <row r="2" spans="1:29" s="12" customFormat="1" ht="17.100000000000001" customHeight="1">
      <c r="A2" s="17" t="s">
        <v>43</v>
      </c>
      <c r="B2" s="17"/>
      <c r="D2" s="92" t="s">
        <v>63</v>
      </c>
      <c r="G2" s="92" t="s">
        <v>74</v>
      </c>
      <c r="K2" s="92" t="s">
        <v>242</v>
      </c>
      <c r="P2" s="17" t="s">
        <v>44</v>
      </c>
      <c r="S2" s="17" t="s">
        <v>45</v>
      </c>
      <c r="Y2" s="17" t="s">
        <v>374</v>
      </c>
    </row>
    <row r="3" spans="1:29" s="12" customFormat="1" ht="13.5">
      <c r="A3" s="14" t="s">
        <v>263</v>
      </c>
      <c r="B3" s="14" t="s">
        <v>264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75</v>
      </c>
      <c r="J3" s="14" t="s">
        <v>47</v>
      </c>
      <c r="K3" s="14" t="s">
        <v>98</v>
      </c>
      <c r="L3" s="14" t="s">
        <v>243</v>
      </c>
      <c r="M3" s="14" t="s">
        <v>244</v>
      </c>
      <c r="N3" s="14" t="s">
        <v>245</v>
      </c>
      <c r="O3" s="14" t="s">
        <v>246</v>
      </c>
      <c r="P3" s="14" t="s">
        <v>48</v>
      </c>
      <c r="Q3" s="42" t="s">
        <v>49</v>
      </c>
      <c r="R3" s="42" t="s">
        <v>50</v>
      </c>
      <c r="S3" s="42" t="s">
        <v>64</v>
      </c>
      <c r="T3" s="42" t="s">
        <v>65</v>
      </c>
      <c r="U3" s="110" t="s">
        <v>110</v>
      </c>
      <c r="V3" s="110" t="s">
        <v>111</v>
      </c>
      <c r="W3" s="42" t="s">
        <v>112</v>
      </c>
      <c r="Y3" s="42" t="s">
        <v>64</v>
      </c>
      <c r="Z3" s="42" t="s">
        <v>65</v>
      </c>
      <c r="AA3" s="110" t="s">
        <v>110</v>
      </c>
      <c r="AB3" s="110" t="s">
        <v>111</v>
      </c>
      <c r="AC3" s="42" t="s">
        <v>112</v>
      </c>
    </row>
    <row r="4" spans="1:29" s="12" customFormat="1" ht="17.100000000000001" customHeight="1">
      <c r="A4" s="34"/>
      <c r="B4" s="109"/>
      <c r="C4" s="23"/>
      <c r="D4" s="23"/>
      <c r="E4" s="56"/>
      <c r="F4" s="43"/>
      <c r="G4" s="23"/>
      <c r="H4" s="23"/>
      <c r="I4" s="94"/>
      <c r="J4" s="43"/>
      <c r="K4" s="23"/>
      <c r="L4" s="172"/>
      <c r="M4" s="172"/>
      <c r="N4" s="172"/>
      <c r="O4" s="172"/>
      <c r="P4" s="23"/>
      <c r="Q4" s="23"/>
      <c r="R4" s="23"/>
      <c r="S4" s="23"/>
      <c r="T4" s="23"/>
      <c r="U4" s="111"/>
      <c r="V4" s="111"/>
      <c r="W4" s="23"/>
      <c r="Y4" s="23"/>
      <c r="Z4" s="23"/>
      <c r="AA4" s="111"/>
      <c r="AB4" s="111"/>
      <c r="AC4" s="23"/>
    </row>
    <row r="5" spans="1:29" s="12" customFormat="1" ht="17.100000000000001" customHeight="1">
      <c r="A5" s="34"/>
      <c r="B5" s="109"/>
      <c r="C5" s="23"/>
      <c r="D5" s="23"/>
      <c r="E5" s="56"/>
      <c r="F5" s="43"/>
      <c r="G5" s="23"/>
      <c r="H5" s="23"/>
      <c r="I5" s="94"/>
      <c r="J5" s="43"/>
      <c r="K5" s="14" t="s">
        <v>247</v>
      </c>
      <c r="L5" s="14"/>
      <c r="M5" s="172"/>
      <c r="N5" s="172"/>
      <c r="O5" s="172"/>
      <c r="P5" s="23"/>
      <c r="Q5" s="24"/>
      <c r="R5" s="24"/>
      <c r="S5" s="24"/>
      <c r="T5" s="24"/>
      <c r="U5" s="112"/>
      <c r="V5" s="112"/>
      <c r="W5" s="24"/>
      <c r="Y5" s="24"/>
      <c r="Z5" s="24"/>
      <c r="AA5" s="112"/>
      <c r="AB5" s="112"/>
      <c r="AC5" s="24"/>
    </row>
    <row r="6" spans="1:29" s="12" customFormat="1" ht="17.100000000000001" customHeight="1">
      <c r="A6" s="34"/>
      <c r="B6" s="109"/>
      <c r="C6" s="23"/>
      <c r="D6" s="23"/>
      <c r="E6" s="56"/>
      <c r="F6" s="43"/>
      <c r="G6" s="23"/>
      <c r="H6" s="23"/>
      <c r="I6" s="94"/>
      <c r="J6" s="43"/>
      <c r="K6" s="23"/>
      <c r="L6" s="172"/>
      <c r="M6" s="172"/>
      <c r="N6" s="172"/>
      <c r="O6" s="172"/>
      <c r="P6" s="23"/>
      <c r="Q6" s="24"/>
      <c r="R6" s="24"/>
      <c r="S6" s="24"/>
      <c r="T6" s="24"/>
      <c r="U6" s="112"/>
      <c r="V6" s="112"/>
      <c r="W6" s="24"/>
      <c r="Y6" s="24"/>
      <c r="Z6" s="24"/>
      <c r="AA6" s="112"/>
      <c r="AB6" s="112"/>
      <c r="AC6" s="24"/>
    </row>
    <row r="7" spans="1:29" s="12" customFormat="1" ht="17.100000000000001" customHeight="1">
      <c r="A7" s="34"/>
      <c r="B7" s="109"/>
      <c r="C7" s="23"/>
      <c r="D7" s="23"/>
      <c r="E7" s="56"/>
      <c r="F7" s="43"/>
      <c r="G7" s="23"/>
      <c r="H7" s="23"/>
      <c r="I7" s="94"/>
      <c r="J7" s="43"/>
      <c r="K7" s="23"/>
      <c r="L7" s="172"/>
      <c r="M7" s="172"/>
      <c r="N7" s="172"/>
      <c r="O7" s="172"/>
      <c r="P7" s="23"/>
      <c r="Q7" s="24"/>
      <c r="R7" s="24"/>
      <c r="S7" s="24"/>
      <c r="T7" s="24"/>
      <c r="U7" s="112"/>
      <c r="V7" s="112"/>
      <c r="W7" s="24"/>
      <c r="Y7" s="24"/>
      <c r="Z7" s="24"/>
      <c r="AA7" s="112"/>
      <c r="AB7" s="112"/>
      <c r="AC7" s="24"/>
    </row>
    <row r="8" spans="1:29" s="12" customFormat="1" ht="17.100000000000001" customHeight="1">
      <c r="A8" s="34"/>
      <c r="B8" s="109"/>
      <c r="C8" s="23"/>
      <c r="D8" s="23"/>
      <c r="E8" s="56"/>
      <c r="F8" s="43"/>
      <c r="G8" s="23"/>
      <c r="H8" s="23"/>
      <c r="I8" s="94"/>
      <c r="J8" s="43"/>
      <c r="K8" s="23"/>
      <c r="L8" s="172"/>
      <c r="M8" s="172"/>
      <c r="N8" s="172"/>
      <c r="O8" s="172"/>
      <c r="P8" s="23"/>
      <c r="Q8" s="24"/>
      <c r="R8" s="24"/>
      <c r="S8" s="24"/>
      <c r="T8" s="24"/>
      <c r="U8" s="112"/>
      <c r="V8" s="112"/>
      <c r="W8" s="24"/>
      <c r="Y8" s="24"/>
      <c r="Z8" s="24"/>
      <c r="AA8" s="112"/>
      <c r="AB8" s="112"/>
      <c r="AC8" s="24"/>
    </row>
    <row r="9" spans="1:29" s="12" customFormat="1" ht="17.100000000000001" customHeight="1">
      <c r="A9" s="34"/>
      <c r="B9" s="109"/>
      <c r="C9" s="23"/>
      <c r="D9" s="23"/>
      <c r="E9" s="56"/>
      <c r="F9" s="43"/>
      <c r="G9" s="23"/>
      <c r="H9" s="23"/>
      <c r="I9" s="94"/>
      <c r="J9" s="43"/>
      <c r="K9" s="23"/>
      <c r="L9" s="172"/>
      <c r="M9" s="172"/>
      <c r="N9" s="172"/>
      <c r="O9" s="172"/>
      <c r="P9" s="23"/>
      <c r="Q9" s="24"/>
      <c r="R9" s="24"/>
      <c r="S9" s="24"/>
      <c r="T9" s="24"/>
      <c r="U9" s="112"/>
      <c r="V9" s="112"/>
      <c r="W9" s="24"/>
      <c r="Y9" s="24"/>
      <c r="Z9" s="24"/>
      <c r="AA9" s="112"/>
      <c r="AB9" s="112"/>
      <c r="AC9" s="24"/>
    </row>
    <row r="10" spans="1:29" s="12" customFormat="1" ht="17.100000000000001" customHeight="1">
      <c r="A10" s="34"/>
      <c r="B10" s="109"/>
      <c r="C10" s="23"/>
      <c r="D10" s="23"/>
      <c r="E10" s="56"/>
      <c r="F10" s="43"/>
      <c r="G10" s="23"/>
      <c r="H10" s="23"/>
      <c r="I10" s="94"/>
      <c r="J10" s="43"/>
      <c r="K10" s="23"/>
      <c r="L10" s="172"/>
      <c r="M10" s="172"/>
      <c r="N10" s="172"/>
      <c r="O10" s="172"/>
      <c r="P10" s="23"/>
      <c r="Q10" s="24"/>
      <c r="R10" s="24"/>
      <c r="S10" s="24"/>
      <c r="T10" s="24"/>
      <c r="U10" s="112"/>
      <c r="V10" s="112"/>
      <c r="W10" s="24"/>
      <c r="Y10" s="24"/>
      <c r="Z10" s="24"/>
      <c r="AA10" s="112"/>
      <c r="AB10" s="112"/>
      <c r="AC10" s="24"/>
    </row>
    <row r="11" spans="1:29" s="12" customFormat="1" ht="17.100000000000001" customHeight="1">
      <c r="A11" s="34"/>
      <c r="B11" s="109"/>
      <c r="C11" s="23"/>
      <c r="D11" s="23"/>
      <c r="E11" s="56"/>
      <c r="F11" s="43"/>
      <c r="G11" s="23"/>
      <c r="H11" s="23"/>
      <c r="I11" s="94"/>
      <c r="J11" s="43"/>
      <c r="K11" s="23"/>
      <c r="L11" s="172"/>
      <c r="M11" s="172"/>
      <c r="N11" s="172"/>
      <c r="O11" s="172"/>
      <c r="P11" s="23"/>
      <c r="Q11" s="24"/>
      <c r="R11" s="24"/>
      <c r="S11" s="24"/>
      <c r="T11" s="24"/>
      <c r="U11" s="112"/>
      <c r="V11" s="112"/>
      <c r="W11" s="24"/>
      <c r="Y11" s="24"/>
      <c r="Z11" s="24"/>
      <c r="AA11" s="112"/>
      <c r="AB11" s="112"/>
      <c r="AC11" s="24"/>
    </row>
    <row r="12" spans="1:29" s="12" customFormat="1" ht="17.100000000000001" customHeight="1">
      <c r="A12" s="34"/>
      <c r="B12" s="109"/>
      <c r="C12" s="23"/>
      <c r="D12" s="23"/>
      <c r="E12" s="56"/>
      <c r="F12" s="43"/>
      <c r="G12" s="23"/>
      <c r="H12" s="23"/>
      <c r="I12" s="94"/>
      <c r="J12" s="43"/>
      <c r="K12" s="23"/>
      <c r="L12" s="172"/>
      <c r="M12" s="172"/>
      <c r="N12" s="172"/>
      <c r="O12" s="172"/>
      <c r="P12" s="23"/>
      <c r="Q12" s="24"/>
      <c r="R12" s="24"/>
      <c r="S12" s="24"/>
      <c r="T12" s="24"/>
      <c r="U12" s="112"/>
      <c r="V12" s="112"/>
      <c r="W12" s="24"/>
      <c r="Y12" s="24"/>
      <c r="Z12" s="24"/>
      <c r="AA12" s="112"/>
      <c r="AB12" s="112"/>
      <c r="AC12" s="24"/>
    </row>
    <row r="13" spans="1:29" s="12" customFormat="1" ht="17.100000000000001" customHeight="1">
      <c r="A13" s="34"/>
      <c r="B13" s="109"/>
      <c r="C13" s="23"/>
      <c r="D13" s="23"/>
      <c r="E13" s="56"/>
      <c r="F13" s="43"/>
      <c r="G13" s="23"/>
      <c r="H13" s="23"/>
      <c r="I13" s="94"/>
      <c r="J13" s="43"/>
      <c r="K13" s="23"/>
      <c r="L13" s="172"/>
      <c r="M13" s="172"/>
      <c r="N13" s="172"/>
      <c r="O13" s="172"/>
      <c r="P13" s="23"/>
      <c r="Q13" s="24"/>
      <c r="R13" s="24"/>
      <c r="S13" s="24"/>
      <c r="T13" s="24"/>
      <c r="U13" s="112"/>
      <c r="V13" s="112"/>
      <c r="W13" s="24"/>
      <c r="Y13" s="24"/>
      <c r="Z13" s="24"/>
      <c r="AA13" s="112"/>
      <c r="AB13" s="112"/>
      <c r="AC13" s="24"/>
    </row>
    <row r="14" spans="1:29" s="12" customFormat="1" ht="17.100000000000001" customHeight="1">
      <c r="A14" s="34"/>
      <c r="B14" s="109"/>
      <c r="C14" s="23"/>
      <c r="D14" s="23"/>
      <c r="E14" s="56"/>
      <c r="F14" s="43"/>
      <c r="G14" s="23"/>
      <c r="H14" s="23"/>
      <c r="I14" s="94"/>
      <c r="J14" s="43"/>
      <c r="K14" s="23"/>
      <c r="L14" s="172"/>
      <c r="M14" s="172"/>
      <c r="N14" s="172"/>
      <c r="O14" s="172"/>
      <c r="P14" s="23"/>
      <c r="Q14" s="24"/>
      <c r="R14" s="24"/>
      <c r="S14" s="24"/>
      <c r="T14" s="24"/>
      <c r="U14" s="112"/>
      <c r="V14" s="112"/>
      <c r="W14" s="24"/>
      <c r="Y14" s="24"/>
      <c r="Z14" s="24"/>
      <c r="AA14" s="112"/>
      <c r="AB14" s="112"/>
      <c r="AC14" s="24"/>
    </row>
    <row r="15" spans="1:29" s="12" customFormat="1" ht="17.100000000000001" customHeight="1">
      <c r="A15" s="34"/>
      <c r="B15" s="109"/>
      <c r="C15" s="23"/>
      <c r="D15" s="23"/>
      <c r="E15" s="56"/>
      <c r="F15" s="43"/>
      <c r="G15" s="23"/>
      <c r="H15" s="23"/>
      <c r="I15" s="94"/>
      <c r="J15" s="43"/>
      <c r="K15" s="23"/>
      <c r="L15" s="172"/>
      <c r="M15" s="172"/>
      <c r="N15" s="172"/>
      <c r="O15" s="172"/>
      <c r="P15" s="24"/>
      <c r="Q15" s="24"/>
      <c r="R15" s="24"/>
      <c r="S15" s="24"/>
      <c r="T15" s="24"/>
      <c r="U15" s="112"/>
      <c r="V15" s="112"/>
      <c r="W15" s="24"/>
      <c r="Y15" s="24"/>
      <c r="Z15" s="24"/>
      <c r="AA15" s="112"/>
      <c r="AB15" s="112"/>
      <c r="AC15" s="24"/>
    </row>
    <row r="16" spans="1:29" s="12" customFormat="1" ht="17.100000000000001" customHeight="1">
      <c r="A16" s="34"/>
      <c r="B16" s="109"/>
      <c r="C16" s="23"/>
      <c r="D16" s="23"/>
      <c r="E16" s="56"/>
      <c r="F16" s="43"/>
      <c r="G16" s="23"/>
      <c r="H16" s="23"/>
      <c r="I16" s="94"/>
      <c r="J16" s="43"/>
      <c r="K16" s="23"/>
      <c r="L16" s="172"/>
      <c r="M16" s="172"/>
      <c r="N16" s="172"/>
      <c r="O16" s="172"/>
      <c r="P16" s="24"/>
      <c r="Q16" s="24"/>
      <c r="R16" s="24"/>
      <c r="S16" s="24"/>
      <c r="T16" s="24"/>
      <c r="U16" s="112"/>
      <c r="V16" s="112"/>
      <c r="W16" s="24"/>
      <c r="Y16" s="24"/>
      <c r="Z16" s="24"/>
      <c r="AA16" s="112"/>
      <c r="AB16" s="112"/>
      <c r="AC16" s="24"/>
    </row>
    <row r="17" spans="1:36" s="12" customFormat="1" ht="17.100000000000001" customHeight="1">
      <c r="A17" s="34"/>
      <c r="B17" s="109"/>
      <c r="C17" s="23"/>
      <c r="D17" s="23"/>
      <c r="E17" s="56"/>
      <c r="F17" s="43"/>
      <c r="G17" s="23"/>
      <c r="H17" s="23"/>
      <c r="I17" s="94"/>
      <c r="J17" s="43"/>
      <c r="K17" s="23"/>
      <c r="L17" s="172"/>
      <c r="M17" s="172"/>
      <c r="N17" s="172"/>
      <c r="O17" s="172"/>
      <c r="P17" s="24"/>
      <c r="Q17" s="24"/>
      <c r="R17" s="24"/>
      <c r="S17" s="24"/>
      <c r="T17" s="24"/>
      <c r="U17" s="112"/>
      <c r="V17" s="112"/>
      <c r="W17" s="24"/>
      <c r="Y17" s="24"/>
      <c r="Z17" s="24"/>
      <c r="AA17" s="112"/>
      <c r="AB17" s="112"/>
      <c r="AC17" s="24"/>
    </row>
    <row r="18" spans="1:36" s="12" customFormat="1" ht="17.100000000000001" customHeight="1">
      <c r="A18" s="34"/>
      <c r="B18" s="109"/>
      <c r="C18" s="23"/>
      <c r="D18" s="23"/>
      <c r="E18" s="56"/>
      <c r="F18" s="43"/>
      <c r="G18" s="23"/>
      <c r="H18" s="23"/>
      <c r="I18" s="94"/>
      <c r="J18" s="43"/>
      <c r="K18" s="23"/>
      <c r="L18" s="172"/>
      <c r="M18" s="172"/>
      <c r="N18" s="172"/>
      <c r="O18" s="172"/>
      <c r="P18" s="24"/>
      <c r="Q18" s="24"/>
      <c r="R18" s="24"/>
      <c r="S18" s="24"/>
      <c r="T18" s="24"/>
      <c r="U18" s="112"/>
      <c r="V18" s="112"/>
      <c r="W18" s="24"/>
      <c r="Y18" s="24"/>
      <c r="Z18" s="24"/>
      <c r="AA18" s="112"/>
      <c r="AB18" s="112"/>
      <c r="AC18" s="24"/>
    </row>
    <row r="19" spans="1:36" s="12" customFormat="1" ht="17.100000000000001" customHeight="1">
      <c r="A19" s="109"/>
      <c r="B19" s="109"/>
      <c r="C19" s="111"/>
      <c r="D19" s="111"/>
      <c r="E19" s="111"/>
      <c r="F19" s="111"/>
      <c r="G19" s="111"/>
      <c r="H19" s="111"/>
      <c r="I19" s="111"/>
      <c r="J19" s="111"/>
      <c r="K19" s="111"/>
      <c r="L19" s="172"/>
      <c r="M19" s="172"/>
      <c r="N19" s="172"/>
      <c r="O19" s="172"/>
      <c r="P19" s="112"/>
      <c r="Q19" s="112"/>
      <c r="R19" s="112"/>
      <c r="S19" s="112"/>
      <c r="T19" s="112"/>
      <c r="U19" s="112"/>
      <c r="V19" s="112"/>
      <c r="W19" s="112"/>
      <c r="Y19" s="112"/>
      <c r="Z19" s="112"/>
      <c r="AA19" s="112"/>
      <c r="AB19" s="112"/>
      <c r="AC19" s="112"/>
    </row>
    <row r="20" spans="1:36" s="12" customFormat="1" ht="17.100000000000001" customHeight="1">
      <c r="A20" s="109"/>
      <c r="B20" s="109"/>
      <c r="C20" s="111"/>
      <c r="D20" s="111"/>
      <c r="E20" s="111"/>
      <c r="F20" s="111"/>
      <c r="G20" s="111"/>
      <c r="H20" s="111"/>
      <c r="I20" s="111"/>
      <c r="J20" s="111"/>
      <c r="K20" s="111"/>
      <c r="L20" s="172"/>
      <c r="M20" s="172"/>
      <c r="N20" s="172"/>
      <c r="O20" s="172"/>
      <c r="P20" s="112"/>
      <c r="Q20" s="112"/>
      <c r="R20" s="112"/>
      <c r="S20" s="112"/>
      <c r="T20" s="112"/>
      <c r="U20" s="112"/>
      <c r="V20" s="112"/>
      <c r="W20" s="112"/>
      <c r="Y20" s="112"/>
      <c r="Z20" s="112"/>
      <c r="AA20" s="112"/>
      <c r="AB20" s="112"/>
      <c r="AC20" s="112"/>
    </row>
    <row r="21" spans="1:36" s="12" customFormat="1" ht="17.100000000000001" customHeight="1">
      <c r="A21" s="109"/>
      <c r="B21" s="109"/>
      <c r="C21" s="111"/>
      <c r="D21" s="111"/>
      <c r="E21" s="111"/>
      <c r="F21" s="111"/>
      <c r="G21" s="111"/>
      <c r="H21" s="111"/>
      <c r="I21" s="111"/>
      <c r="J21" s="111"/>
      <c r="K21" s="111"/>
      <c r="L21" s="172"/>
      <c r="M21" s="172"/>
      <c r="N21" s="172"/>
      <c r="O21" s="172"/>
      <c r="P21" s="112"/>
      <c r="Q21" s="112"/>
      <c r="R21" s="112"/>
      <c r="S21" s="112"/>
      <c r="T21" s="112"/>
      <c r="U21" s="112"/>
      <c r="V21" s="112"/>
      <c r="W21" s="112"/>
      <c r="Y21" s="112"/>
      <c r="Z21" s="112"/>
      <c r="AA21" s="112"/>
      <c r="AB21" s="112"/>
      <c r="AC21" s="112"/>
    </row>
    <row r="22" spans="1:36" s="12" customFormat="1" ht="17.100000000000001" customHeight="1">
      <c r="A22" s="109"/>
      <c r="B22" s="109"/>
      <c r="C22" s="111"/>
      <c r="D22" s="111"/>
      <c r="E22" s="111"/>
      <c r="F22" s="111"/>
      <c r="G22" s="111"/>
      <c r="H22" s="111"/>
      <c r="I22" s="111"/>
      <c r="J22" s="111"/>
      <c r="K22" s="111"/>
      <c r="L22" s="172"/>
      <c r="M22" s="172"/>
      <c r="N22" s="172"/>
      <c r="O22" s="172"/>
      <c r="P22" s="112"/>
      <c r="Q22" s="112"/>
      <c r="R22" s="112"/>
      <c r="S22" s="112"/>
      <c r="T22" s="112"/>
      <c r="U22" s="112"/>
      <c r="V22" s="112"/>
      <c r="W22" s="112"/>
      <c r="Y22" s="112"/>
      <c r="Z22" s="112"/>
      <c r="AA22" s="112"/>
      <c r="AB22" s="112"/>
      <c r="AC22" s="112"/>
    </row>
    <row r="23" spans="1:36" s="12" customFormat="1" ht="17.100000000000001" customHeight="1">
      <c r="A23" s="109"/>
      <c r="B23" s="109"/>
      <c r="C23" s="111"/>
      <c r="D23" s="111"/>
      <c r="E23" s="111"/>
      <c r="F23" s="111"/>
      <c r="G23" s="111"/>
      <c r="H23" s="111"/>
      <c r="I23" s="111"/>
      <c r="J23" s="111"/>
      <c r="K23" s="111"/>
      <c r="L23" s="172"/>
      <c r="M23" s="172"/>
      <c r="N23" s="172"/>
      <c r="O23" s="172"/>
      <c r="P23" s="112"/>
      <c r="Q23" s="112"/>
      <c r="R23" s="112"/>
      <c r="S23" s="112"/>
      <c r="T23" s="112"/>
      <c r="U23" s="112"/>
      <c r="V23" s="112"/>
      <c r="W23" s="112"/>
      <c r="Y23" s="112"/>
      <c r="Z23" s="112"/>
      <c r="AA23" s="112"/>
      <c r="AB23" s="112"/>
      <c r="AC23" s="112"/>
    </row>
    <row r="24" spans="1:36" s="12" customFormat="1" ht="17.100000000000001" customHeight="1">
      <c r="A24" s="34"/>
      <c r="B24" s="109"/>
      <c r="C24" s="23"/>
      <c r="D24" s="23"/>
      <c r="E24" s="56"/>
      <c r="F24" s="43"/>
      <c r="G24" s="23"/>
      <c r="H24" s="23"/>
      <c r="I24" s="94"/>
      <c r="J24" s="43"/>
      <c r="K24" s="23"/>
      <c r="L24" s="172"/>
      <c r="M24" s="172"/>
      <c r="N24" s="172"/>
      <c r="O24" s="172"/>
      <c r="P24" s="24"/>
      <c r="Q24" s="24"/>
      <c r="R24" s="24"/>
      <c r="S24" s="24"/>
      <c r="T24" s="24"/>
      <c r="U24" s="112"/>
      <c r="V24" s="112"/>
      <c r="W24" s="24"/>
      <c r="Y24" s="24"/>
      <c r="Z24" s="24"/>
      <c r="AA24" s="112"/>
      <c r="AB24" s="112"/>
      <c r="AC24" s="24"/>
    </row>
    <row r="25" spans="1:36" s="12" customFormat="1" ht="17.100000000000001" customHeight="1"/>
    <row r="26" spans="1:36" s="12" customFormat="1" ht="17.100000000000001" customHeight="1">
      <c r="A26" s="17" t="s">
        <v>113</v>
      </c>
    </row>
    <row r="27" spans="1:36" s="19" customFormat="1" ht="18" customHeight="1">
      <c r="A27" s="113" t="s">
        <v>250</v>
      </c>
      <c r="B27" s="113" t="s">
        <v>251</v>
      </c>
      <c r="C27" s="113" t="s">
        <v>252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 t="s">
        <v>253</v>
      </c>
      <c r="O27" s="113" t="s">
        <v>254</v>
      </c>
      <c r="P27" s="113" t="s">
        <v>255</v>
      </c>
      <c r="Q27" s="113" t="s">
        <v>256</v>
      </c>
      <c r="R27" s="113" t="s">
        <v>257</v>
      </c>
      <c r="S27" s="113" t="s">
        <v>256</v>
      </c>
      <c r="T27" s="113" t="s">
        <v>258</v>
      </c>
      <c r="U27" s="113"/>
      <c r="V27" s="113" t="s">
        <v>259</v>
      </c>
      <c r="W27" s="113" t="s">
        <v>260</v>
      </c>
      <c r="X27" s="113"/>
      <c r="Y27" s="113" t="s">
        <v>261</v>
      </c>
      <c r="Z27" s="113" t="s">
        <v>309</v>
      </c>
      <c r="AA27" s="113" t="s">
        <v>310</v>
      </c>
      <c r="AB27" s="113"/>
      <c r="AC27" s="113"/>
      <c r="AD27" s="113"/>
      <c r="AE27" s="113"/>
      <c r="AF27" s="113"/>
      <c r="AG27" s="113"/>
      <c r="AH27" s="113"/>
      <c r="AI27" s="113" t="s">
        <v>262</v>
      </c>
      <c r="AJ27" s="113" t="s">
        <v>241</v>
      </c>
    </row>
    <row r="28" spans="1:36" ht="17.100000000000001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</row>
    <row r="29" spans="1:36" ht="17.100000000000001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</row>
    <row r="30" spans="1:36" ht="17.100000000000001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</row>
    <row r="31" spans="1:36" ht="17.100000000000001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</row>
    <row r="32" spans="1:36" ht="17.100000000000001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</row>
    <row r="33" spans="1:36" ht="17.100000000000001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</row>
    <row r="34" spans="1:36" ht="17.100000000000001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</row>
    <row r="35" spans="1:36" ht="17.100000000000001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</row>
    <row r="36" spans="1:36" ht="17.100000000000001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</row>
    <row r="37" spans="1:36" ht="17.100000000000001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</row>
    <row r="38" spans="1:36" ht="17.100000000000001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</row>
    <row r="39" spans="1:36" ht="17.100000000000001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</row>
    <row r="40" spans="1:36" ht="17.100000000000001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</row>
    <row r="41" spans="1:36" ht="17.100000000000001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</row>
    <row r="42" spans="1:36" ht="17.100000000000001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</row>
    <row r="47" spans="1:36" ht="17.100000000000001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</row>
    <row r="48" spans="1:36" ht="17.100000000000001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9" s="12" customFormat="1" ht="33" customHeight="1">
      <c r="A1" s="15" t="s">
        <v>109</v>
      </c>
    </row>
    <row r="2" spans="1:29" s="12" customFormat="1" ht="17.100000000000001" customHeight="1">
      <c r="A2" s="17" t="s">
        <v>43</v>
      </c>
      <c r="B2" s="17"/>
      <c r="D2" s="92" t="s">
        <v>63</v>
      </c>
      <c r="G2" s="92" t="s">
        <v>74</v>
      </c>
      <c r="K2" s="92" t="s">
        <v>242</v>
      </c>
      <c r="P2" s="17" t="s">
        <v>44</v>
      </c>
      <c r="S2" s="17" t="s">
        <v>45</v>
      </c>
      <c r="Y2" s="17" t="s">
        <v>375</v>
      </c>
    </row>
    <row r="3" spans="1:29" s="12" customFormat="1" ht="13.5">
      <c r="A3" s="14" t="s">
        <v>263</v>
      </c>
      <c r="B3" s="14" t="s">
        <v>264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75</v>
      </c>
      <c r="J3" s="14" t="s">
        <v>47</v>
      </c>
      <c r="K3" s="14" t="s">
        <v>98</v>
      </c>
      <c r="L3" s="14" t="s">
        <v>243</v>
      </c>
      <c r="M3" s="14" t="s">
        <v>244</v>
      </c>
      <c r="N3" s="14" t="s">
        <v>245</v>
      </c>
      <c r="O3" s="14" t="s">
        <v>246</v>
      </c>
      <c r="P3" s="14" t="s">
        <v>48</v>
      </c>
      <c r="Q3" s="42" t="s">
        <v>49</v>
      </c>
      <c r="R3" s="42" t="s">
        <v>50</v>
      </c>
      <c r="S3" s="42" t="s">
        <v>64</v>
      </c>
      <c r="T3" s="42" t="s">
        <v>65</v>
      </c>
      <c r="U3" s="110" t="s">
        <v>110</v>
      </c>
      <c r="V3" s="110" t="s">
        <v>111</v>
      </c>
      <c r="W3" s="42" t="s">
        <v>112</v>
      </c>
      <c r="Y3" s="42" t="s">
        <v>64</v>
      </c>
      <c r="Z3" s="42" t="s">
        <v>65</v>
      </c>
      <c r="AA3" s="110" t="s">
        <v>110</v>
      </c>
      <c r="AB3" s="110" t="s">
        <v>111</v>
      </c>
      <c r="AC3" s="42" t="s">
        <v>112</v>
      </c>
    </row>
    <row r="4" spans="1:29" s="12" customFormat="1" ht="17.100000000000001" customHeight="1">
      <c r="A4" s="34"/>
      <c r="B4" s="109"/>
      <c r="C4" s="23"/>
      <c r="D4" s="23"/>
      <c r="E4" s="56"/>
      <c r="F4" s="43"/>
      <c r="G4" s="23"/>
      <c r="H4" s="23"/>
      <c r="I4" s="94"/>
      <c r="J4" s="43"/>
      <c r="K4" s="23"/>
      <c r="L4" s="172"/>
      <c r="M4" s="172"/>
      <c r="N4" s="172"/>
      <c r="O4" s="172"/>
      <c r="P4" s="23"/>
      <c r="Q4" s="23"/>
      <c r="R4" s="23"/>
      <c r="S4" s="23"/>
      <c r="T4" s="23"/>
      <c r="U4" s="111"/>
      <c r="V4" s="111"/>
      <c r="W4" s="23"/>
      <c r="Y4" s="23"/>
      <c r="Z4" s="23"/>
      <c r="AA4" s="111"/>
      <c r="AB4" s="111"/>
      <c r="AC4" s="23"/>
    </row>
    <row r="5" spans="1:29" s="12" customFormat="1" ht="17.100000000000001" customHeight="1">
      <c r="A5" s="34"/>
      <c r="B5" s="109"/>
      <c r="C5" s="23"/>
      <c r="D5" s="23"/>
      <c r="E5" s="56"/>
      <c r="F5" s="43"/>
      <c r="G5" s="23"/>
      <c r="H5" s="23"/>
      <c r="I5" s="94"/>
      <c r="J5" s="43"/>
      <c r="K5" s="14" t="s">
        <v>247</v>
      </c>
      <c r="L5" s="14"/>
      <c r="M5" s="172"/>
      <c r="N5" s="172"/>
      <c r="O5" s="172"/>
      <c r="P5" s="23"/>
      <c r="Q5" s="24"/>
      <c r="R5" s="24"/>
      <c r="S5" s="24"/>
      <c r="T5" s="24"/>
      <c r="U5" s="112"/>
      <c r="V5" s="112"/>
      <c r="W5" s="24"/>
      <c r="Y5" s="24"/>
      <c r="Z5" s="24"/>
      <c r="AA5" s="112"/>
      <c r="AB5" s="112"/>
      <c r="AC5" s="24"/>
    </row>
    <row r="6" spans="1:29" s="12" customFormat="1" ht="17.100000000000001" customHeight="1">
      <c r="A6" s="34"/>
      <c r="B6" s="109"/>
      <c r="C6" s="23"/>
      <c r="D6" s="23"/>
      <c r="E6" s="56"/>
      <c r="F6" s="43"/>
      <c r="G6" s="23"/>
      <c r="H6" s="23"/>
      <c r="I6" s="94"/>
      <c r="J6" s="43"/>
      <c r="K6" s="23"/>
      <c r="L6" s="172"/>
      <c r="M6" s="172"/>
      <c r="N6" s="172"/>
      <c r="O6" s="172"/>
      <c r="P6" s="23"/>
      <c r="Q6" s="24"/>
      <c r="R6" s="24"/>
      <c r="S6" s="24"/>
      <c r="T6" s="24"/>
      <c r="U6" s="112"/>
      <c r="V6" s="112"/>
      <c r="W6" s="24"/>
      <c r="Y6" s="24"/>
      <c r="Z6" s="24"/>
      <c r="AA6" s="112"/>
      <c r="AB6" s="112"/>
      <c r="AC6" s="24"/>
    </row>
    <row r="7" spans="1:29" s="12" customFormat="1" ht="17.100000000000001" customHeight="1">
      <c r="A7" s="34"/>
      <c r="B7" s="109"/>
      <c r="C7" s="23"/>
      <c r="D7" s="23"/>
      <c r="E7" s="56"/>
      <c r="F7" s="43"/>
      <c r="G7" s="23"/>
      <c r="H7" s="23"/>
      <c r="I7" s="94"/>
      <c r="J7" s="43"/>
      <c r="K7" s="23"/>
      <c r="L7" s="172"/>
      <c r="M7" s="172"/>
      <c r="N7" s="172"/>
      <c r="O7" s="172"/>
      <c r="P7" s="23"/>
      <c r="Q7" s="24"/>
      <c r="R7" s="24"/>
      <c r="S7" s="24"/>
      <c r="T7" s="24"/>
      <c r="U7" s="112"/>
      <c r="V7" s="112"/>
      <c r="W7" s="24"/>
      <c r="Y7" s="24"/>
      <c r="Z7" s="24"/>
      <c r="AA7" s="112"/>
      <c r="AB7" s="112"/>
      <c r="AC7" s="24"/>
    </row>
    <row r="8" spans="1:29" s="12" customFormat="1" ht="17.100000000000001" customHeight="1">
      <c r="A8" s="34"/>
      <c r="B8" s="109"/>
      <c r="C8" s="23"/>
      <c r="D8" s="23"/>
      <c r="E8" s="56"/>
      <c r="F8" s="43"/>
      <c r="G8" s="23"/>
      <c r="H8" s="23"/>
      <c r="I8" s="94"/>
      <c r="J8" s="43"/>
      <c r="K8" s="23"/>
      <c r="L8" s="172"/>
      <c r="M8" s="172"/>
      <c r="N8" s="172"/>
      <c r="O8" s="172"/>
      <c r="P8" s="23"/>
      <c r="Q8" s="24"/>
      <c r="R8" s="24"/>
      <c r="S8" s="24"/>
      <c r="T8" s="24"/>
      <c r="U8" s="112"/>
      <c r="V8" s="112"/>
      <c r="W8" s="24"/>
      <c r="Y8" s="24"/>
      <c r="Z8" s="24"/>
      <c r="AA8" s="112"/>
      <c r="AB8" s="112"/>
      <c r="AC8" s="24"/>
    </row>
    <row r="9" spans="1:29" s="12" customFormat="1" ht="17.100000000000001" customHeight="1">
      <c r="A9" s="34"/>
      <c r="B9" s="109"/>
      <c r="C9" s="23"/>
      <c r="D9" s="23"/>
      <c r="E9" s="56"/>
      <c r="F9" s="43"/>
      <c r="G9" s="23"/>
      <c r="H9" s="23"/>
      <c r="I9" s="94"/>
      <c r="J9" s="43"/>
      <c r="K9" s="23"/>
      <c r="L9" s="172"/>
      <c r="M9" s="172"/>
      <c r="N9" s="172"/>
      <c r="O9" s="172"/>
      <c r="P9" s="23"/>
      <c r="Q9" s="24"/>
      <c r="R9" s="24"/>
      <c r="S9" s="24"/>
      <c r="T9" s="24"/>
      <c r="U9" s="112"/>
      <c r="V9" s="112"/>
      <c r="W9" s="24"/>
      <c r="Y9" s="24"/>
      <c r="Z9" s="24"/>
      <c r="AA9" s="112"/>
      <c r="AB9" s="112"/>
      <c r="AC9" s="24"/>
    </row>
    <row r="10" spans="1:29" s="12" customFormat="1" ht="17.100000000000001" customHeight="1">
      <c r="A10" s="34"/>
      <c r="B10" s="109"/>
      <c r="C10" s="23"/>
      <c r="D10" s="23"/>
      <c r="E10" s="56"/>
      <c r="F10" s="43"/>
      <c r="G10" s="23"/>
      <c r="H10" s="23"/>
      <c r="I10" s="94"/>
      <c r="J10" s="43"/>
      <c r="K10" s="23"/>
      <c r="L10" s="172"/>
      <c r="M10" s="172"/>
      <c r="N10" s="172"/>
      <c r="O10" s="172"/>
      <c r="P10" s="23"/>
      <c r="Q10" s="24"/>
      <c r="R10" s="24"/>
      <c r="S10" s="24"/>
      <c r="T10" s="24"/>
      <c r="U10" s="112"/>
      <c r="V10" s="112"/>
      <c r="W10" s="24"/>
      <c r="Y10" s="24"/>
      <c r="Z10" s="24"/>
      <c r="AA10" s="112"/>
      <c r="AB10" s="112"/>
      <c r="AC10" s="24"/>
    </row>
    <row r="11" spans="1:29" s="12" customFormat="1" ht="17.100000000000001" customHeight="1">
      <c r="A11" s="34"/>
      <c r="B11" s="109"/>
      <c r="C11" s="23"/>
      <c r="D11" s="23"/>
      <c r="E11" s="56"/>
      <c r="F11" s="43"/>
      <c r="G11" s="23"/>
      <c r="H11" s="23"/>
      <c r="I11" s="94"/>
      <c r="J11" s="43"/>
      <c r="K11" s="23"/>
      <c r="L11" s="172"/>
      <c r="M11" s="172"/>
      <c r="N11" s="172"/>
      <c r="O11" s="172"/>
      <c r="P11" s="23"/>
      <c r="Q11" s="24"/>
      <c r="R11" s="24"/>
      <c r="S11" s="24"/>
      <c r="T11" s="24"/>
      <c r="U11" s="112"/>
      <c r="V11" s="112"/>
      <c r="W11" s="24"/>
      <c r="Y11" s="24"/>
      <c r="Z11" s="24"/>
      <c r="AA11" s="112"/>
      <c r="AB11" s="112"/>
      <c r="AC11" s="24"/>
    </row>
    <row r="12" spans="1:29" s="12" customFormat="1" ht="17.100000000000001" customHeight="1">
      <c r="A12" s="34"/>
      <c r="B12" s="109"/>
      <c r="C12" s="23"/>
      <c r="D12" s="23"/>
      <c r="E12" s="56"/>
      <c r="F12" s="43"/>
      <c r="G12" s="23"/>
      <c r="H12" s="23"/>
      <c r="I12" s="94"/>
      <c r="J12" s="43"/>
      <c r="K12" s="23"/>
      <c r="L12" s="172"/>
      <c r="M12" s="172"/>
      <c r="N12" s="172"/>
      <c r="O12" s="172"/>
      <c r="P12" s="23"/>
      <c r="Q12" s="24"/>
      <c r="R12" s="24"/>
      <c r="S12" s="24"/>
      <c r="T12" s="24"/>
      <c r="U12" s="112"/>
      <c r="V12" s="112"/>
      <c r="W12" s="24"/>
      <c r="Y12" s="24"/>
      <c r="Z12" s="24"/>
      <c r="AA12" s="112"/>
      <c r="AB12" s="112"/>
      <c r="AC12" s="24"/>
    </row>
    <row r="13" spans="1:29" s="12" customFormat="1" ht="17.100000000000001" customHeight="1">
      <c r="A13" s="34"/>
      <c r="B13" s="109"/>
      <c r="C13" s="23"/>
      <c r="D13" s="23"/>
      <c r="E13" s="56"/>
      <c r="F13" s="43"/>
      <c r="G13" s="23"/>
      <c r="H13" s="23"/>
      <c r="I13" s="94"/>
      <c r="J13" s="43"/>
      <c r="K13" s="23"/>
      <c r="L13" s="172"/>
      <c r="M13" s="172"/>
      <c r="N13" s="172"/>
      <c r="O13" s="172"/>
      <c r="P13" s="23"/>
      <c r="Q13" s="24"/>
      <c r="R13" s="24"/>
      <c r="S13" s="24"/>
      <c r="T13" s="24"/>
      <c r="U13" s="112"/>
      <c r="V13" s="112"/>
      <c r="W13" s="24"/>
      <c r="Y13" s="24"/>
      <c r="Z13" s="24"/>
      <c r="AA13" s="112"/>
      <c r="AB13" s="112"/>
      <c r="AC13" s="24"/>
    </row>
    <row r="14" spans="1:29" s="12" customFormat="1" ht="17.100000000000001" customHeight="1">
      <c r="A14" s="34"/>
      <c r="B14" s="109"/>
      <c r="C14" s="23"/>
      <c r="D14" s="23"/>
      <c r="E14" s="56"/>
      <c r="F14" s="43"/>
      <c r="G14" s="23"/>
      <c r="H14" s="23"/>
      <c r="I14" s="94"/>
      <c r="J14" s="43"/>
      <c r="K14" s="23"/>
      <c r="L14" s="172"/>
      <c r="M14" s="172"/>
      <c r="N14" s="172"/>
      <c r="O14" s="172"/>
      <c r="P14" s="23"/>
      <c r="Q14" s="24"/>
      <c r="R14" s="24"/>
      <c r="S14" s="24"/>
      <c r="T14" s="24"/>
      <c r="U14" s="112"/>
      <c r="V14" s="112"/>
      <c r="W14" s="24"/>
      <c r="Y14" s="24"/>
      <c r="Z14" s="24"/>
      <c r="AA14" s="112"/>
      <c r="AB14" s="112"/>
      <c r="AC14" s="24"/>
    </row>
    <row r="15" spans="1:29" s="12" customFormat="1" ht="17.100000000000001" customHeight="1">
      <c r="A15" s="34"/>
      <c r="B15" s="109"/>
      <c r="C15" s="23"/>
      <c r="D15" s="23"/>
      <c r="E15" s="56"/>
      <c r="F15" s="43"/>
      <c r="G15" s="23"/>
      <c r="H15" s="23"/>
      <c r="I15" s="94"/>
      <c r="J15" s="43"/>
      <c r="K15" s="23"/>
      <c r="L15" s="172"/>
      <c r="M15" s="172"/>
      <c r="N15" s="172"/>
      <c r="O15" s="172"/>
      <c r="P15" s="24"/>
      <c r="Q15" s="24"/>
      <c r="R15" s="24"/>
      <c r="S15" s="24"/>
      <c r="T15" s="24"/>
      <c r="U15" s="112"/>
      <c r="V15" s="112"/>
      <c r="W15" s="24"/>
      <c r="Y15" s="24"/>
      <c r="Z15" s="24"/>
      <c r="AA15" s="112"/>
      <c r="AB15" s="112"/>
      <c r="AC15" s="24"/>
    </row>
    <row r="16" spans="1:29" s="12" customFormat="1" ht="17.100000000000001" customHeight="1">
      <c r="A16" s="34"/>
      <c r="B16" s="109"/>
      <c r="C16" s="23"/>
      <c r="D16" s="23"/>
      <c r="E16" s="56"/>
      <c r="F16" s="43"/>
      <c r="G16" s="23"/>
      <c r="H16" s="23"/>
      <c r="I16" s="94"/>
      <c r="J16" s="43"/>
      <c r="K16" s="23"/>
      <c r="L16" s="172"/>
      <c r="M16" s="172"/>
      <c r="N16" s="172"/>
      <c r="O16" s="172"/>
      <c r="P16" s="24"/>
      <c r="Q16" s="24"/>
      <c r="R16" s="24"/>
      <c r="S16" s="24"/>
      <c r="T16" s="24"/>
      <c r="U16" s="112"/>
      <c r="V16" s="112"/>
      <c r="W16" s="24"/>
      <c r="Y16" s="24"/>
      <c r="Z16" s="24"/>
      <c r="AA16" s="112"/>
      <c r="AB16" s="112"/>
      <c r="AC16" s="24"/>
    </row>
    <row r="17" spans="1:36" s="12" customFormat="1" ht="17.100000000000001" customHeight="1">
      <c r="A17" s="34"/>
      <c r="B17" s="109"/>
      <c r="C17" s="23"/>
      <c r="D17" s="23"/>
      <c r="E17" s="56"/>
      <c r="F17" s="43"/>
      <c r="G17" s="23"/>
      <c r="H17" s="23"/>
      <c r="I17" s="94"/>
      <c r="J17" s="43"/>
      <c r="K17" s="23"/>
      <c r="L17" s="172"/>
      <c r="M17" s="172"/>
      <c r="N17" s="172"/>
      <c r="O17" s="172"/>
      <c r="P17" s="24"/>
      <c r="Q17" s="24"/>
      <c r="R17" s="24"/>
      <c r="S17" s="24"/>
      <c r="T17" s="24"/>
      <c r="U17" s="112"/>
      <c r="V17" s="112"/>
      <c r="W17" s="24"/>
      <c r="Y17" s="24"/>
      <c r="Z17" s="24"/>
      <c r="AA17" s="112"/>
      <c r="AB17" s="112"/>
      <c r="AC17" s="24"/>
    </row>
    <row r="18" spans="1:36" s="12" customFormat="1" ht="17.100000000000001" customHeight="1">
      <c r="A18" s="34"/>
      <c r="B18" s="109"/>
      <c r="C18" s="23"/>
      <c r="D18" s="23"/>
      <c r="E18" s="56"/>
      <c r="F18" s="43"/>
      <c r="G18" s="23"/>
      <c r="H18" s="23"/>
      <c r="I18" s="94"/>
      <c r="J18" s="43"/>
      <c r="K18" s="23"/>
      <c r="L18" s="172"/>
      <c r="M18" s="172"/>
      <c r="N18" s="172"/>
      <c r="O18" s="172"/>
      <c r="P18" s="24"/>
      <c r="Q18" s="24"/>
      <c r="R18" s="24"/>
      <c r="S18" s="24"/>
      <c r="T18" s="24"/>
      <c r="U18" s="112"/>
      <c r="V18" s="112"/>
      <c r="W18" s="24"/>
      <c r="Y18" s="24"/>
      <c r="Z18" s="24"/>
      <c r="AA18" s="112"/>
      <c r="AB18" s="112"/>
      <c r="AC18" s="24"/>
    </row>
    <row r="19" spans="1:36" s="12" customFormat="1" ht="17.100000000000001" customHeight="1">
      <c r="A19" s="109"/>
      <c r="B19" s="109"/>
      <c r="C19" s="111"/>
      <c r="D19" s="111"/>
      <c r="E19" s="111"/>
      <c r="F19" s="111"/>
      <c r="G19" s="111"/>
      <c r="H19" s="111"/>
      <c r="I19" s="111"/>
      <c r="J19" s="111"/>
      <c r="K19" s="111"/>
      <c r="L19" s="172"/>
      <c r="M19" s="172"/>
      <c r="N19" s="172"/>
      <c r="O19" s="172"/>
      <c r="P19" s="112"/>
      <c r="Q19" s="112"/>
      <c r="R19" s="112"/>
      <c r="S19" s="112"/>
      <c r="T19" s="112"/>
      <c r="U19" s="112"/>
      <c r="V19" s="112"/>
      <c r="W19" s="112"/>
      <c r="Y19" s="112"/>
      <c r="Z19" s="112"/>
      <c r="AA19" s="112"/>
      <c r="AB19" s="112"/>
      <c r="AC19" s="112"/>
    </row>
    <row r="20" spans="1:36" s="12" customFormat="1" ht="17.100000000000001" customHeight="1">
      <c r="A20" s="109"/>
      <c r="B20" s="109"/>
      <c r="C20" s="111"/>
      <c r="D20" s="111"/>
      <c r="E20" s="111"/>
      <c r="F20" s="111"/>
      <c r="G20" s="111"/>
      <c r="H20" s="111"/>
      <c r="I20" s="111"/>
      <c r="J20" s="111"/>
      <c r="K20" s="111"/>
      <c r="L20" s="172"/>
      <c r="M20" s="172"/>
      <c r="N20" s="172"/>
      <c r="O20" s="172"/>
      <c r="P20" s="112"/>
      <c r="Q20" s="112"/>
      <c r="R20" s="112"/>
      <c r="S20" s="112"/>
      <c r="T20" s="112"/>
      <c r="U20" s="112"/>
      <c r="V20" s="112"/>
      <c r="W20" s="112"/>
      <c r="Y20" s="112"/>
      <c r="Z20" s="112"/>
      <c r="AA20" s="112"/>
      <c r="AB20" s="112"/>
      <c r="AC20" s="112"/>
    </row>
    <row r="21" spans="1:36" s="12" customFormat="1" ht="17.100000000000001" customHeight="1">
      <c r="A21" s="109"/>
      <c r="B21" s="109"/>
      <c r="C21" s="111"/>
      <c r="D21" s="111"/>
      <c r="E21" s="111"/>
      <c r="F21" s="111"/>
      <c r="G21" s="111"/>
      <c r="H21" s="111"/>
      <c r="I21" s="111"/>
      <c r="J21" s="111"/>
      <c r="K21" s="111"/>
      <c r="L21" s="172"/>
      <c r="M21" s="172"/>
      <c r="N21" s="172"/>
      <c r="O21" s="172"/>
      <c r="P21" s="112"/>
      <c r="Q21" s="112"/>
      <c r="R21" s="112"/>
      <c r="S21" s="112"/>
      <c r="T21" s="112"/>
      <c r="U21" s="112"/>
      <c r="V21" s="112"/>
      <c r="W21" s="112"/>
      <c r="Y21" s="112"/>
      <c r="Z21" s="112"/>
      <c r="AA21" s="112"/>
      <c r="AB21" s="112"/>
      <c r="AC21" s="112"/>
    </row>
    <row r="22" spans="1:36" s="12" customFormat="1" ht="17.100000000000001" customHeight="1">
      <c r="A22" s="109"/>
      <c r="B22" s="109"/>
      <c r="C22" s="111"/>
      <c r="D22" s="111"/>
      <c r="E22" s="111"/>
      <c r="F22" s="111"/>
      <c r="G22" s="111"/>
      <c r="H22" s="111"/>
      <c r="I22" s="111"/>
      <c r="J22" s="111"/>
      <c r="K22" s="111"/>
      <c r="L22" s="172"/>
      <c r="M22" s="172"/>
      <c r="N22" s="172"/>
      <c r="O22" s="172"/>
      <c r="P22" s="112"/>
      <c r="Q22" s="112"/>
      <c r="R22" s="112"/>
      <c r="S22" s="112"/>
      <c r="T22" s="112"/>
      <c r="U22" s="112"/>
      <c r="V22" s="112"/>
      <c r="W22" s="112"/>
      <c r="Y22" s="112"/>
      <c r="Z22" s="112"/>
      <c r="AA22" s="112"/>
      <c r="AB22" s="112"/>
      <c r="AC22" s="112"/>
    </row>
    <row r="23" spans="1:36" s="12" customFormat="1" ht="17.100000000000001" customHeight="1">
      <c r="A23" s="109"/>
      <c r="B23" s="109"/>
      <c r="C23" s="111"/>
      <c r="D23" s="111"/>
      <c r="E23" s="111"/>
      <c r="F23" s="111"/>
      <c r="G23" s="111"/>
      <c r="H23" s="111"/>
      <c r="I23" s="111"/>
      <c r="J23" s="111"/>
      <c r="K23" s="111"/>
      <c r="L23" s="172"/>
      <c r="M23" s="172"/>
      <c r="N23" s="172"/>
      <c r="O23" s="172"/>
      <c r="P23" s="112"/>
      <c r="Q23" s="112"/>
      <c r="R23" s="112"/>
      <c r="S23" s="112"/>
      <c r="T23" s="112"/>
      <c r="U23" s="112"/>
      <c r="V23" s="112"/>
      <c r="W23" s="112"/>
      <c r="Y23" s="112"/>
      <c r="Z23" s="112"/>
      <c r="AA23" s="112"/>
      <c r="AB23" s="112"/>
      <c r="AC23" s="112"/>
    </row>
    <row r="24" spans="1:36" s="12" customFormat="1" ht="17.100000000000001" customHeight="1">
      <c r="A24" s="34"/>
      <c r="B24" s="109"/>
      <c r="C24" s="23"/>
      <c r="D24" s="23"/>
      <c r="E24" s="56"/>
      <c r="F24" s="43"/>
      <c r="G24" s="23"/>
      <c r="H24" s="23"/>
      <c r="I24" s="94"/>
      <c r="J24" s="43"/>
      <c r="K24" s="23"/>
      <c r="L24" s="172"/>
      <c r="M24" s="172"/>
      <c r="N24" s="172"/>
      <c r="O24" s="172"/>
      <c r="P24" s="24"/>
      <c r="Q24" s="24"/>
      <c r="R24" s="24"/>
      <c r="S24" s="24"/>
      <c r="T24" s="24"/>
      <c r="U24" s="112"/>
      <c r="V24" s="112"/>
      <c r="W24" s="24"/>
      <c r="Y24" s="24"/>
      <c r="Z24" s="24"/>
      <c r="AA24" s="112"/>
      <c r="AB24" s="112"/>
      <c r="AC24" s="24"/>
    </row>
    <row r="25" spans="1:36" s="12" customFormat="1" ht="17.100000000000001" customHeight="1"/>
    <row r="26" spans="1:36" s="12" customFormat="1" ht="17.100000000000001" customHeight="1">
      <c r="A26" s="17" t="s">
        <v>113</v>
      </c>
    </row>
    <row r="27" spans="1:36" s="19" customFormat="1" ht="18" customHeight="1">
      <c r="A27" s="113" t="s">
        <v>114</v>
      </c>
      <c r="B27" s="113" t="s">
        <v>251</v>
      </c>
      <c r="C27" s="113" t="s">
        <v>252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 t="s">
        <v>253</v>
      </c>
      <c r="O27" s="113" t="s">
        <v>254</v>
      </c>
      <c r="P27" s="113" t="s">
        <v>255</v>
      </c>
      <c r="Q27" s="113" t="s">
        <v>256</v>
      </c>
      <c r="R27" s="113" t="s">
        <v>257</v>
      </c>
      <c r="S27" s="113" t="s">
        <v>256</v>
      </c>
      <c r="T27" s="113" t="s">
        <v>258</v>
      </c>
      <c r="U27" s="113"/>
      <c r="V27" s="113" t="s">
        <v>259</v>
      </c>
      <c r="W27" s="113" t="s">
        <v>260</v>
      </c>
      <c r="X27" s="113"/>
      <c r="Y27" s="113" t="s">
        <v>261</v>
      </c>
      <c r="Z27" s="113" t="s">
        <v>309</v>
      </c>
      <c r="AA27" s="113" t="s">
        <v>310</v>
      </c>
      <c r="AB27" s="113"/>
      <c r="AC27" s="113"/>
      <c r="AD27" s="113"/>
      <c r="AE27" s="113"/>
      <c r="AF27" s="113"/>
      <c r="AG27" s="113"/>
      <c r="AH27" s="113"/>
      <c r="AI27" s="113" t="s">
        <v>262</v>
      </c>
      <c r="AJ27" s="113" t="s">
        <v>241</v>
      </c>
    </row>
    <row r="28" spans="1:36" ht="17.100000000000001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</row>
    <row r="29" spans="1:36" ht="17.100000000000001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</row>
    <row r="30" spans="1:36" ht="17.100000000000001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</row>
    <row r="31" spans="1:36" ht="17.100000000000001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</row>
    <row r="32" spans="1:36" ht="17.100000000000001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</row>
    <row r="33" spans="1:36" ht="17.100000000000001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</row>
    <row r="34" spans="1:36" ht="17.100000000000001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</row>
    <row r="35" spans="1:36" ht="17.100000000000001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</row>
    <row r="36" spans="1:36" ht="17.100000000000001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</row>
    <row r="37" spans="1:36" ht="17.100000000000001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</row>
    <row r="38" spans="1:36" ht="17.100000000000001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</row>
    <row r="39" spans="1:36" ht="17.100000000000001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</row>
    <row r="40" spans="1:36" ht="17.100000000000001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</row>
    <row r="41" spans="1:36" ht="17.100000000000001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</row>
    <row r="42" spans="1:36" ht="17.100000000000001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</row>
    <row r="47" spans="1:36" ht="17.100000000000001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</row>
    <row r="48" spans="1:36" ht="17.100000000000001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6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4.77734375" style="38" customWidth="1"/>
    <col min="5" max="7" width="12.77734375" style="38" customWidth="1"/>
    <col min="8" max="11" width="4.77734375" style="38" customWidth="1"/>
    <col min="12" max="16384" width="10.77734375" style="38"/>
  </cols>
  <sheetData>
    <row r="1" spans="1:11" s="48" customFormat="1" ht="33" customHeight="1">
      <c r="A1" s="336" t="s">
        <v>34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1" s="48" customFormat="1" ht="33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</row>
    <row r="3" spans="1:11" s="48" customFormat="1" ht="12.75" customHeight="1">
      <c r="A3" s="49" t="s">
        <v>99</v>
      </c>
      <c r="B3" s="49"/>
      <c r="C3" s="49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6"/>
      <c r="D4" s="87"/>
      <c r="E4" s="87"/>
      <c r="F4" s="87"/>
      <c r="G4" s="97"/>
      <c r="H4" s="87"/>
      <c r="I4" s="98"/>
      <c r="J4" s="88"/>
      <c r="K4" s="97"/>
    </row>
    <row r="5" spans="1:11" s="37" customFormat="1" ht="15" customHeight="1"/>
    <row r="6" spans="1:11" ht="15" customHeight="1">
      <c r="E6" s="55" t="str">
        <f>"○ 품명 : "&amp;기본정보!C$5</f>
        <v xml:space="preserve">○ 품명 : </v>
      </c>
    </row>
    <row r="7" spans="1:11" ht="15" customHeight="1">
      <c r="E7" s="55" t="str">
        <f>"○ 제작회사 : "&amp;기본정보!C$6</f>
        <v xml:space="preserve">○ 제작회사 : </v>
      </c>
    </row>
    <row r="8" spans="1:11" ht="15" customHeight="1">
      <c r="E8" s="55" t="str">
        <f>"○ 형식 : "&amp;기본정보!C$7</f>
        <v xml:space="preserve">○ 형식 : </v>
      </c>
    </row>
    <row r="9" spans="1:11" ht="15" customHeight="1">
      <c r="E9" s="55" t="str">
        <f>"○ 기기번호 : "&amp;기본정보!C$8</f>
        <v xml:space="preserve">○ 기기번호 : </v>
      </c>
    </row>
    <row r="11" spans="1:11" ht="15" customHeight="1">
      <c r="A11" s="212" t="str">
        <f>IF(Calcu!B15=TRUE,"","삭제")</f>
        <v>삭제</v>
      </c>
      <c r="E11" s="39" t="str">
        <f>"● 교정결과 ("&amp;Calcu!B4&amp;")"</f>
        <v>● 교정결과 (0)</v>
      </c>
    </row>
    <row r="12" spans="1:11" ht="15" customHeight="1">
      <c r="A12" s="45" t="str">
        <f>A11</f>
        <v>삭제</v>
      </c>
      <c r="B12" s="45"/>
      <c r="C12" s="44"/>
      <c r="E12" s="131" t="s">
        <v>132</v>
      </c>
      <c r="F12" s="175" t="s">
        <v>126</v>
      </c>
      <c r="G12" s="175" t="s">
        <v>133</v>
      </c>
    </row>
    <row r="13" spans="1:11" ht="15" customHeight="1">
      <c r="A13" s="45" t="str">
        <f>A12</f>
        <v>삭제</v>
      </c>
      <c r="B13" s="45"/>
      <c r="C13" s="44"/>
      <c r="E13" s="132" t="str">
        <f>"("&amp;Calcu!E4&amp;")"</f>
        <v>(0)</v>
      </c>
      <c r="F13" s="176" t="str">
        <f>E13</f>
        <v>(0)</v>
      </c>
      <c r="G13" s="176" t="str">
        <f>F13</f>
        <v>(0)</v>
      </c>
    </row>
    <row r="14" spans="1:11" ht="15" customHeight="1">
      <c r="A14" s="45" t="str">
        <f>IF(Calcu!B15=TRUE,"","삭제")</f>
        <v>삭제</v>
      </c>
      <c r="B14" s="45"/>
      <c r="C14" s="44"/>
      <c r="E14" s="135" t="e">
        <f ca="1">Calcu!R15</f>
        <v>#N/A</v>
      </c>
      <c r="F14" s="135" t="e">
        <f ca="1">Calcu!S15</f>
        <v>#N/A</v>
      </c>
      <c r="G14" s="135" t="e">
        <f ca="1">Calcu!T15</f>
        <v>#N/A</v>
      </c>
    </row>
    <row r="15" spans="1:11" ht="15" customHeight="1">
      <c r="A15" s="45" t="str">
        <f>IF(Calcu!B16=TRUE,"","삭제")</f>
        <v>삭제</v>
      </c>
      <c r="B15" s="45"/>
      <c r="C15" s="44"/>
      <c r="E15" s="135" t="e">
        <f ca="1">Calcu!R16</f>
        <v>#N/A</v>
      </c>
      <c r="F15" s="135" t="e">
        <f ca="1">Calcu!S16</f>
        <v>#N/A</v>
      </c>
      <c r="G15" s="135" t="e">
        <f ca="1">Calcu!T16</f>
        <v>#N/A</v>
      </c>
    </row>
    <row r="16" spans="1:11" ht="15" customHeight="1">
      <c r="A16" s="45" t="str">
        <f>IF(Calcu!B17=TRUE,"","삭제")</f>
        <v>삭제</v>
      </c>
      <c r="B16" s="45"/>
      <c r="C16" s="44"/>
      <c r="E16" s="135" t="e">
        <f ca="1">Calcu!R17</f>
        <v>#N/A</v>
      </c>
      <c r="F16" s="135" t="e">
        <f ca="1">Calcu!S17</f>
        <v>#N/A</v>
      </c>
      <c r="G16" s="135" t="e">
        <f ca="1">Calcu!T17</f>
        <v>#N/A</v>
      </c>
    </row>
    <row r="17" spans="1:7" ht="15" customHeight="1">
      <c r="A17" s="45" t="str">
        <f>IF(Calcu!B18=TRUE,"","삭제")</f>
        <v>삭제</v>
      </c>
      <c r="B17" s="45"/>
      <c r="C17" s="44"/>
      <c r="E17" s="135" t="e">
        <f ca="1">Calcu!R18</f>
        <v>#N/A</v>
      </c>
      <c r="F17" s="135" t="e">
        <f ca="1">Calcu!S18</f>
        <v>#N/A</v>
      </c>
      <c r="G17" s="135" t="e">
        <f ca="1">Calcu!T18</f>
        <v>#N/A</v>
      </c>
    </row>
    <row r="18" spans="1:7" ht="15" customHeight="1">
      <c r="A18" s="45" t="str">
        <f>IF(Calcu!B19=TRUE,"","삭제")</f>
        <v>삭제</v>
      </c>
      <c r="B18" s="45"/>
      <c r="C18" s="44"/>
      <c r="E18" s="135" t="e">
        <f ca="1">Calcu!R19</f>
        <v>#N/A</v>
      </c>
      <c r="F18" s="135" t="e">
        <f ca="1">Calcu!S19</f>
        <v>#N/A</v>
      </c>
      <c r="G18" s="135" t="e">
        <f ca="1">Calcu!T19</f>
        <v>#N/A</v>
      </c>
    </row>
    <row r="19" spans="1:7" ht="15" customHeight="1">
      <c r="A19" s="45" t="str">
        <f>IF(Calcu!B20=TRUE,"","삭제")</f>
        <v>삭제</v>
      </c>
      <c r="B19" s="45"/>
      <c r="C19" s="44"/>
      <c r="E19" s="135" t="e">
        <f ca="1">Calcu!R20</f>
        <v>#N/A</v>
      </c>
      <c r="F19" s="135" t="e">
        <f ca="1">Calcu!S20</f>
        <v>#N/A</v>
      </c>
      <c r="G19" s="135" t="e">
        <f ca="1">Calcu!T20</f>
        <v>#N/A</v>
      </c>
    </row>
    <row r="20" spans="1:7" ht="15" customHeight="1">
      <c r="A20" s="45" t="str">
        <f>IF(Calcu!B21=TRUE,"","삭제")</f>
        <v>삭제</v>
      </c>
      <c r="B20" s="45"/>
      <c r="C20" s="44"/>
      <c r="E20" s="135" t="e">
        <f ca="1">Calcu!R21</f>
        <v>#N/A</v>
      </c>
      <c r="F20" s="135" t="e">
        <f ca="1">Calcu!S21</f>
        <v>#N/A</v>
      </c>
      <c r="G20" s="135" t="e">
        <f ca="1">Calcu!T21</f>
        <v>#N/A</v>
      </c>
    </row>
    <row r="21" spans="1:7" ht="15" customHeight="1">
      <c r="A21" s="45" t="str">
        <f>IF(Calcu!B22=TRUE,"","삭제")</f>
        <v>삭제</v>
      </c>
      <c r="B21" s="45"/>
      <c r="C21" s="44"/>
      <c r="E21" s="135" t="e">
        <f ca="1">Calcu!R22</f>
        <v>#N/A</v>
      </c>
      <c r="F21" s="135" t="e">
        <f ca="1">Calcu!S22</f>
        <v>#N/A</v>
      </c>
      <c r="G21" s="135" t="e">
        <f ca="1">Calcu!T22</f>
        <v>#N/A</v>
      </c>
    </row>
    <row r="22" spans="1:7" ht="15" customHeight="1">
      <c r="A22" s="45" t="str">
        <f>IF(Calcu!B23=TRUE,"","삭제")</f>
        <v>삭제</v>
      </c>
      <c r="B22" s="45"/>
      <c r="C22" s="44"/>
      <c r="E22" s="135" t="e">
        <f ca="1">Calcu!R23</f>
        <v>#N/A</v>
      </c>
      <c r="F22" s="135" t="e">
        <f ca="1">Calcu!S23</f>
        <v>#N/A</v>
      </c>
      <c r="G22" s="135" t="e">
        <f ca="1">Calcu!T23</f>
        <v>#N/A</v>
      </c>
    </row>
    <row r="23" spans="1:7" ht="15" customHeight="1">
      <c r="A23" s="45" t="str">
        <f>IF(Calcu!B24=TRUE,"","삭제")</f>
        <v>삭제</v>
      </c>
      <c r="B23" s="45"/>
      <c r="C23" s="44"/>
      <c r="E23" s="135" t="e">
        <f ca="1">Calcu!R24</f>
        <v>#N/A</v>
      </c>
      <c r="F23" s="135" t="e">
        <f ca="1">Calcu!S24</f>
        <v>#N/A</v>
      </c>
      <c r="G23" s="135" t="e">
        <f ca="1">Calcu!T24</f>
        <v>#N/A</v>
      </c>
    </row>
    <row r="24" spans="1:7" ht="15" customHeight="1">
      <c r="A24" s="45" t="str">
        <f>IF(Calcu!B25=TRUE,"","삭제")</f>
        <v>삭제</v>
      </c>
      <c r="B24" s="45"/>
      <c r="C24" s="44"/>
      <c r="E24" s="135" t="e">
        <f ca="1">Calcu!R25</f>
        <v>#N/A</v>
      </c>
      <c r="F24" s="135" t="e">
        <f ca="1">Calcu!S25</f>
        <v>#N/A</v>
      </c>
      <c r="G24" s="135" t="e">
        <f ca="1">Calcu!T25</f>
        <v>#N/A</v>
      </c>
    </row>
    <row r="25" spans="1:7" ht="15" customHeight="1">
      <c r="A25" s="45" t="str">
        <f>IF(Calcu!B26=TRUE,"","삭제")</f>
        <v>삭제</v>
      </c>
      <c r="B25" s="45"/>
      <c r="C25" s="44"/>
      <c r="E25" s="135" t="e">
        <f ca="1">Calcu!R26</f>
        <v>#N/A</v>
      </c>
      <c r="F25" s="135" t="e">
        <f ca="1">Calcu!S26</f>
        <v>#N/A</v>
      </c>
      <c r="G25" s="135" t="e">
        <f ca="1">Calcu!T26</f>
        <v>#N/A</v>
      </c>
    </row>
    <row r="26" spans="1:7" ht="15" customHeight="1">
      <c r="A26" s="45" t="str">
        <f>IF(Calcu!B27=TRUE,"","삭제")</f>
        <v>삭제</v>
      </c>
      <c r="B26" s="45"/>
      <c r="C26" s="44"/>
      <c r="E26" s="135" t="e">
        <f ca="1">Calcu!R27</f>
        <v>#N/A</v>
      </c>
      <c r="F26" s="135" t="e">
        <f ca="1">Calcu!S27</f>
        <v>#N/A</v>
      </c>
      <c r="G26" s="135" t="e">
        <f ca="1">Calcu!T27</f>
        <v>#N/A</v>
      </c>
    </row>
    <row r="27" spans="1:7" ht="15" customHeight="1">
      <c r="A27" s="45" t="str">
        <f>IF(Calcu!B28=TRUE,"","삭제")</f>
        <v>삭제</v>
      </c>
      <c r="B27" s="45"/>
      <c r="C27" s="44"/>
      <c r="E27" s="135" t="e">
        <f ca="1">Calcu!R28</f>
        <v>#N/A</v>
      </c>
      <c r="F27" s="135" t="e">
        <f ca="1">Calcu!S28</f>
        <v>#N/A</v>
      </c>
      <c r="G27" s="135" t="e">
        <f ca="1">Calcu!T28</f>
        <v>#N/A</v>
      </c>
    </row>
    <row r="28" spans="1:7" ht="15" customHeight="1">
      <c r="A28" s="45" t="str">
        <f>IF(Calcu!B29=TRUE,"","삭제")</f>
        <v>삭제</v>
      </c>
      <c r="B28" s="45"/>
      <c r="C28" s="44"/>
      <c r="E28" s="135" t="e">
        <f ca="1">Calcu!R29</f>
        <v>#N/A</v>
      </c>
      <c r="F28" s="135" t="e">
        <f ca="1">Calcu!S29</f>
        <v>#N/A</v>
      </c>
      <c r="G28" s="135" t="e">
        <f ca="1">Calcu!T29</f>
        <v>#N/A</v>
      </c>
    </row>
    <row r="29" spans="1:7" ht="15" customHeight="1">
      <c r="A29" s="45" t="str">
        <f>IF(Calcu!B30=TRUE,"","삭제")</f>
        <v>삭제</v>
      </c>
      <c r="B29" s="45"/>
      <c r="C29" s="44"/>
      <c r="E29" s="135" t="e">
        <f ca="1">Calcu!R30</f>
        <v>#N/A</v>
      </c>
      <c r="F29" s="135" t="e">
        <f ca="1">Calcu!S30</f>
        <v>#N/A</v>
      </c>
      <c r="G29" s="135" t="e">
        <f ca="1">Calcu!T30</f>
        <v>#N/A</v>
      </c>
    </row>
    <row r="30" spans="1:7" ht="15" customHeight="1">
      <c r="A30" s="45" t="str">
        <f>IF(Calcu!B31=TRUE,"","삭제")</f>
        <v>삭제</v>
      </c>
      <c r="B30" s="45"/>
      <c r="C30" s="44"/>
      <c r="E30" s="135" t="e">
        <f ca="1">Calcu!R31</f>
        <v>#N/A</v>
      </c>
      <c r="F30" s="135" t="e">
        <f ca="1">Calcu!S31</f>
        <v>#N/A</v>
      </c>
      <c r="G30" s="135" t="e">
        <f ca="1">Calcu!T31</f>
        <v>#N/A</v>
      </c>
    </row>
    <row r="31" spans="1:7" ht="15" customHeight="1">
      <c r="A31" s="45" t="str">
        <f>IF(Calcu!B32=TRUE,"","삭제")</f>
        <v>삭제</v>
      </c>
      <c r="B31" s="45"/>
      <c r="C31" s="44"/>
      <c r="E31" s="135" t="e">
        <f ca="1">Calcu!R32</f>
        <v>#N/A</v>
      </c>
      <c r="F31" s="135" t="e">
        <f ca="1">Calcu!S32</f>
        <v>#N/A</v>
      </c>
      <c r="G31" s="135" t="e">
        <f ca="1">Calcu!T32</f>
        <v>#N/A</v>
      </c>
    </row>
    <row r="32" spans="1:7" ht="15" customHeight="1">
      <c r="A32" s="45" t="str">
        <f>IF(Calcu!B33=TRUE,"","삭제")</f>
        <v>삭제</v>
      </c>
      <c r="B32" s="45"/>
      <c r="C32" s="44"/>
      <c r="E32" s="135" t="e">
        <f ca="1">Calcu!R33</f>
        <v>#N/A</v>
      </c>
      <c r="F32" s="135" t="e">
        <f ca="1">Calcu!S33</f>
        <v>#N/A</v>
      </c>
      <c r="G32" s="135" t="e">
        <f ca="1">Calcu!T33</f>
        <v>#N/A</v>
      </c>
    </row>
    <row r="33" spans="1:9" ht="15" customHeight="1">
      <c r="A33" s="45" t="str">
        <f>IF(Calcu!B34=TRUE,"","삭제")</f>
        <v>삭제</v>
      </c>
      <c r="B33" s="45"/>
      <c r="C33" s="44"/>
      <c r="E33" s="135" t="e">
        <f ca="1">Calcu!R34</f>
        <v>#N/A</v>
      </c>
      <c r="F33" s="135" t="e">
        <f ca="1">Calcu!S34</f>
        <v>#N/A</v>
      </c>
      <c r="G33" s="135" t="e">
        <f ca="1">Calcu!T34</f>
        <v>#N/A</v>
      </c>
    </row>
    <row r="34" spans="1:9" ht="15" customHeight="1">
      <c r="A34" s="45" t="str">
        <f>IF(Calcu!B35=TRUE,"","삭제")</f>
        <v>삭제</v>
      </c>
      <c r="B34" s="45"/>
      <c r="C34" s="44"/>
      <c r="E34" s="135" t="e">
        <f ca="1">Calcu!R35</f>
        <v>#N/A</v>
      </c>
      <c r="F34" s="135" t="e">
        <f ca="1">Calcu!S35</f>
        <v>#N/A</v>
      </c>
      <c r="G34" s="135" t="e">
        <f ca="1">Calcu!T35</f>
        <v>#N/A</v>
      </c>
      <c r="H34" s="52"/>
      <c r="I34" s="52"/>
    </row>
    <row r="35" spans="1:9" ht="15" customHeight="1">
      <c r="A35" s="45" t="str">
        <f>A11</f>
        <v>삭제</v>
      </c>
      <c r="B35" s="45"/>
      <c r="E35" s="99"/>
      <c r="F35" s="99"/>
      <c r="G35" s="99"/>
      <c r="H35" s="52"/>
      <c r="I35" s="52"/>
    </row>
    <row r="36" spans="1:9" ht="15" customHeight="1">
      <c r="A36" s="45" t="str">
        <f>A11</f>
        <v>삭제</v>
      </c>
      <c r="B36" s="45"/>
      <c r="E36" s="39" t="e">
        <f ca="1">"● 측정불확도 : "&amp;Calcu!T49</f>
        <v>#N/A</v>
      </c>
      <c r="G36" s="39"/>
    </row>
    <row r="37" spans="1:9" ht="15" customHeight="1">
      <c r="A37" s="45" t="str">
        <f>A11</f>
        <v>삭제</v>
      </c>
      <c r="B37" s="45"/>
      <c r="F37" s="54" t="s">
        <v>100</v>
      </c>
      <c r="G37" s="51" t="str">
        <f>Calcu!C51&amp;")"</f>
        <v>2)</v>
      </c>
      <c r="H37" s="54"/>
      <c r="I37" s="51"/>
    </row>
    <row r="38" spans="1:9" ht="15" customHeight="1">
      <c r="A38" s="45" t="str">
        <f>A11</f>
        <v>삭제</v>
      </c>
      <c r="B38" s="45"/>
      <c r="F38" s="54"/>
      <c r="G38" s="51"/>
      <c r="H38" s="54"/>
      <c r="I38" s="51"/>
    </row>
    <row r="39" spans="1:9" ht="15" customHeight="1">
      <c r="A39" s="212" t="str">
        <f>IF(Calcu!B79=TRUE,"","삭제")</f>
        <v>삭제</v>
      </c>
      <c r="E39" s="39" t="str">
        <f>"● 교정결과 ("&amp;Calcu!B68&amp;")"</f>
        <v>● 교정결과 (0)</v>
      </c>
    </row>
    <row r="40" spans="1:9" ht="15" customHeight="1">
      <c r="A40" s="45" t="str">
        <f>A39</f>
        <v>삭제</v>
      </c>
      <c r="B40" s="45"/>
      <c r="C40" s="44"/>
      <c r="E40" s="175" t="s">
        <v>132</v>
      </c>
      <c r="F40" s="175" t="s">
        <v>126</v>
      </c>
      <c r="G40" s="175" t="s">
        <v>133</v>
      </c>
    </row>
    <row r="41" spans="1:9" ht="15" customHeight="1">
      <c r="A41" s="45" t="str">
        <f>A40</f>
        <v>삭제</v>
      </c>
      <c r="B41" s="45"/>
      <c r="C41" s="44"/>
      <c r="E41" s="176" t="str">
        <f>"("&amp;Calcu!E68&amp;")"</f>
        <v>(0)</v>
      </c>
      <c r="F41" s="176" t="str">
        <f>E41</f>
        <v>(0)</v>
      </c>
      <c r="G41" s="176" t="str">
        <f>F41</f>
        <v>(0)</v>
      </c>
    </row>
    <row r="42" spans="1:9" ht="15" customHeight="1">
      <c r="A42" s="45" t="str">
        <f>IF(Calcu!B79=TRUE,"","삭제")</f>
        <v>삭제</v>
      </c>
      <c r="B42" s="45"/>
      <c r="C42" s="44"/>
      <c r="E42" s="135" t="e">
        <f ca="1">Calcu!R79</f>
        <v>#N/A</v>
      </c>
      <c r="F42" s="135" t="e">
        <f ca="1">Calcu!S79</f>
        <v>#N/A</v>
      </c>
      <c r="G42" s="135" t="e">
        <f ca="1">Calcu!T79</f>
        <v>#N/A</v>
      </c>
    </row>
    <row r="43" spans="1:9" ht="15" customHeight="1">
      <c r="A43" s="45" t="str">
        <f>IF(Calcu!B80=TRUE,"","삭제")</f>
        <v>삭제</v>
      </c>
      <c r="B43" s="45"/>
      <c r="C43" s="44"/>
      <c r="E43" s="135" t="e">
        <f ca="1">Calcu!R80</f>
        <v>#N/A</v>
      </c>
      <c r="F43" s="135" t="e">
        <f ca="1">Calcu!S80</f>
        <v>#N/A</v>
      </c>
      <c r="G43" s="135" t="e">
        <f ca="1">Calcu!T80</f>
        <v>#N/A</v>
      </c>
    </row>
    <row r="44" spans="1:9" ht="15" customHeight="1">
      <c r="A44" s="45" t="str">
        <f>IF(Calcu!B81=TRUE,"","삭제")</f>
        <v>삭제</v>
      </c>
      <c r="B44" s="45"/>
      <c r="C44" s="44"/>
      <c r="E44" s="135" t="e">
        <f ca="1">Calcu!R81</f>
        <v>#N/A</v>
      </c>
      <c r="F44" s="135" t="e">
        <f ca="1">Calcu!S81</f>
        <v>#N/A</v>
      </c>
      <c r="G44" s="135" t="e">
        <f ca="1">Calcu!T81</f>
        <v>#N/A</v>
      </c>
    </row>
    <row r="45" spans="1:9" ht="15" customHeight="1">
      <c r="A45" s="45" t="str">
        <f>IF(Calcu!B82=TRUE,"","삭제")</f>
        <v>삭제</v>
      </c>
      <c r="B45" s="45"/>
      <c r="C45" s="44"/>
      <c r="E45" s="135" t="e">
        <f ca="1">Calcu!R82</f>
        <v>#N/A</v>
      </c>
      <c r="F45" s="135" t="e">
        <f ca="1">Calcu!S82</f>
        <v>#N/A</v>
      </c>
      <c r="G45" s="135" t="e">
        <f ca="1">Calcu!T82</f>
        <v>#N/A</v>
      </c>
    </row>
    <row r="46" spans="1:9" ht="15" customHeight="1">
      <c r="A46" s="45" t="str">
        <f>IF(Calcu!B83=TRUE,"","삭제")</f>
        <v>삭제</v>
      </c>
      <c r="B46" s="45"/>
      <c r="C46" s="44"/>
      <c r="E46" s="135" t="e">
        <f ca="1">Calcu!R83</f>
        <v>#N/A</v>
      </c>
      <c r="F46" s="135" t="e">
        <f ca="1">Calcu!S83</f>
        <v>#N/A</v>
      </c>
      <c r="G46" s="135" t="e">
        <f ca="1">Calcu!T83</f>
        <v>#N/A</v>
      </c>
    </row>
    <row r="47" spans="1:9" ht="15" customHeight="1">
      <c r="A47" s="45" t="str">
        <f>IF(Calcu!B84=TRUE,"","삭제")</f>
        <v>삭제</v>
      </c>
      <c r="B47" s="45"/>
      <c r="C47" s="44"/>
      <c r="E47" s="135" t="e">
        <f ca="1">Calcu!R84</f>
        <v>#N/A</v>
      </c>
      <c r="F47" s="135" t="e">
        <f ca="1">Calcu!S84</f>
        <v>#N/A</v>
      </c>
      <c r="G47" s="135" t="e">
        <f ca="1">Calcu!T84</f>
        <v>#N/A</v>
      </c>
    </row>
    <row r="48" spans="1:9" ht="15" customHeight="1">
      <c r="A48" s="45" t="str">
        <f>IF(Calcu!B85=TRUE,"","삭제")</f>
        <v>삭제</v>
      </c>
      <c r="B48" s="45"/>
      <c r="C48" s="44"/>
      <c r="E48" s="135" t="e">
        <f ca="1">Calcu!R85</f>
        <v>#N/A</v>
      </c>
      <c r="F48" s="135" t="e">
        <f ca="1">Calcu!S85</f>
        <v>#N/A</v>
      </c>
      <c r="G48" s="135" t="e">
        <f ca="1">Calcu!T85</f>
        <v>#N/A</v>
      </c>
    </row>
    <row r="49" spans="1:9" ht="15" customHeight="1">
      <c r="A49" s="45" t="str">
        <f>IF(Calcu!B86=TRUE,"","삭제")</f>
        <v>삭제</v>
      </c>
      <c r="B49" s="45"/>
      <c r="C49" s="44"/>
      <c r="E49" s="135" t="e">
        <f ca="1">Calcu!R86</f>
        <v>#N/A</v>
      </c>
      <c r="F49" s="135" t="e">
        <f ca="1">Calcu!S86</f>
        <v>#N/A</v>
      </c>
      <c r="G49" s="135" t="e">
        <f ca="1">Calcu!T86</f>
        <v>#N/A</v>
      </c>
    </row>
    <row r="50" spans="1:9" ht="15" customHeight="1">
      <c r="A50" s="45" t="str">
        <f>IF(Calcu!B87=TRUE,"","삭제")</f>
        <v>삭제</v>
      </c>
      <c r="B50" s="45"/>
      <c r="C50" s="44"/>
      <c r="E50" s="135" t="e">
        <f ca="1">Calcu!R87</f>
        <v>#N/A</v>
      </c>
      <c r="F50" s="135" t="e">
        <f ca="1">Calcu!S87</f>
        <v>#N/A</v>
      </c>
      <c r="G50" s="135" t="e">
        <f ca="1">Calcu!T87</f>
        <v>#N/A</v>
      </c>
    </row>
    <row r="51" spans="1:9" ht="15" customHeight="1">
      <c r="A51" s="45" t="str">
        <f>IF(Calcu!B88=TRUE,"","삭제")</f>
        <v>삭제</v>
      </c>
      <c r="B51" s="45"/>
      <c r="C51" s="44"/>
      <c r="E51" s="135" t="e">
        <f ca="1">Calcu!R88</f>
        <v>#N/A</v>
      </c>
      <c r="F51" s="135" t="e">
        <f ca="1">Calcu!S88</f>
        <v>#N/A</v>
      </c>
      <c r="G51" s="135" t="e">
        <f ca="1">Calcu!T88</f>
        <v>#N/A</v>
      </c>
    </row>
    <row r="52" spans="1:9" ht="15" customHeight="1">
      <c r="A52" s="45" t="str">
        <f>IF(Calcu!B89=TRUE,"","삭제")</f>
        <v>삭제</v>
      </c>
      <c r="B52" s="45"/>
      <c r="C52" s="44"/>
      <c r="E52" s="135" t="e">
        <f ca="1">Calcu!R89</f>
        <v>#N/A</v>
      </c>
      <c r="F52" s="135" t="e">
        <f ca="1">Calcu!S89</f>
        <v>#N/A</v>
      </c>
      <c r="G52" s="135" t="e">
        <f ca="1">Calcu!T89</f>
        <v>#N/A</v>
      </c>
    </row>
    <row r="53" spans="1:9" ht="15" customHeight="1">
      <c r="A53" s="45" t="str">
        <f>IF(Calcu!B90=TRUE,"","삭제")</f>
        <v>삭제</v>
      </c>
      <c r="B53" s="45"/>
      <c r="C53" s="44"/>
      <c r="E53" s="135" t="e">
        <f ca="1">Calcu!R90</f>
        <v>#N/A</v>
      </c>
      <c r="F53" s="135" t="e">
        <f ca="1">Calcu!S90</f>
        <v>#N/A</v>
      </c>
      <c r="G53" s="135" t="e">
        <f ca="1">Calcu!T90</f>
        <v>#N/A</v>
      </c>
    </row>
    <row r="54" spans="1:9" ht="15" customHeight="1">
      <c r="A54" s="45" t="str">
        <f>IF(Calcu!B91=TRUE,"","삭제")</f>
        <v>삭제</v>
      </c>
      <c r="B54" s="45"/>
      <c r="C54" s="44"/>
      <c r="E54" s="135" t="e">
        <f ca="1">Calcu!R91</f>
        <v>#N/A</v>
      </c>
      <c r="F54" s="135" t="e">
        <f ca="1">Calcu!S91</f>
        <v>#N/A</v>
      </c>
      <c r="G54" s="135" t="e">
        <f ca="1">Calcu!T91</f>
        <v>#N/A</v>
      </c>
    </row>
    <row r="55" spans="1:9" ht="15" customHeight="1">
      <c r="A55" s="45" t="str">
        <f>IF(Calcu!B92=TRUE,"","삭제")</f>
        <v>삭제</v>
      </c>
      <c r="B55" s="45"/>
      <c r="C55" s="44"/>
      <c r="E55" s="135" t="e">
        <f ca="1">Calcu!R92</f>
        <v>#N/A</v>
      </c>
      <c r="F55" s="135" t="e">
        <f ca="1">Calcu!S92</f>
        <v>#N/A</v>
      </c>
      <c r="G55" s="135" t="e">
        <f ca="1">Calcu!T92</f>
        <v>#N/A</v>
      </c>
    </row>
    <row r="56" spans="1:9" ht="15" customHeight="1">
      <c r="A56" s="45" t="str">
        <f>IF(Calcu!B93=TRUE,"","삭제")</f>
        <v>삭제</v>
      </c>
      <c r="B56" s="45"/>
      <c r="C56" s="44"/>
      <c r="E56" s="135" t="e">
        <f ca="1">Calcu!R93</f>
        <v>#N/A</v>
      </c>
      <c r="F56" s="135" t="e">
        <f ca="1">Calcu!S93</f>
        <v>#N/A</v>
      </c>
      <c r="G56" s="135" t="e">
        <f ca="1">Calcu!T93</f>
        <v>#N/A</v>
      </c>
    </row>
    <row r="57" spans="1:9" ht="15" customHeight="1">
      <c r="A57" s="45" t="str">
        <f>IF(Calcu!B94=TRUE,"","삭제")</f>
        <v>삭제</v>
      </c>
      <c r="B57" s="45"/>
      <c r="C57" s="44"/>
      <c r="E57" s="135" t="e">
        <f ca="1">Calcu!R94</f>
        <v>#N/A</v>
      </c>
      <c r="F57" s="135" t="e">
        <f ca="1">Calcu!S94</f>
        <v>#N/A</v>
      </c>
      <c r="G57" s="135" t="e">
        <f ca="1">Calcu!T94</f>
        <v>#N/A</v>
      </c>
    </row>
    <row r="58" spans="1:9" ht="15" customHeight="1">
      <c r="A58" s="45" t="str">
        <f>IF(Calcu!B95=TRUE,"","삭제")</f>
        <v>삭제</v>
      </c>
      <c r="B58" s="45"/>
      <c r="C58" s="44"/>
      <c r="E58" s="135" t="e">
        <f ca="1">Calcu!R95</f>
        <v>#N/A</v>
      </c>
      <c r="F58" s="135" t="e">
        <f ca="1">Calcu!S95</f>
        <v>#N/A</v>
      </c>
      <c r="G58" s="135" t="e">
        <f ca="1">Calcu!T95</f>
        <v>#N/A</v>
      </c>
    </row>
    <row r="59" spans="1:9" ht="15" customHeight="1">
      <c r="A59" s="45" t="str">
        <f>IF(Calcu!B96=TRUE,"","삭제")</f>
        <v>삭제</v>
      </c>
      <c r="B59" s="45"/>
      <c r="C59" s="44"/>
      <c r="E59" s="135" t="e">
        <f ca="1">Calcu!R96</f>
        <v>#N/A</v>
      </c>
      <c r="F59" s="135" t="e">
        <f ca="1">Calcu!S96</f>
        <v>#N/A</v>
      </c>
      <c r="G59" s="135" t="e">
        <f ca="1">Calcu!T96</f>
        <v>#N/A</v>
      </c>
    </row>
    <row r="60" spans="1:9" ht="15" customHeight="1">
      <c r="A60" s="45" t="str">
        <f>IF(Calcu!B97=TRUE,"","삭제")</f>
        <v>삭제</v>
      </c>
      <c r="B60" s="45"/>
      <c r="C60" s="44"/>
      <c r="E60" s="135" t="e">
        <f ca="1">Calcu!R97</f>
        <v>#N/A</v>
      </c>
      <c r="F60" s="135" t="e">
        <f ca="1">Calcu!S97</f>
        <v>#N/A</v>
      </c>
      <c r="G60" s="135" t="e">
        <f ca="1">Calcu!T97</f>
        <v>#N/A</v>
      </c>
    </row>
    <row r="61" spans="1:9" ht="15" customHeight="1">
      <c r="A61" s="45" t="str">
        <f>IF(Calcu!B98=TRUE,"","삭제")</f>
        <v>삭제</v>
      </c>
      <c r="B61" s="45"/>
      <c r="C61" s="44"/>
      <c r="E61" s="135" t="e">
        <f ca="1">Calcu!R98</f>
        <v>#N/A</v>
      </c>
      <c r="F61" s="135" t="e">
        <f ca="1">Calcu!S98</f>
        <v>#N/A</v>
      </c>
      <c r="G61" s="135" t="e">
        <f ca="1">Calcu!T98</f>
        <v>#N/A</v>
      </c>
    </row>
    <row r="62" spans="1:9" ht="15" customHeight="1">
      <c r="A62" s="45" t="str">
        <f>IF(Calcu!B99=TRUE,"","삭제")</f>
        <v>삭제</v>
      </c>
      <c r="B62" s="45"/>
      <c r="C62" s="44"/>
      <c r="E62" s="135" t="e">
        <f ca="1">Calcu!R99</f>
        <v>#N/A</v>
      </c>
      <c r="F62" s="135" t="e">
        <f ca="1">Calcu!S99</f>
        <v>#N/A</v>
      </c>
      <c r="G62" s="135" t="e">
        <f ca="1">Calcu!T99</f>
        <v>#N/A</v>
      </c>
      <c r="H62" s="52"/>
      <c r="I62" s="52"/>
    </row>
    <row r="63" spans="1:9" ht="15" customHeight="1">
      <c r="A63" s="45" t="str">
        <f>A39</f>
        <v>삭제</v>
      </c>
      <c r="B63" s="45"/>
      <c r="E63" s="99"/>
      <c r="F63" s="99"/>
      <c r="G63" s="99"/>
      <c r="H63" s="52"/>
      <c r="I63" s="52"/>
    </row>
    <row r="64" spans="1:9" ht="15" customHeight="1">
      <c r="A64" s="45" t="str">
        <f>A39</f>
        <v>삭제</v>
      </c>
      <c r="B64" s="45"/>
      <c r="E64" s="39" t="e">
        <f ca="1">"● 측정불확도 : "&amp;Calcu!T113</f>
        <v>#N/A</v>
      </c>
      <c r="G64" s="39"/>
    </row>
    <row r="65" spans="1:9" ht="15" customHeight="1">
      <c r="A65" s="45" t="str">
        <f>A39</f>
        <v>삭제</v>
      </c>
      <c r="B65" s="45"/>
      <c r="F65" s="54" t="s">
        <v>100</v>
      </c>
      <c r="G65" s="51" t="str">
        <f>Calcu!C115&amp;")"</f>
        <v>2)</v>
      </c>
      <c r="H65" s="54"/>
      <c r="I65" s="51"/>
    </row>
    <row r="66" spans="1:9" ht="15" customHeight="1">
      <c r="D66" s="74"/>
      <c r="E66" s="74"/>
      <c r="F66" s="74"/>
      <c r="G66" s="74"/>
      <c r="H66" s="75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6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4.77734375" style="38" customWidth="1"/>
    <col min="5" max="7" width="12.77734375" style="38" customWidth="1"/>
    <col min="8" max="11" width="4.77734375" style="38" customWidth="1"/>
    <col min="12" max="16384" width="10.77734375" style="38"/>
  </cols>
  <sheetData>
    <row r="1" spans="1:11" s="76" customFormat="1" ht="33" customHeight="1">
      <c r="A1" s="337" t="s">
        <v>58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1" s="76" customFormat="1" ht="33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</row>
    <row r="3" spans="1:11" s="48" customFormat="1" ht="12.75" customHeight="1">
      <c r="A3" s="49" t="s">
        <v>57</v>
      </c>
      <c r="B3" s="49"/>
      <c r="C3" s="49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6"/>
      <c r="D4" s="87"/>
      <c r="E4" s="87"/>
      <c r="F4" s="87"/>
      <c r="G4" s="97"/>
      <c r="H4" s="87"/>
      <c r="I4" s="98"/>
      <c r="J4" s="88"/>
      <c r="K4" s="97"/>
    </row>
    <row r="5" spans="1:11" s="37" customFormat="1" ht="15" customHeight="1"/>
    <row r="6" spans="1:11" ht="15" customHeight="1">
      <c r="E6" s="55" t="str">
        <f>"○ Description : "&amp;기본정보!C$5</f>
        <v xml:space="preserve">○ Description : </v>
      </c>
    </row>
    <row r="7" spans="1:11" ht="15" customHeight="1">
      <c r="E7" s="55" t="str">
        <f>"○ Manufacturer  : "&amp;기본정보!C$6</f>
        <v xml:space="preserve">○ Manufacturer  : </v>
      </c>
    </row>
    <row r="8" spans="1:11" ht="15" customHeight="1">
      <c r="E8" s="55" t="str">
        <f>"○ Model Name : "&amp;기본정보!C$7</f>
        <v xml:space="preserve">○ Model Name : </v>
      </c>
    </row>
    <row r="9" spans="1:11" ht="15" customHeight="1">
      <c r="E9" s="55" t="str">
        <f>"○ Serial Number : "&amp;기본정보!C$8</f>
        <v xml:space="preserve">○ Serial Number : </v>
      </c>
    </row>
    <row r="11" spans="1:11" ht="15" customHeight="1">
      <c r="A11" s="212" t="str">
        <f>IF(Calcu!B15=TRUE,"","삭제")</f>
        <v>삭제</v>
      </c>
      <c r="E11" s="39" t="str">
        <f>"● Calibration Result ("&amp;IF(Calcu!B4="철용","Ferrous","Non Ferrous")&amp;")"</f>
        <v>● Calibration Result (Non Ferrous)</v>
      </c>
    </row>
    <row r="12" spans="1:11" ht="15" customHeight="1">
      <c r="A12" s="45" t="str">
        <f>A11</f>
        <v>삭제</v>
      </c>
      <c r="B12" s="45"/>
      <c r="C12" s="44"/>
      <c r="E12" s="175" t="s">
        <v>307</v>
      </c>
      <c r="F12" s="175" t="s">
        <v>308</v>
      </c>
      <c r="G12" s="175" t="s">
        <v>177</v>
      </c>
    </row>
    <row r="13" spans="1:11" ht="15" customHeight="1">
      <c r="A13" s="45" t="str">
        <f>A12</f>
        <v>삭제</v>
      </c>
      <c r="B13" s="45"/>
      <c r="C13" s="44"/>
      <c r="E13" s="228" t="str">
        <f>"("&amp;Calcu!E4&amp;")"</f>
        <v>(0)</v>
      </c>
      <c r="F13" s="228" t="str">
        <f>E13</f>
        <v>(0)</v>
      </c>
      <c r="G13" s="228" t="str">
        <f>F13</f>
        <v>(0)</v>
      </c>
    </row>
    <row r="14" spans="1:11" ht="15" customHeight="1">
      <c r="A14" s="45" t="str">
        <f>IF(Calcu!B15=TRUE,"","삭제")</f>
        <v>삭제</v>
      </c>
      <c r="B14" s="45"/>
      <c r="C14" s="44"/>
      <c r="E14" s="135" t="e">
        <f ca="1">Calcu!R15</f>
        <v>#N/A</v>
      </c>
      <c r="F14" s="135" t="e">
        <f ca="1">Calcu!S15</f>
        <v>#N/A</v>
      </c>
      <c r="G14" s="135" t="e">
        <f ca="1">Calcu!T15</f>
        <v>#N/A</v>
      </c>
    </row>
    <row r="15" spans="1:11" ht="15" customHeight="1">
      <c r="A15" s="45" t="str">
        <f>IF(Calcu!B16=TRUE,"","삭제")</f>
        <v>삭제</v>
      </c>
      <c r="B15" s="45"/>
      <c r="C15" s="44"/>
      <c r="E15" s="135" t="e">
        <f ca="1">Calcu!R16</f>
        <v>#N/A</v>
      </c>
      <c r="F15" s="135" t="e">
        <f ca="1">Calcu!S16</f>
        <v>#N/A</v>
      </c>
      <c r="G15" s="135" t="e">
        <f ca="1">Calcu!T16</f>
        <v>#N/A</v>
      </c>
    </row>
    <row r="16" spans="1:11" ht="15" customHeight="1">
      <c r="A16" s="45" t="str">
        <f>IF(Calcu!B17=TRUE,"","삭제")</f>
        <v>삭제</v>
      </c>
      <c r="B16" s="45"/>
      <c r="C16" s="44"/>
      <c r="E16" s="135" t="e">
        <f ca="1">Calcu!R17</f>
        <v>#N/A</v>
      </c>
      <c r="F16" s="135" t="e">
        <f ca="1">Calcu!S17</f>
        <v>#N/A</v>
      </c>
      <c r="G16" s="135" t="e">
        <f ca="1">Calcu!T17</f>
        <v>#N/A</v>
      </c>
    </row>
    <row r="17" spans="1:7" ht="15" customHeight="1">
      <c r="A17" s="45" t="str">
        <f>IF(Calcu!B18=TRUE,"","삭제")</f>
        <v>삭제</v>
      </c>
      <c r="B17" s="45"/>
      <c r="C17" s="44"/>
      <c r="E17" s="135" t="e">
        <f ca="1">Calcu!R18</f>
        <v>#N/A</v>
      </c>
      <c r="F17" s="135" t="e">
        <f ca="1">Calcu!S18</f>
        <v>#N/A</v>
      </c>
      <c r="G17" s="135" t="e">
        <f ca="1">Calcu!T18</f>
        <v>#N/A</v>
      </c>
    </row>
    <row r="18" spans="1:7" ht="15" customHeight="1">
      <c r="A18" s="45" t="str">
        <f>IF(Calcu!B19=TRUE,"","삭제")</f>
        <v>삭제</v>
      </c>
      <c r="B18" s="45"/>
      <c r="C18" s="44"/>
      <c r="E18" s="135" t="e">
        <f ca="1">Calcu!R19</f>
        <v>#N/A</v>
      </c>
      <c r="F18" s="135" t="e">
        <f ca="1">Calcu!S19</f>
        <v>#N/A</v>
      </c>
      <c r="G18" s="135" t="e">
        <f ca="1">Calcu!T19</f>
        <v>#N/A</v>
      </c>
    </row>
    <row r="19" spans="1:7" ht="15" customHeight="1">
      <c r="A19" s="45" t="str">
        <f>IF(Calcu!B20=TRUE,"","삭제")</f>
        <v>삭제</v>
      </c>
      <c r="B19" s="45"/>
      <c r="C19" s="44"/>
      <c r="E19" s="135" t="e">
        <f ca="1">Calcu!R20</f>
        <v>#N/A</v>
      </c>
      <c r="F19" s="135" t="e">
        <f ca="1">Calcu!S20</f>
        <v>#N/A</v>
      </c>
      <c r="G19" s="135" t="e">
        <f ca="1">Calcu!T20</f>
        <v>#N/A</v>
      </c>
    </row>
    <row r="20" spans="1:7" ht="15" customHeight="1">
      <c r="A20" s="45" t="str">
        <f>IF(Calcu!B21=TRUE,"","삭제")</f>
        <v>삭제</v>
      </c>
      <c r="B20" s="45"/>
      <c r="C20" s="44"/>
      <c r="E20" s="135" t="e">
        <f ca="1">Calcu!R21</f>
        <v>#N/A</v>
      </c>
      <c r="F20" s="135" t="e">
        <f ca="1">Calcu!S21</f>
        <v>#N/A</v>
      </c>
      <c r="G20" s="135" t="e">
        <f ca="1">Calcu!T21</f>
        <v>#N/A</v>
      </c>
    </row>
    <row r="21" spans="1:7" ht="15" customHeight="1">
      <c r="A21" s="45" t="str">
        <f>IF(Calcu!B22=TRUE,"","삭제")</f>
        <v>삭제</v>
      </c>
      <c r="B21" s="45"/>
      <c r="C21" s="44"/>
      <c r="E21" s="135" t="e">
        <f ca="1">Calcu!R22</f>
        <v>#N/A</v>
      </c>
      <c r="F21" s="135" t="e">
        <f ca="1">Calcu!S22</f>
        <v>#N/A</v>
      </c>
      <c r="G21" s="135" t="e">
        <f ca="1">Calcu!T22</f>
        <v>#N/A</v>
      </c>
    </row>
    <row r="22" spans="1:7" ht="15" customHeight="1">
      <c r="A22" s="45" t="str">
        <f>IF(Calcu!B23=TRUE,"","삭제")</f>
        <v>삭제</v>
      </c>
      <c r="B22" s="45"/>
      <c r="C22" s="44"/>
      <c r="E22" s="135" t="e">
        <f ca="1">Calcu!R23</f>
        <v>#N/A</v>
      </c>
      <c r="F22" s="135" t="e">
        <f ca="1">Calcu!S23</f>
        <v>#N/A</v>
      </c>
      <c r="G22" s="135" t="e">
        <f ca="1">Calcu!T23</f>
        <v>#N/A</v>
      </c>
    </row>
    <row r="23" spans="1:7" ht="15" customHeight="1">
      <c r="A23" s="45" t="str">
        <f>IF(Calcu!B24=TRUE,"","삭제")</f>
        <v>삭제</v>
      </c>
      <c r="B23" s="45"/>
      <c r="C23" s="44"/>
      <c r="E23" s="135" t="e">
        <f ca="1">Calcu!R24</f>
        <v>#N/A</v>
      </c>
      <c r="F23" s="135" t="e">
        <f ca="1">Calcu!S24</f>
        <v>#N/A</v>
      </c>
      <c r="G23" s="135" t="e">
        <f ca="1">Calcu!T24</f>
        <v>#N/A</v>
      </c>
    </row>
    <row r="24" spans="1:7" ht="15" customHeight="1">
      <c r="A24" s="45" t="str">
        <f>IF(Calcu!B25=TRUE,"","삭제")</f>
        <v>삭제</v>
      </c>
      <c r="B24" s="45"/>
      <c r="C24" s="44"/>
      <c r="E24" s="135" t="e">
        <f ca="1">Calcu!R25</f>
        <v>#N/A</v>
      </c>
      <c r="F24" s="135" t="e">
        <f ca="1">Calcu!S25</f>
        <v>#N/A</v>
      </c>
      <c r="G24" s="135" t="e">
        <f ca="1">Calcu!T25</f>
        <v>#N/A</v>
      </c>
    </row>
    <row r="25" spans="1:7" ht="15" customHeight="1">
      <c r="A25" s="45" t="str">
        <f>IF(Calcu!B26=TRUE,"","삭제")</f>
        <v>삭제</v>
      </c>
      <c r="B25" s="45"/>
      <c r="C25" s="44"/>
      <c r="E25" s="135" t="e">
        <f ca="1">Calcu!R26</f>
        <v>#N/A</v>
      </c>
      <c r="F25" s="135" t="e">
        <f ca="1">Calcu!S26</f>
        <v>#N/A</v>
      </c>
      <c r="G25" s="135" t="e">
        <f ca="1">Calcu!T26</f>
        <v>#N/A</v>
      </c>
    </row>
    <row r="26" spans="1:7" ht="15" customHeight="1">
      <c r="A26" s="45" t="str">
        <f>IF(Calcu!B27=TRUE,"","삭제")</f>
        <v>삭제</v>
      </c>
      <c r="B26" s="45"/>
      <c r="C26" s="44"/>
      <c r="E26" s="135" t="e">
        <f ca="1">Calcu!R27</f>
        <v>#N/A</v>
      </c>
      <c r="F26" s="135" t="e">
        <f ca="1">Calcu!S27</f>
        <v>#N/A</v>
      </c>
      <c r="G26" s="135" t="e">
        <f ca="1">Calcu!T27</f>
        <v>#N/A</v>
      </c>
    </row>
    <row r="27" spans="1:7" ht="15" customHeight="1">
      <c r="A27" s="45" t="str">
        <f>IF(Calcu!B28=TRUE,"","삭제")</f>
        <v>삭제</v>
      </c>
      <c r="B27" s="45"/>
      <c r="C27" s="44"/>
      <c r="E27" s="135" t="e">
        <f ca="1">Calcu!R28</f>
        <v>#N/A</v>
      </c>
      <c r="F27" s="135" t="e">
        <f ca="1">Calcu!S28</f>
        <v>#N/A</v>
      </c>
      <c r="G27" s="135" t="e">
        <f ca="1">Calcu!T28</f>
        <v>#N/A</v>
      </c>
    </row>
    <row r="28" spans="1:7" ht="15" customHeight="1">
      <c r="A28" s="45" t="str">
        <f>IF(Calcu!B29=TRUE,"","삭제")</f>
        <v>삭제</v>
      </c>
      <c r="B28" s="45"/>
      <c r="C28" s="44"/>
      <c r="E28" s="135" t="e">
        <f ca="1">Calcu!R29</f>
        <v>#N/A</v>
      </c>
      <c r="F28" s="135" t="e">
        <f ca="1">Calcu!S29</f>
        <v>#N/A</v>
      </c>
      <c r="G28" s="135" t="e">
        <f ca="1">Calcu!T29</f>
        <v>#N/A</v>
      </c>
    </row>
    <row r="29" spans="1:7" ht="15" customHeight="1">
      <c r="A29" s="45" t="str">
        <f>IF(Calcu!B30=TRUE,"","삭제")</f>
        <v>삭제</v>
      </c>
      <c r="B29" s="45"/>
      <c r="C29" s="44"/>
      <c r="E29" s="135" t="e">
        <f ca="1">Calcu!R30</f>
        <v>#N/A</v>
      </c>
      <c r="F29" s="135" t="e">
        <f ca="1">Calcu!S30</f>
        <v>#N/A</v>
      </c>
      <c r="G29" s="135" t="e">
        <f ca="1">Calcu!T30</f>
        <v>#N/A</v>
      </c>
    </row>
    <row r="30" spans="1:7" ht="15" customHeight="1">
      <c r="A30" s="45" t="str">
        <f>IF(Calcu!B31=TRUE,"","삭제")</f>
        <v>삭제</v>
      </c>
      <c r="B30" s="45"/>
      <c r="C30" s="44"/>
      <c r="E30" s="135" t="e">
        <f ca="1">Calcu!R31</f>
        <v>#N/A</v>
      </c>
      <c r="F30" s="135" t="e">
        <f ca="1">Calcu!S31</f>
        <v>#N/A</v>
      </c>
      <c r="G30" s="135" t="e">
        <f ca="1">Calcu!T31</f>
        <v>#N/A</v>
      </c>
    </row>
    <row r="31" spans="1:7" ht="15" customHeight="1">
      <c r="A31" s="45" t="str">
        <f>IF(Calcu!B32=TRUE,"","삭제")</f>
        <v>삭제</v>
      </c>
      <c r="B31" s="45"/>
      <c r="C31" s="44"/>
      <c r="E31" s="135" t="e">
        <f ca="1">Calcu!R32</f>
        <v>#N/A</v>
      </c>
      <c r="F31" s="135" t="e">
        <f ca="1">Calcu!S32</f>
        <v>#N/A</v>
      </c>
      <c r="G31" s="135" t="e">
        <f ca="1">Calcu!T32</f>
        <v>#N/A</v>
      </c>
    </row>
    <row r="32" spans="1:7" ht="15" customHeight="1">
      <c r="A32" s="45" t="str">
        <f>IF(Calcu!B33=TRUE,"","삭제")</f>
        <v>삭제</v>
      </c>
      <c r="B32" s="45"/>
      <c r="C32" s="44"/>
      <c r="E32" s="135" t="e">
        <f ca="1">Calcu!R33</f>
        <v>#N/A</v>
      </c>
      <c r="F32" s="135" t="e">
        <f ca="1">Calcu!S33</f>
        <v>#N/A</v>
      </c>
      <c r="G32" s="135" t="e">
        <f ca="1">Calcu!T33</f>
        <v>#N/A</v>
      </c>
    </row>
    <row r="33" spans="1:9" ht="15" customHeight="1">
      <c r="A33" s="45" t="str">
        <f>IF(Calcu!B34=TRUE,"","삭제")</f>
        <v>삭제</v>
      </c>
      <c r="B33" s="45"/>
      <c r="C33" s="44"/>
      <c r="E33" s="135" t="e">
        <f ca="1">Calcu!R34</f>
        <v>#N/A</v>
      </c>
      <c r="F33" s="135" t="e">
        <f ca="1">Calcu!S34</f>
        <v>#N/A</v>
      </c>
      <c r="G33" s="135" t="e">
        <f ca="1">Calcu!T34</f>
        <v>#N/A</v>
      </c>
    </row>
    <row r="34" spans="1:9" ht="15" customHeight="1">
      <c r="A34" s="45" t="str">
        <f>IF(Calcu!B35=TRUE,"","삭제")</f>
        <v>삭제</v>
      </c>
      <c r="B34" s="45"/>
      <c r="C34" s="44"/>
      <c r="E34" s="135" t="e">
        <f ca="1">Calcu!R35</f>
        <v>#N/A</v>
      </c>
      <c r="F34" s="135" t="e">
        <f ca="1">Calcu!S35</f>
        <v>#N/A</v>
      </c>
      <c r="G34" s="135" t="e">
        <f ca="1">Calcu!T35</f>
        <v>#N/A</v>
      </c>
      <c r="H34" s="52"/>
      <c r="I34" s="52"/>
    </row>
    <row r="35" spans="1:9" ht="15" customHeight="1">
      <c r="A35" s="45" t="str">
        <f>A11</f>
        <v>삭제</v>
      </c>
      <c r="B35" s="45"/>
      <c r="E35" s="99"/>
      <c r="F35" s="99"/>
      <c r="G35" s="99"/>
      <c r="H35" s="52"/>
      <c r="I35" s="52"/>
    </row>
    <row r="36" spans="1:9" ht="15" customHeight="1">
      <c r="A36" s="45" t="str">
        <f>A11</f>
        <v>삭제</v>
      </c>
      <c r="B36" s="45"/>
      <c r="E36" s="39" t="e">
        <f ca="1">"● Measurement uncertainty : "&amp;Calcu!T49</f>
        <v>#N/A</v>
      </c>
      <c r="G36" s="39"/>
    </row>
    <row r="37" spans="1:9" ht="15" customHeight="1">
      <c r="A37" s="45" t="str">
        <f>A11</f>
        <v>삭제</v>
      </c>
      <c r="B37" s="45"/>
      <c r="F37" s="54" t="s">
        <v>106</v>
      </c>
      <c r="G37" s="51" t="str">
        <f>Calcu!C51&amp;")"</f>
        <v>2)</v>
      </c>
      <c r="H37" s="54"/>
      <c r="I37" s="51"/>
    </row>
    <row r="38" spans="1:9" ht="15" customHeight="1">
      <c r="A38" s="45" t="str">
        <f>A11</f>
        <v>삭제</v>
      </c>
      <c r="B38" s="45"/>
      <c r="F38" s="54"/>
      <c r="G38" s="51"/>
      <c r="H38" s="54"/>
      <c r="I38" s="51"/>
    </row>
    <row r="39" spans="1:9" ht="15" customHeight="1">
      <c r="A39" s="212" t="str">
        <f>IF(Calcu!B79=TRUE,"","삭제")</f>
        <v>삭제</v>
      </c>
      <c r="E39" s="39" t="str">
        <f>"● Calibration Result ("&amp;IF(Calcu!B68="철용","Ferrous","Non Ferrous")&amp;")"</f>
        <v>● Calibration Result (Non Ferrous)</v>
      </c>
    </row>
    <row r="40" spans="1:9" ht="15" customHeight="1">
      <c r="A40" s="45" t="str">
        <f>A39</f>
        <v>삭제</v>
      </c>
      <c r="B40" s="45"/>
      <c r="C40" s="44"/>
      <c r="E40" s="175" t="s">
        <v>307</v>
      </c>
      <c r="F40" s="175" t="s">
        <v>308</v>
      </c>
      <c r="G40" s="175" t="s">
        <v>177</v>
      </c>
    </row>
    <row r="41" spans="1:9" ht="15" customHeight="1">
      <c r="A41" s="45" t="str">
        <f>A40</f>
        <v>삭제</v>
      </c>
      <c r="B41" s="45"/>
      <c r="C41" s="44"/>
      <c r="E41" s="228" t="str">
        <f>"("&amp;Calcu!E68&amp;")"</f>
        <v>(0)</v>
      </c>
      <c r="F41" s="228" t="str">
        <f>E41</f>
        <v>(0)</v>
      </c>
      <c r="G41" s="228" t="str">
        <f>F41</f>
        <v>(0)</v>
      </c>
    </row>
    <row r="42" spans="1:9" ht="15" customHeight="1">
      <c r="A42" s="45" t="str">
        <f>IF(Calcu!B79=TRUE,"","삭제")</f>
        <v>삭제</v>
      </c>
      <c r="B42" s="45"/>
      <c r="C42" s="44"/>
      <c r="E42" s="135" t="e">
        <f ca="1">Calcu!R79</f>
        <v>#N/A</v>
      </c>
      <c r="F42" s="135" t="e">
        <f ca="1">Calcu!S79</f>
        <v>#N/A</v>
      </c>
      <c r="G42" s="135" t="e">
        <f ca="1">Calcu!T79</f>
        <v>#N/A</v>
      </c>
    </row>
    <row r="43" spans="1:9" ht="15" customHeight="1">
      <c r="A43" s="45" t="str">
        <f>IF(Calcu!B80=TRUE,"","삭제")</f>
        <v>삭제</v>
      </c>
      <c r="B43" s="45"/>
      <c r="C43" s="44"/>
      <c r="E43" s="135" t="e">
        <f ca="1">Calcu!R80</f>
        <v>#N/A</v>
      </c>
      <c r="F43" s="135" t="e">
        <f ca="1">Calcu!S80</f>
        <v>#N/A</v>
      </c>
      <c r="G43" s="135" t="e">
        <f ca="1">Calcu!T80</f>
        <v>#N/A</v>
      </c>
    </row>
    <row r="44" spans="1:9" ht="15" customHeight="1">
      <c r="A44" s="45" t="str">
        <f>IF(Calcu!B81=TRUE,"","삭제")</f>
        <v>삭제</v>
      </c>
      <c r="B44" s="45"/>
      <c r="C44" s="44"/>
      <c r="E44" s="135" t="e">
        <f ca="1">Calcu!R81</f>
        <v>#N/A</v>
      </c>
      <c r="F44" s="135" t="e">
        <f ca="1">Calcu!S81</f>
        <v>#N/A</v>
      </c>
      <c r="G44" s="135" t="e">
        <f ca="1">Calcu!T81</f>
        <v>#N/A</v>
      </c>
    </row>
    <row r="45" spans="1:9" ht="15" customHeight="1">
      <c r="A45" s="45" t="str">
        <f>IF(Calcu!B82=TRUE,"","삭제")</f>
        <v>삭제</v>
      </c>
      <c r="B45" s="45"/>
      <c r="C45" s="44"/>
      <c r="E45" s="135" t="e">
        <f ca="1">Calcu!R82</f>
        <v>#N/A</v>
      </c>
      <c r="F45" s="135" t="e">
        <f ca="1">Calcu!S82</f>
        <v>#N/A</v>
      </c>
      <c r="G45" s="135" t="e">
        <f ca="1">Calcu!T82</f>
        <v>#N/A</v>
      </c>
    </row>
    <row r="46" spans="1:9" ht="15" customHeight="1">
      <c r="A46" s="45" t="str">
        <f>IF(Calcu!B83=TRUE,"","삭제")</f>
        <v>삭제</v>
      </c>
      <c r="B46" s="45"/>
      <c r="C46" s="44"/>
      <c r="E46" s="135" t="e">
        <f ca="1">Calcu!R83</f>
        <v>#N/A</v>
      </c>
      <c r="F46" s="135" t="e">
        <f ca="1">Calcu!S83</f>
        <v>#N/A</v>
      </c>
      <c r="G46" s="135" t="e">
        <f ca="1">Calcu!T83</f>
        <v>#N/A</v>
      </c>
    </row>
    <row r="47" spans="1:9" ht="15" customHeight="1">
      <c r="A47" s="45" t="str">
        <f>IF(Calcu!B84=TRUE,"","삭제")</f>
        <v>삭제</v>
      </c>
      <c r="B47" s="45"/>
      <c r="C47" s="44"/>
      <c r="E47" s="135" t="e">
        <f ca="1">Calcu!R84</f>
        <v>#N/A</v>
      </c>
      <c r="F47" s="135" t="e">
        <f ca="1">Calcu!S84</f>
        <v>#N/A</v>
      </c>
      <c r="G47" s="135" t="e">
        <f ca="1">Calcu!T84</f>
        <v>#N/A</v>
      </c>
    </row>
    <row r="48" spans="1:9" ht="15" customHeight="1">
      <c r="A48" s="45" t="str">
        <f>IF(Calcu!B85=TRUE,"","삭제")</f>
        <v>삭제</v>
      </c>
      <c r="B48" s="45"/>
      <c r="C48" s="44"/>
      <c r="E48" s="135" t="e">
        <f ca="1">Calcu!R85</f>
        <v>#N/A</v>
      </c>
      <c r="F48" s="135" t="e">
        <f ca="1">Calcu!S85</f>
        <v>#N/A</v>
      </c>
      <c r="G48" s="135" t="e">
        <f ca="1">Calcu!T85</f>
        <v>#N/A</v>
      </c>
    </row>
    <row r="49" spans="1:9" ht="15" customHeight="1">
      <c r="A49" s="45" t="str">
        <f>IF(Calcu!B86=TRUE,"","삭제")</f>
        <v>삭제</v>
      </c>
      <c r="B49" s="45"/>
      <c r="C49" s="44"/>
      <c r="E49" s="135" t="e">
        <f ca="1">Calcu!R86</f>
        <v>#N/A</v>
      </c>
      <c r="F49" s="135" t="e">
        <f ca="1">Calcu!S86</f>
        <v>#N/A</v>
      </c>
      <c r="G49" s="135" t="e">
        <f ca="1">Calcu!T86</f>
        <v>#N/A</v>
      </c>
    </row>
    <row r="50" spans="1:9" ht="15" customHeight="1">
      <c r="A50" s="45" t="str">
        <f>IF(Calcu!B87=TRUE,"","삭제")</f>
        <v>삭제</v>
      </c>
      <c r="B50" s="45"/>
      <c r="C50" s="44"/>
      <c r="E50" s="135" t="e">
        <f ca="1">Calcu!R87</f>
        <v>#N/A</v>
      </c>
      <c r="F50" s="135" t="e">
        <f ca="1">Calcu!S87</f>
        <v>#N/A</v>
      </c>
      <c r="G50" s="135" t="e">
        <f ca="1">Calcu!T87</f>
        <v>#N/A</v>
      </c>
    </row>
    <row r="51" spans="1:9" ht="15" customHeight="1">
      <c r="A51" s="45" t="str">
        <f>IF(Calcu!B88=TRUE,"","삭제")</f>
        <v>삭제</v>
      </c>
      <c r="B51" s="45"/>
      <c r="C51" s="44"/>
      <c r="E51" s="135" t="e">
        <f ca="1">Calcu!R88</f>
        <v>#N/A</v>
      </c>
      <c r="F51" s="135" t="e">
        <f ca="1">Calcu!S88</f>
        <v>#N/A</v>
      </c>
      <c r="G51" s="135" t="e">
        <f ca="1">Calcu!T88</f>
        <v>#N/A</v>
      </c>
    </row>
    <row r="52" spans="1:9" ht="15" customHeight="1">
      <c r="A52" s="45" t="str">
        <f>IF(Calcu!B89=TRUE,"","삭제")</f>
        <v>삭제</v>
      </c>
      <c r="B52" s="45"/>
      <c r="C52" s="44"/>
      <c r="E52" s="135" t="e">
        <f ca="1">Calcu!R89</f>
        <v>#N/A</v>
      </c>
      <c r="F52" s="135" t="e">
        <f ca="1">Calcu!S89</f>
        <v>#N/A</v>
      </c>
      <c r="G52" s="135" t="e">
        <f ca="1">Calcu!T89</f>
        <v>#N/A</v>
      </c>
    </row>
    <row r="53" spans="1:9" ht="15" customHeight="1">
      <c r="A53" s="45" t="str">
        <f>IF(Calcu!B90=TRUE,"","삭제")</f>
        <v>삭제</v>
      </c>
      <c r="B53" s="45"/>
      <c r="C53" s="44"/>
      <c r="E53" s="135" t="e">
        <f ca="1">Calcu!R90</f>
        <v>#N/A</v>
      </c>
      <c r="F53" s="135" t="e">
        <f ca="1">Calcu!S90</f>
        <v>#N/A</v>
      </c>
      <c r="G53" s="135" t="e">
        <f ca="1">Calcu!T90</f>
        <v>#N/A</v>
      </c>
    </row>
    <row r="54" spans="1:9" ht="15" customHeight="1">
      <c r="A54" s="45" t="str">
        <f>IF(Calcu!B91=TRUE,"","삭제")</f>
        <v>삭제</v>
      </c>
      <c r="B54" s="45"/>
      <c r="C54" s="44"/>
      <c r="E54" s="135" t="e">
        <f ca="1">Calcu!R91</f>
        <v>#N/A</v>
      </c>
      <c r="F54" s="135" t="e">
        <f ca="1">Calcu!S91</f>
        <v>#N/A</v>
      </c>
      <c r="G54" s="135" t="e">
        <f ca="1">Calcu!T91</f>
        <v>#N/A</v>
      </c>
    </row>
    <row r="55" spans="1:9" ht="15" customHeight="1">
      <c r="A55" s="45" t="str">
        <f>IF(Calcu!B92=TRUE,"","삭제")</f>
        <v>삭제</v>
      </c>
      <c r="B55" s="45"/>
      <c r="C55" s="44"/>
      <c r="E55" s="135" t="e">
        <f ca="1">Calcu!R92</f>
        <v>#N/A</v>
      </c>
      <c r="F55" s="135" t="e">
        <f ca="1">Calcu!S92</f>
        <v>#N/A</v>
      </c>
      <c r="G55" s="135" t="e">
        <f ca="1">Calcu!T92</f>
        <v>#N/A</v>
      </c>
    </row>
    <row r="56" spans="1:9" ht="15" customHeight="1">
      <c r="A56" s="45" t="str">
        <f>IF(Calcu!B93=TRUE,"","삭제")</f>
        <v>삭제</v>
      </c>
      <c r="B56" s="45"/>
      <c r="C56" s="44"/>
      <c r="E56" s="135" t="e">
        <f ca="1">Calcu!R93</f>
        <v>#N/A</v>
      </c>
      <c r="F56" s="135" t="e">
        <f ca="1">Calcu!S93</f>
        <v>#N/A</v>
      </c>
      <c r="G56" s="135" t="e">
        <f ca="1">Calcu!T93</f>
        <v>#N/A</v>
      </c>
    </row>
    <row r="57" spans="1:9" ht="15" customHeight="1">
      <c r="A57" s="45" t="str">
        <f>IF(Calcu!B94=TRUE,"","삭제")</f>
        <v>삭제</v>
      </c>
      <c r="B57" s="45"/>
      <c r="C57" s="44"/>
      <c r="E57" s="135" t="e">
        <f ca="1">Calcu!R94</f>
        <v>#N/A</v>
      </c>
      <c r="F57" s="135" t="e">
        <f ca="1">Calcu!S94</f>
        <v>#N/A</v>
      </c>
      <c r="G57" s="135" t="e">
        <f ca="1">Calcu!T94</f>
        <v>#N/A</v>
      </c>
    </row>
    <row r="58" spans="1:9" ht="15" customHeight="1">
      <c r="A58" s="45" t="str">
        <f>IF(Calcu!B95=TRUE,"","삭제")</f>
        <v>삭제</v>
      </c>
      <c r="B58" s="45"/>
      <c r="C58" s="44"/>
      <c r="E58" s="135" t="e">
        <f ca="1">Calcu!R95</f>
        <v>#N/A</v>
      </c>
      <c r="F58" s="135" t="e">
        <f ca="1">Calcu!S95</f>
        <v>#N/A</v>
      </c>
      <c r="G58" s="135" t="e">
        <f ca="1">Calcu!T95</f>
        <v>#N/A</v>
      </c>
    </row>
    <row r="59" spans="1:9" ht="15" customHeight="1">
      <c r="A59" s="45" t="str">
        <f>IF(Calcu!B96=TRUE,"","삭제")</f>
        <v>삭제</v>
      </c>
      <c r="B59" s="45"/>
      <c r="C59" s="44"/>
      <c r="E59" s="135" t="e">
        <f ca="1">Calcu!R96</f>
        <v>#N/A</v>
      </c>
      <c r="F59" s="135" t="e">
        <f ca="1">Calcu!S96</f>
        <v>#N/A</v>
      </c>
      <c r="G59" s="135" t="e">
        <f ca="1">Calcu!T96</f>
        <v>#N/A</v>
      </c>
    </row>
    <row r="60" spans="1:9" ht="15" customHeight="1">
      <c r="A60" s="45" t="str">
        <f>IF(Calcu!B97=TRUE,"","삭제")</f>
        <v>삭제</v>
      </c>
      <c r="B60" s="45"/>
      <c r="C60" s="44"/>
      <c r="E60" s="135" t="e">
        <f ca="1">Calcu!R97</f>
        <v>#N/A</v>
      </c>
      <c r="F60" s="135" t="e">
        <f ca="1">Calcu!S97</f>
        <v>#N/A</v>
      </c>
      <c r="G60" s="135" t="e">
        <f ca="1">Calcu!T97</f>
        <v>#N/A</v>
      </c>
    </row>
    <row r="61" spans="1:9" ht="15" customHeight="1">
      <c r="A61" s="45" t="str">
        <f>IF(Calcu!B98=TRUE,"","삭제")</f>
        <v>삭제</v>
      </c>
      <c r="B61" s="45"/>
      <c r="C61" s="44"/>
      <c r="E61" s="135" t="e">
        <f ca="1">Calcu!R98</f>
        <v>#N/A</v>
      </c>
      <c r="F61" s="135" t="e">
        <f ca="1">Calcu!S98</f>
        <v>#N/A</v>
      </c>
      <c r="G61" s="135" t="e">
        <f ca="1">Calcu!T98</f>
        <v>#N/A</v>
      </c>
    </row>
    <row r="62" spans="1:9" ht="15" customHeight="1">
      <c r="A62" s="45" t="str">
        <f>IF(Calcu!B99=TRUE,"","삭제")</f>
        <v>삭제</v>
      </c>
      <c r="B62" s="45"/>
      <c r="C62" s="44"/>
      <c r="E62" s="135" t="e">
        <f ca="1">Calcu!R99</f>
        <v>#N/A</v>
      </c>
      <c r="F62" s="135" t="e">
        <f ca="1">Calcu!S99</f>
        <v>#N/A</v>
      </c>
      <c r="G62" s="135" t="e">
        <f ca="1">Calcu!T99</f>
        <v>#N/A</v>
      </c>
      <c r="H62" s="52"/>
      <c r="I62" s="52"/>
    </row>
    <row r="63" spans="1:9" ht="15" customHeight="1">
      <c r="A63" s="45" t="str">
        <f>A39</f>
        <v>삭제</v>
      </c>
      <c r="B63" s="45"/>
      <c r="E63" s="99"/>
      <c r="F63" s="99"/>
      <c r="G63" s="99"/>
      <c r="H63" s="52"/>
      <c r="I63" s="52"/>
    </row>
    <row r="64" spans="1:9" ht="15" customHeight="1">
      <c r="A64" s="45" t="str">
        <f>A39</f>
        <v>삭제</v>
      </c>
      <c r="B64" s="45"/>
      <c r="E64" s="39" t="e">
        <f ca="1">"● Measurement uncertainty : "&amp;Calcu!T113</f>
        <v>#N/A</v>
      </c>
      <c r="G64" s="39"/>
    </row>
    <row r="65" spans="1:9" ht="15" customHeight="1">
      <c r="A65" s="45" t="str">
        <f>A39</f>
        <v>삭제</v>
      </c>
      <c r="B65" s="45"/>
      <c r="F65" s="54" t="s">
        <v>106</v>
      </c>
      <c r="G65" s="51" t="str">
        <f>Calcu!C115&amp;")"</f>
        <v>2)</v>
      </c>
      <c r="H65" s="54"/>
      <c r="I65" s="51"/>
    </row>
    <row r="66" spans="1:9" ht="15" customHeight="1">
      <c r="D66" s="74"/>
      <c r="E66" s="74"/>
      <c r="F66" s="74"/>
      <c r="G66" s="74"/>
      <c r="H66" s="75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4" width="1.77734375" style="38" hidden="1" customWidth="1"/>
    <col min="5" max="5" width="4.44140625" style="38" bestFit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36" t="s">
        <v>364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</row>
    <row r="2" spans="1:17" s="48" customFormat="1" ht="33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</row>
    <row r="3" spans="1:17" s="48" customFormat="1" ht="12.75" customHeight="1">
      <c r="A3" s="49" t="s">
        <v>365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241" t="str">
        <f>" 교   정   번   호(Calibration No) : "&amp;기본정보!H3</f>
        <v xml:space="preserve"> 교   정   번   호(Calibration No) : </v>
      </c>
      <c r="B4" s="241"/>
      <c r="C4" s="241"/>
      <c r="D4" s="241"/>
      <c r="E4" s="241"/>
      <c r="F4" s="242"/>
      <c r="G4" s="242"/>
      <c r="H4" s="242"/>
      <c r="I4" s="242"/>
      <c r="J4" s="242"/>
      <c r="K4" s="243"/>
      <c r="L4" s="244"/>
      <c r="M4" s="245"/>
      <c r="N4" s="245"/>
      <c r="O4" s="245"/>
      <c r="P4" s="245"/>
      <c r="Q4" s="245"/>
    </row>
    <row r="5" spans="1:17" s="37" customFormat="1" ht="15" customHeight="1"/>
    <row r="6" spans="1:17" ht="15" customHeight="1">
      <c r="E6" s="55" t="str">
        <f>"○ 품명 : "&amp;기본정보!C$5</f>
        <v xml:space="preserve">○ 품명 : </v>
      </c>
      <c r="G6" s="55"/>
    </row>
    <row r="7" spans="1:17" ht="15" customHeight="1">
      <c r="E7" s="55" t="str">
        <f>"○ 제작회사 : "&amp;기본정보!C$6</f>
        <v xml:space="preserve">○ 제작회사 : </v>
      </c>
      <c r="G7" s="55"/>
    </row>
    <row r="8" spans="1:17" ht="15" customHeight="1">
      <c r="E8" s="55" t="str">
        <f>"○ 형식 : "&amp;기본정보!C$7</f>
        <v xml:space="preserve">○ 형식 : </v>
      </c>
      <c r="G8" s="55"/>
    </row>
    <row r="9" spans="1:17" ht="15" customHeight="1">
      <c r="E9" s="55" t="str">
        <f>"○ 기기번호 : "&amp;기본정보!C$8</f>
        <v xml:space="preserve">○ 기기번호 : </v>
      </c>
      <c r="G9" s="55"/>
    </row>
    <row r="11" spans="1:17" ht="15" customHeight="1">
      <c r="E11" s="39" t="s">
        <v>366</v>
      </c>
      <c r="G11" s="39"/>
    </row>
    <row r="12" spans="1:17" ht="15" customHeight="1">
      <c r="A12" s="45"/>
      <c r="B12" s="45"/>
      <c r="C12" s="45"/>
      <c r="D12" s="45"/>
      <c r="E12" s="45"/>
    </row>
    <row r="13" spans="1:17" s="246" customFormat="1" ht="15" customHeight="1">
      <c r="B13" s="343"/>
      <c r="C13" s="345"/>
      <c r="D13" s="345"/>
      <c r="E13" s="347" t="s">
        <v>372</v>
      </c>
      <c r="F13" s="349" t="s">
        <v>371</v>
      </c>
      <c r="G13" s="351" t="s">
        <v>367</v>
      </c>
      <c r="H13" s="353" t="s">
        <v>338</v>
      </c>
      <c r="I13" s="355"/>
      <c r="J13" s="356" t="s">
        <v>368</v>
      </c>
      <c r="K13" s="356"/>
      <c r="L13" s="356"/>
      <c r="M13" s="338" t="s">
        <v>369</v>
      </c>
      <c r="N13" s="338"/>
      <c r="O13" s="338"/>
      <c r="P13" s="339"/>
      <c r="Q13" s="341" t="s">
        <v>370</v>
      </c>
    </row>
    <row r="14" spans="1:17" s="247" customFormat="1" ht="22.5">
      <c r="B14" s="344"/>
      <c r="C14" s="346"/>
      <c r="D14" s="346"/>
      <c r="E14" s="348"/>
      <c r="F14" s="350"/>
      <c r="G14" s="352"/>
      <c r="H14" s="354"/>
      <c r="I14" s="346"/>
      <c r="J14" s="259" t="s">
        <v>379</v>
      </c>
      <c r="K14" s="260" t="s">
        <v>380</v>
      </c>
      <c r="L14" s="260" t="s">
        <v>381</v>
      </c>
      <c r="M14" s="259" t="s">
        <v>379</v>
      </c>
      <c r="N14" s="260" t="s">
        <v>380</v>
      </c>
      <c r="O14" s="260" t="s">
        <v>381</v>
      </c>
      <c r="P14" s="340"/>
      <c r="Q14" s="342"/>
    </row>
    <row r="15" spans="1:17" ht="15" customHeight="1">
      <c r="A15" s="45" t="str">
        <f>IF(Calcu!B15=TRUE,"","삭제")</f>
        <v>삭제</v>
      </c>
      <c r="B15" s="44"/>
      <c r="C15" s="44"/>
      <c r="D15" s="44"/>
      <c r="E15" s="38">
        <f>Calcu!B$4</f>
        <v>0</v>
      </c>
      <c r="F15" s="52" t="e">
        <f ca="1">IF(Calcu_ADJ!B15=FALSE,Calcu!R15,Calcu_ADJ!R15)</f>
        <v>#N/A</v>
      </c>
      <c r="G15" s="103" t="str">
        <f>Calcu!R$14</f>
        <v>μm</v>
      </c>
      <c r="H15" s="52" t="e">
        <f ca="1">IF(Calcu_ADJ!B15=FALSE,Calcu!U15,Calcu_ADJ!U15)</f>
        <v>#VALUE!</v>
      </c>
      <c r="J15" s="38" t="e">
        <f ca="1">Calcu!S15</f>
        <v>#N/A</v>
      </c>
      <c r="K15" s="38" t="e">
        <f ca="1">Calcu!T15</f>
        <v>#N/A</v>
      </c>
      <c r="L15" s="38" t="str">
        <f>LEFT(Calcu!V15)</f>
        <v/>
      </c>
      <c r="M15" s="38" t="str">
        <f>IF(Calcu_ADJ!B15=FALSE,"-",Calcu_ADJ!S15)</f>
        <v>-</v>
      </c>
      <c r="N15" s="38" t="str">
        <f>IF(Calcu_ADJ!B15=FALSE,"-",Calcu_ADJ!T15)</f>
        <v>-</v>
      </c>
      <c r="O15" s="38" t="str">
        <f>IF(Calcu_ADJ!B15=FALSE,"-",LEFT(Calcu_ADJ!V15))</f>
        <v>-</v>
      </c>
      <c r="Q15" s="38" t="e">
        <f ca="1">IF(Calcu_ADJ!B15=FALSE,Calcu!W15,Calcu_ADJ!W15)</f>
        <v>#N/A</v>
      </c>
    </row>
    <row r="16" spans="1:17" ht="15" customHeight="1">
      <c r="A16" s="45" t="str">
        <f>IF(Calcu!B16=TRUE,"","삭제")</f>
        <v>삭제</v>
      </c>
      <c r="B16" s="44"/>
      <c r="C16" s="44"/>
      <c r="D16" s="44"/>
      <c r="E16" s="38">
        <f>Calcu!B$4</f>
        <v>0</v>
      </c>
      <c r="F16" s="52" t="e">
        <f ca="1">IF(Calcu_ADJ!B16=FALSE,Calcu!R16,Calcu_ADJ!R16)</f>
        <v>#N/A</v>
      </c>
      <c r="G16" s="103" t="str">
        <f>Calcu!R$14</f>
        <v>μm</v>
      </c>
      <c r="H16" s="52" t="e">
        <f ca="1">IF(Calcu_ADJ!B16=FALSE,Calcu!U16,Calcu_ADJ!U16)</f>
        <v>#VALUE!</v>
      </c>
      <c r="J16" s="38" t="e">
        <f ca="1">Calcu!S16</f>
        <v>#N/A</v>
      </c>
      <c r="K16" s="38" t="e">
        <f ca="1">Calcu!T16</f>
        <v>#N/A</v>
      </c>
      <c r="L16" s="38" t="str">
        <f>LEFT(Calcu!V16)</f>
        <v/>
      </c>
      <c r="M16" s="38" t="str">
        <f>IF(Calcu_ADJ!B16=FALSE,"-",Calcu_ADJ!S16)</f>
        <v>-</v>
      </c>
      <c r="N16" s="38" t="str">
        <f>IF(Calcu_ADJ!B16=FALSE,"-",Calcu_ADJ!T16)</f>
        <v>-</v>
      </c>
      <c r="O16" s="38" t="str">
        <f>IF(Calcu_ADJ!B16=FALSE,"-",LEFT(Calcu_ADJ!V16))</f>
        <v>-</v>
      </c>
      <c r="Q16" s="38" t="e">
        <f ca="1">IF(Calcu_ADJ!B16=FALSE,Calcu!W16,Calcu_ADJ!W16)</f>
        <v>#N/A</v>
      </c>
    </row>
    <row r="17" spans="1:17" ht="15" customHeight="1">
      <c r="A17" s="45" t="str">
        <f>IF(Calcu!B17=TRUE,"","삭제")</f>
        <v>삭제</v>
      </c>
      <c r="B17" s="44"/>
      <c r="C17" s="44"/>
      <c r="D17" s="44"/>
      <c r="E17" s="38">
        <f>Calcu!B$4</f>
        <v>0</v>
      </c>
      <c r="F17" s="52" t="e">
        <f ca="1">IF(Calcu_ADJ!B17=FALSE,Calcu!R17,Calcu_ADJ!R17)</f>
        <v>#N/A</v>
      </c>
      <c r="G17" s="103" t="str">
        <f>Calcu!R$14</f>
        <v>μm</v>
      </c>
      <c r="H17" s="52" t="e">
        <f ca="1">IF(Calcu_ADJ!B17=FALSE,Calcu!U17,Calcu_ADJ!U17)</f>
        <v>#VALUE!</v>
      </c>
      <c r="J17" s="38" t="e">
        <f ca="1">Calcu!S17</f>
        <v>#N/A</v>
      </c>
      <c r="K17" s="38" t="e">
        <f ca="1">Calcu!T17</f>
        <v>#N/A</v>
      </c>
      <c r="L17" s="38" t="str">
        <f>LEFT(Calcu!V17)</f>
        <v/>
      </c>
      <c r="M17" s="38" t="str">
        <f>IF(Calcu_ADJ!B17=FALSE,"-",Calcu_ADJ!S17)</f>
        <v>-</v>
      </c>
      <c r="N17" s="38" t="str">
        <f>IF(Calcu_ADJ!B17=FALSE,"-",Calcu_ADJ!T17)</f>
        <v>-</v>
      </c>
      <c r="O17" s="38" t="str">
        <f>IF(Calcu_ADJ!B17=FALSE,"-",LEFT(Calcu_ADJ!V17))</f>
        <v>-</v>
      </c>
      <c r="Q17" s="38" t="e">
        <f ca="1">IF(Calcu_ADJ!B17=FALSE,Calcu!W17,Calcu_ADJ!W17)</f>
        <v>#N/A</v>
      </c>
    </row>
    <row r="18" spans="1:17" ht="15" customHeight="1">
      <c r="A18" s="45" t="str">
        <f>IF(Calcu!B18=TRUE,"","삭제")</f>
        <v>삭제</v>
      </c>
      <c r="B18" s="44"/>
      <c r="C18" s="44"/>
      <c r="D18" s="44"/>
      <c r="E18" s="38">
        <f>Calcu!B$4</f>
        <v>0</v>
      </c>
      <c r="F18" s="52" t="e">
        <f ca="1">IF(Calcu_ADJ!B18=FALSE,Calcu!R18,Calcu_ADJ!R18)</f>
        <v>#N/A</v>
      </c>
      <c r="G18" s="103" t="str">
        <f>Calcu!R$14</f>
        <v>μm</v>
      </c>
      <c r="H18" s="52" t="e">
        <f ca="1">IF(Calcu_ADJ!B18=FALSE,Calcu!U18,Calcu_ADJ!U18)</f>
        <v>#VALUE!</v>
      </c>
      <c r="J18" s="38" t="e">
        <f ca="1">Calcu!S18</f>
        <v>#N/A</v>
      </c>
      <c r="K18" s="38" t="e">
        <f ca="1">Calcu!T18</f>
        <v>#N/A</v>
      </c>
      <c r="L18" s="38" t="str">
        <f>LEFT(Calcu!V18)</f>
        <v/>
      </c>
      <c r="M18" s="38" t="str">
        <f>IF(Calcu_ADJ!B18=FALSE,"-",Calcu_ADJ!S18)</f>
        <v>-</v>
      </c>
      <c r="N18" s="38" t="str">
        <f>IF(Calcu_ADJ!B18=FALSE,"-",Calcu_ADJ!T18)</f>
        <v>-</v>
      </c>
      <c r="O18" s="38" t="str">
        <f>IF(Calcu_ADJ!B18=FALSE,"-",LEFT(Calcu_ADJ!V18))</f>
        <v>-</v>
      </c>
      <c r="Q18" s="38" t="e">
        <f ca="1">IF(Calcu_ADJ!B18=FALSE,Calcu!W18,Calcu_ADJ!W18)</f>
        <v>#N/A</v>
      </c>
    </row>
    <row r="19" spans="1:17" ht="15" customHeight="1">
      <c r="A19" s="45" t="str">
        <f>IF(Calcu!B19=TRUE,"","삭제")</f>
        <v>삭제</v>
      </c>
      <c r="B19" s="44"/>
      <c r="C19" s="44"/>
      <c r="D19" s="44"/>
      <c r="E19" s="38">
        <f>Calcu!B$4</f>
        <v>0</v>
      </c>
      <c r="F19" s="52" t="e">
        <f ca="1">IF(Calcu_ADJ!B19=FALSE,Calcu!R19,Calcu_ADJ!R19)</f>
        <v>#N/A</v>
      </c>
      <c r="G19" s="103" t="str">
        <f>Calcu!R$14</f>
        <v>μm</v>
      </c>
      <c r="H19" s="52" t="e">
        <f ca="1">IF(Calcu_ADJ!B19=FALSE,Calcu!U19,Calcu_ADJ!U19)</f>
        <v>#VALUE!</v>
      </c>
      <c r="J19" s="38" t="e">
        <f ca="1">Calcu!S19</f>
        <v>#N/A</v>
      </c>
      <c r="K19" s="38" t="e">
        <f ca="1">Calcu!T19</f>
        <v>#N/A</v>
      </c>
      <c r="L19" s="38" t="str">
        <f>LEFT(Calcu!V19)</f>
        <v/>
      </c>
      <c r="M19" s="38" t="str">
        <f>IF(Calcu_ADJ!B19=FALSE,"-",Calcu_ADJ!S19)</f>
        <v>-</v>
      </c>
      <c r="N19" s="38" t="str">
        <f>IF(Calcu_ADJ!B19=FALSE,"-",Calcu_ADJ!T19)</f>
        <v>-</v>
      </c>
      <c r="O19" s="38" t="str">
        <f>IF(Calcu_ADJ!B19=FALSE,"-",LEFT(Calcu_ADJ!V19))</f>
        <v>-</v>
      </c>
      <c r="Q19" s="38" t="e">
        <f ca="1">IF(Calcu_ADJ!B19=FALSE,Calcu!W19,Calcu_ADJ!W19)</f>
        <v>#N/A</v>
      </c>
    </row>
    <row r="20" spans="1:17" ht="15" customHeight="1">
      <c r="A20" s="45" t="str">
        <f>IF(Calcu!B20=TRUE,"","삭제")</f>
        <v>삭제</v>
      </c>
      <c r="B20" s="44"/>
      <c r="C20" s="44"/>
      <c r="D20" s="44"/>
      <c r="E20" s="38">
        <f>Calcu!B$4</f>
        <v>0</v>
      </c>
      <c r="F20" s="52" t="e">
        <f ca="1">IF(Calcu_ADJ!B20=FALSE,Calcu!R20,Calcu_ADJ!R20)</f>
        <v>#N/A</v>
      </c>
      <c r="G20" s="103" t="str">
        <f>Calcu!R$14</f>
        <v>μm</v>
      </c>
      <c r="H20" s="52" t="e">
        <f ca="1">IF(Calcu_ADJ!B20=FALSE,Calcu!U20,Calcu_ADJ!U20)</f>
        <v>#VALUE!</v>
      </c>
      <c r="J20" s="38" t="e">
        <f ca="1">Calcu!S20</f>
        <v>#N/A</v>
      </c>
      <c r="K20" s="38" t="e">
        <f ca="1">Calcu!T20</f>
        <v>#N/A</v>
      </c>
      <c r="L20" s="38" t="str">
        <f>LEFT(Calcu!V20)</f>
        <v/>
      </c>
      <c r="M20" s="38" t="str">
        <f>IF(Calcu_ADJ!B20=FALSE,"-",Calcu_ADJ!S20)</f>
        <v>-</v>
      </c>
      <c r="N20" s="38" t="str">
        <f>IF(Calcu_ADJ!B20=FALSE,"-",Calcu_ADJ!T20)</f>
        <v>-</v>
      </c>
      <c r="O20" s="38" t="str">
        <f>IF(Calcu_ADJ!B20=FALSE,"-",LEFT(Calcu_ADJ!V20))</f>
        <v>-</v>
      </c>
      <c r="Q20" s="38" t="e">
        <f ca="1">IF(Calcu_ADJ!B20=FALSE,Calcu!W20,Calcu_ADJ!W20)</f>
        <v>#N/A</v>
      </c>
    </row>
    <row r="21" spans="1:17" ht="15" customHeight="1">
      <c r="A21" s="45" t="str">
        <f>IF(Calcu!B21=TRUE,"","삭제")</f>
        <v>삭제</v>
      </c>
      <c r="B21" s="44"/>
      <c r="C21" s="44"/>
      <c r="D21" s="44"/>
      <c r="E21" s="38">
        <f>Calcu!B$4</f>
        <v>0</v>
      </c>
      <c r="F21" s="52" t="e">
        <f ca="1">IF(Calcu_ADJ!B21=FALSE,Calcu!R21,Calcu_ADJ!R21)</f>
        <v>#N/A</v>
      </c>
      <c r="G21" s="103" t="str">
        <f>Calcu!R$14</f>
        <v>μm</v>
      </c>
      <c r="H21" s="52" t="e">
        <f ca="1">IF(Calcu_ADJ!B21=FALSE,Calcu!U21,Calcu_ADJ!U21)</f>
        <v>#VALUE!</v>
      </c>
      <c r="J21" s="38" t="e">
        <f ca="1">Calcu!S21</f>
        <v>#N/A</v>
      </c>
      <c r="K21" s="38" t="e">
        <f ca="1">Calcu!T21</f>
        <v>#N/A</v>
      </c>
      <c r="L21" s="38" t="str">
        <f>LEFT(Calcu!V21)</f>
        <v/>
      </c>
      <c r="M21" s="38" t="str">
        <f>IF(Calcu_ADJ!B21=FALSE,"-",Calcu_ADJ!S21)</f>
        <v>-</v>
      </c>
      <c r="N21" s="38" t="str">
        <f>IF(Calcu_ADJ!B21=FALSE,"-",Calcu_ADJ!T21)</f>
        <v>-</v>
      </c>
      <c r="O21" s="38" t="str">
        <f>IF(Calcu_ADJ!B21=FALSE,"-",LEFT(Calcu_ADJ!V21))</f>
        <v>-</v>
      </c>
      <c r="Q21" s="38" t="e">
        <f ca="1">IF(Calcu_ADJ!B21=FALSE,Calcu!W21,Calcu_ADJ!W21)</f>
        <v>#N/A</v>
      </c>
    </row>
    <row r="22" spans="1:17" ht="15" customHeight="1">
      <c r="A22" s="45" t="str">
        <f>IF(Calcu!B22=TRUE,"","삭제")</f>
        <v>삭제</v>
      </c>
      <c r="B22" s="44"/>
      <c r="C22" s="44"/>
      <c r="D22" s="44"/>
      <c r="E22" s="38">
        <f>Calcu!B$4</f>
        <v>0</v>
      </c>
      <c r="F22" s="52" t="e">
        <f ca="1">IF(Calcu_ADJ!B22=FALSE,Calcu!R22,Calcu_ADJ!R22)</f>
        <v>#N/A</v>
      </c>
      <c r="G22" s="103" t="str">
        <f>Calcu!R$14</f>
        <v>μm</v>
      </c>
      <c r="H22" s="52" t="e">
        <f ca="1">IF(Calcu_ADJ!B22=FALSE,Calcu!U22,Calcu_ADJ!U22)</f>
        <v>#VALUE!</v>
      </c>
      <c r="J22" s="38" t="e">
        <f ca="1">Calcu!S22</f>
        <v>#N/A</v>
      </c>
      <c r="K22" s="38" t="e">
        <f ca="1">Calcu!T22</f>
        <v>#N/A</v>
      </c>
      <c r="L22" s="38" t="str">
        <f>LEFT(Calcu!V22)</f>
        <v/>
      </c>
      <c r="M22" s="38" t="str">
        <f>IF(Calcu_ADJ!B22=FALSE,"-",Calcu_ADJ!S22)</f>
        <v>-</v>
      </c>
      <c r="N22" s="38" t="str">
        <f>IF(Calcu_ADJ!B22=FALSE,"-",Calcu_ADJ!T22)</f>
        <v>-</v>
      </c>
      <c r="O22" s="38" t="str">
        <f>IF(Calcu_ADJ!B22=FALSE,"-",LEFT(Calcu_ADJ!V22))</f>
        <v>-</v>
      </c>
      <c r="Q22" s="38" t="e">
        <f ca="1">IF(Calcu_ADJ!B22=FALSE,Calcu!W22,Calcu_ADJ!W22)</f>
        <v>#N/A</v>
      </c>
    </row>
    <row r="23" spans="1:17" ht="15" customHeight="1">
      <c r="A23" s="45" t="str">
        <f>IF(Calcu!B23=TRUE,"","삭제")</f>
        <v>삭제</v>
      </c>
      <c r="B23" s="44"/>
      <c r="C23" s="44"/>
      <c r="D23" s="44"/>
      <c r="E23" s="38">
        <f>Calcu!B$4</f>
        <v>0</v>
      </c>
      <c r="F23" s="52" t="e">
        <f ca="1">IF(Calcu_ADJ!B23=FALSE,Calcu!R23,Calcu_ADJ!R23)</f>
        <v>#N/A</v>
      </c>
      <c r="G23" s="103" t="str">
        <f>Calcu!R$14</f>
        <v>μm</v>
      </c>
      <c r="H23" s="52" t="e">
        <f ca="1">IF(Calcu_ADJ!B23=FALSE,Calcu!U23,Calcu_ADJ!U23)</f>
        <v>#VALUE!</v>
      </c>
      <c r="J23" s="38" t="e">
        <f ca="1">Calcu!S23</f>
        <v>#N/A</v>
      </c>
      <c r="K23" s="38" t="e">
        <f ca="1">Calcu!T23</f>
        <v>#N/A</v>
      </c>
      <c r="L23" s="38" t="str">
        <f>LEFT(Calcu!V23)</f>
        <v/>
      </c>
      <c r="M23" s="38" t="str">
        <f>IF(Calcu_ADJ!B23=FALSE,"-",Calcu_ADJ!S23)</f>
        <v>-</v>
      </c>
      <c r="N23" s="38" t="str">
        <f>IF(Calcu_ADJ!B23=FALSE,"-",Calcu_ADJ!T23)</f>
        <v>-</v>
      </c>
      <c r="O23" s="38" t="str">
        <f>IF(Calcu_ADJ!B23=FALSE,"-",LEFT(Calcu_ADJ!V23))</f>
        <v>-</v>
      </c>
      <c r="Q23" s="38" t="e">
        <f ca="1">IF(Calcu_ADJ!B23=FALSE,Calcu!W23,Calcu_ADJ!W23)</f>
        <v>#N/A</v>
      </c>
    </row>
    <row r="24" spans="1:17" ht="15" customHeight="1">
      <c r="A24" s="45" t="str">
        <f>IF(Calcu!B24=TRUE,"","삭제")</f>
        <v>삭제</v>
      </c>
      <c r="B24" s="44"/>
      <c r="C24" s="44"/>
      <c r="D24" s="44"/>
      <c r="E24" s="38">
        <f>Calcu!B$4</f>
        <v>0</v>
      </c>
      <c r="F24" s="52" t="e">
        <f ca="1">IF(Calcu_ADJ!B24=FALSE,Calcu!R24,Calcu_ADJ!R24)</f>
        <v>#N/A</v>
      </c>
      <c r="G24" s="103" t="str">
        <f>Calcu!R$14</f>
        <v>μm</v>
      </c>
      <c r="H24" s="52" t="e">
        <f ca="1">IF(Calcu_ADJ!B24=FALSE,Calcu!U24,Calcu_ADJ!U24)</f>
        <v>#VALUE!</v>
      </c>
      <c r="J24" s="38" t="e">
        <f ca="1">Calcu!S24</f>
        <v>#N/A</v>
      </c>
      <c r="K24" s="38" t="e">
        <f ca="1">Calcu!T24</f>
        <v>#N/A</v>
      </c>
      <c r="L24" s="38" t="str">
        <f>LEFT(Calcu!V24)</f>
        <v/>
      </c>
      <c r="M24" s="38" t="str">
        <f>IF(Calcu_ADJ!B24=FALSE,"-",Calcu_ADJ!S24)</f>
        <v>-</v>
      </c>
      <c r="N24" s="38" t="str">
        <f>IF(Calcu_ADJ!B24=FALSE,"-",Calcu_ADJ!T24)</f>
        <v>-</v>
      </c>
      <c r="O24" s="38" t="str">
        <f>IF(Calcu_ADJ!B24=FALSE,"-",LEFT(Calcu_ADJ!V24))</f>
        <v>-</v>
      </c>
      <c r="Q24" s="38" t="e">
        <f ca="1">IF(Calcu_ADJ!B24=FALSE,Calcu!W24,Calcu_ADJ!W24)</f>
        <v>#N/A</v>
      </c>
    </row>
    <row r="25" spans="1:17" ht="15" customHeight="1">
      <c r="A25" s="45" t="str">
        <f>IF(Calcu!B25=TRUE,"","삭제")</f>
        <v>삭제</v>
      </c>
      <c r="B25" s="44"/>
      <c r="C25" s="44"/>
      <c r="D25" s="44"/>
      <c r="E25" s="38">
        <f>Calcu!B$4</f>
        <v>0</v>
      </c>
      <c r="F25" s="52" t="e">
        <f ca="1">IF(Calcu_ADJ!B25=FALSE,Calcu!R25,Calcu_ADJ!R25)</f>
        <v>#N/A</v>
      </c>
      <c r="G25" s="103" t="str">
        <f>Calcu!R$14</f>
        <v>μm</v>
      </c>
      <c r="H25" s="52" t="e">
        <f ca="1">IF(Calcu_ADJ!B25=FALSE,Calcu!U25,Calcu_ADJ!U25)</f>
        <v>#VALUE!</v>
      </c>
      <c r="J25" s="38" t="e">
        <f ca="1">Calcu!S25</f>
        <v>#N/A</v>
      </c>
      <c r="K25" s="38" t="e">
        <f ca="1">Calcu!T25</f>
        <v>#N/A</v>
      </c>
      <c r="L25" s="38" t="str">
        <f>LEFT(Calcu!V25)</f>
        <v/>
      </c>
      <c r="M25" s="38" t="str">
        <f>IF(Calcu_ADJ!B25=FALSE,"-",Calcu_ADJ!S25)</f>
        <v>-</v>
      </c>
      <c r="N25" s="38" t="str">
        <f>IF(Calcu_ADJ!B25=FALSE,"-",Calcu_ADJ!T25)</f>
        <v>-</v>
      </c>
      <c r="O25" s="38" t="str">
        <f>IF(Calcu_ADJ!B25=FALSE,"-",LEFT(Calcu_ADJ!V25))</f>
        <v>-</v>
      </c>
      <c r="Q25" s="38" t="e">
        <f ca="1">IF(Calcu_ADJ!B25=FALSE,Calcu!W25,Calcu_ADJ!W25)</f>
        <v>#N/A</v>
      </c>
    </row>
    <row r="26" spans="1:17" ht="15" customHeight="1">
      <c r="A26" s="45" t="str">
        <f>IF(Calcu!B26=TRUE,"","삭제")</f>
        <v>삭제</v>
      </c>
      <c r="B26" s="44"/>
      <c r="C26" s="44"/>
      <c r="D26" s="44"/>
      <c r="E26" s="38">
        <f>Calcu!B$4</f>
        <v>0</v>
      </c>
      <c r="F26" s="52" t="e">
        <f ca="1">IF(Calcu_ADJ!B26=FALSE,Calcu!R26,Calcu_ADJ!R26)</f>
        <v>#N/A</v>
      </c>
      <c r="G26" s="103" t="str">
        <f>Calcu!R$14</f>
        <v>μm</v>
      </c>
      <c r="H26" s="52" t="e">
        <f ca="1">IF(Calcu_ADJ!B26=FALSE,Calcu!U26,Calcu_ADJ!U26)</f>
        <v>#VALUE!</v>
      </c>
      <c r="J26" s="38" t="e">
        <f ca="1">Calcu!S26</f>
        <v>#N/A</v>
      </c>
      <c r="K26" s="38" t="e">
        <f ca="1">Calcu!T26</f>
        <v>#N/A</v>
      </c>
      <c r="L26" s="38" t="str">
        <f>LEFT(Calcu!V26)</f>
        <v/>
      </c>
      <c r="M26" s="38" t="str">
        <f>IF(Calcu_ADJ!B26=FALSE,"-",Calcu_ADJ!S26)</f>
        <v>-</v>
      </c>
      <c r="N26" s="38" t="str">
        <f>IF(Calcu_ADJ!B26=FALSE,"-",Calcu_ADJ!T26)</f>
        <v>-</v>
      </c>
      <c r="O26" s="38" t="str">
        <f>IF(Calcu_ADJ!B26=FALSE,"-",LEFT(Calcu_ADJ!V26))</f>
        <v>-</v>
      </c>
      <c r="Q26" s="38" t="e">
        <f ca="1">IF(Calcu_ADJ!B26=FALSE,Calcu!W26,Calcu_ADJ!W26)</f>
        <v>#N/A</v>
      </c>
    </row>
    <row r="27" spans="1:17" ht="15" customHeight="1">
      <c r="A27" s="45" t="str">
        <f>IF(Calcu!B27=TRUE,"","삭제")</f>
        <v>삭제</v>
      </c>
      <c r="B27" s="44"/>
      <c r="C27" s="44"/>
      <c r="D27" s="44"/>
      <c r="E27" s="38">
        <f>Calcu!B$4</f>
        <v>0</v>
      </c>
      <c r="F27" s="52" t="e">
        <f ca="1">IF(Calcu_ADJ!B27=FALSE,Calcu!R27,Calcu_ADJ!R27)</f>
        <v>#N/A</v>
      </c>
      <c r="G27" s="103" t="str">
        <f>Calcu!R$14</f>
        <v>μm</v>
      </c>
      <c r="H27" s="52" t="e">
        <f ca="1">IF(Calcu_ADJ!B27=FALSE,Calcu!U27,Calcu_ADJ!U27)</f>
        <v>#VALUE!</v>
      </c>
      <c r="J27" s="38" t="e">
        <f ca="1">Calcu!S27</f>
        <v>#N/A</v>
      </c>
      <c r="K27" s="38" t="e">
        <f ca="1">Calcu!T27</f>
        <v>#N/A</v>
      </c>
      <c r="L27" s="38" t="str">
        <f>LEFT(Calcu!V27)</f>
        <v/>
      </c>
      <c r="M27" s="38" t="str">
        <f>IF(Calcu_ADJ!B27=FALSE,"-",Calcu_ADJ!S27)</f>
        <v>-</v>
      </c>
      <c r="N27" s="38" t="str">
        <f>IF(Calcu_ADJ!B27=FALSE,"-",Calcu_ADJ!T27)</f>
        <v>-</v>
      </c>
      <c r="O27" s="38" t="str">
        <f>IF(Calcu_ADJ!B27=FALSE,"-",LEFT(Calcu_ADJ!V27))</f>
        <v>-</v>
      </c>
      <c r="Q27" s="38" t="e">
        <f ca="1">IF(Calcu_ADJ!B27=FALSE,Calcu!W27,Calcu_ADJ!W27)</f>
        <v>#N/A</v>
      </c>
    </row>
    <row r="28" spans="1:17" ht="15" customHeight="1">
      <c r="A28" s="45" t="str">
        <f>IF(Calcu!B28=TRUE,"","삭제")</f>
        <v>삭제</v>
      </c>
      <c r="B28" s="44"/>
      <c r="C28" s="44"/>
      <c r="D28" s="44"/>
      <c r="E28" s="38">
        <f>Calcu!B$4</f>
        <v>0</v>
      </c>
      <c r="F28" s="52" t="e">
        <f ca="1">IF(Calcu_ADJ!B28=FALSE,Calcu!R28,Calcu_ADJ!R28)</f>
        <v>#N/A</v>
      </c>
      <c r="G28" s="103" t="str">
        <f>Calcu!R$14</f>
        <v>μm</v>
      </c>
      <c r="H28" s="52" t="e">
        <f ca="1">IF(Calcu_ADJ!B28=FALSE,Calcu!U28,Calcu_ADJ!U28)</f>
        <v>#VALUE!</v>
      </c>
      <c r="J28" s="38" t="e">
        <f ca="1">Calcu!S28</f>
        <v>#N/A</v>
      </c>
      <c r="K28" s="38" t="e">
        <f ca="1">Calcu!T28</f>
        <v>#N/A</v>
      </c>
      <c r="L28" s="38" t="str">
        <f>LEFT(Calcu!V28)</f>
        <v/>
      </c>
      <c r="M28" s="38" t="str">
        <f>IF(Calcu_ADJ!B28=FALSE,"-",Calcu_ADJ!S28)</f>
        <v>-</v>
      </c>
      <c r="N28" s="38" t="str">
        <f>IF(Calcu_ADJ!B28=FALSE,"-",Calcu_ADJ!T28)</f>
        <v>-</v>
      </c>
      <c r="O28" s="38" t="str">
        <f>IF(Calcu_ADJ!B28=FALSE,"-",LEFT(Calcu_ADJ!V28))</f>
        <v>-</v>
      </c>
      <c r="Q28" s="38" t="e">
        <f ca="1">IF(Calcu_ADJ!B28=FALSE,Calcu!W28,Calcu_ADJ!W28)</f>
        <v>#N/A</v>
      </c>
    </row>
    <row r="29" spans="1:17" ht="15" customHeight="1">
      <c r="A29" s="45" t="str">
        <f>IF(Calcu!B29=TRUE,"","삭제")</f>
        <v>삭제</v>
      </c>
      <c r="B29" s="44"/>
      <c r="C29" s="44"/>
      <c r="D29" s="44"/>
      <c r="E29" s="38">
        <f>Calcu!B$4</f>
        <v>0</v>
      </c>
      <c r="F29" s="52" t="e">
        <f ca="1">IF(Calcu_ADJ!B29=FALSE,Calcu!R29,Calcu_ADJ!R29)</f>
        <v>#N/A</v>
      </c>
      <c r="G29" s="103" t="str">
        <f>Calcu!R$14</f>
        <v>μm</v>
      </c>
      <c r="H29" s="52" t="e">
        <f ca="1">IF(Calcu_ADJ!B29=FALSE,Calcu!U29,Calcu_ADJ!U29)</f>
        <v>#VALUE!</v>
      </c>
      <c r="J29" s="38" t="e">
        <f ca="1">Calcu!S29</f>
        <v>#N/A</v>
      </c>
      <c r="K29" s="38" t="e">
        <f ca="1">Calcu!T29</f>
        <v>#N/A</v>
      </c>
      <c r="L29" s="38" t="str">
        <f>LEFT(Calcu!V29)</f>
        <v/>
      </c>
      <c r="M29" s="38" t="str">
        <f>IF(Calcu_ADJ!B29=FALSE,"-",Calcu_ADJ!S29)</f>
        <v>-</v>
      </c>
      <c r="N29" s="38" t="str">
        <f>IF(Calcu_ADJ!B29=FALSE,"-",Calcu_ADJ!T29)</f>
        <v>-</v>
      </c>
      <c r="O29" s="38" t="str">
        <f>IF(Calcu_ADJ!B29=FALSE,"-",LEFT(Calcu_ADJ!V29))</f>
        <v>-</v>
      </c>
      <c r="Q29" s="38" t="e">
        <f ca="1">IF(Calcu_ADJ!B29=FALSE,Calcu!W29,Calcu_ADJ!W29)</f>
        <v>#N/A</v>
      </c>
    </row>
    <row r="30" spans="1:17" ht="15" customHeight="1">
      <c r="A30" s="45" t="str">
        <f>IF(Calcu!B30=TRUE,"","삭제")</f>
        <v>삭제</v>
      </c>
      <c r="B30" s="44"/>
      <c r="C30" s="44"/>
      <c r="D30" s="44"/>
      <c r="E30" s="38">
        <f>Calcu!B$4</f>
        <v>0</v>
      </c>
      <c r="F30" s="52" t="e">
        <f ca="1">IF(Calcu_ADJ!B30=FALSE,Calcu!R30,Calcu_ADJ!R30)</f>
        <v>#N/A</v>
      </c>
      <c r="G30" s="103" t="str">
        <f>Calcu!R$14</f>
        <v>μm</v>
      </c>
      <c r="H30" s="52" t="e">
        <f ca="1">IF(Calcu_ADJ!B30=FALSE,Calcu!U30,Calcu_ADJ!U30)</f>
        <v>#VALUE!</v>
      </c>
      <c r="J30" s="38" t="e">
        <f ca="1">Calcu!S30</f>
        <v>#N/A</v>
      </c>
      <c r="K30" s="38" t="e">
        <f ca="1">Calcu!T30</f>
        <v>#N/A</v>
      </c>
      <c r="L30" s="38" t="str">
        <f>LEFT(Calcu!V30)</f>
        <v/>
      </c>
      <c r="M30" s="38" t="str">
        <f>IF(Calcu_ADJ!B30=FALSE,"-",Calcu_ADJ!S30)</f>
        <v>-</v>
      </c>
      <c r="N30" s="38" t="str">
        <f>IF(Calcu_ADJ!B30=FALSE,"-",Calcu_ADJ!T30)</f>
        <v>-</v>
      </c>
      <c r="O30" s="38" t="str">
        <f>IF(Calcu_ADJ!B30=FALSE,"-",LEFT(Calcu_ADJ!V30))</f>
        <v>-</v>
      </c>
      <c r="Q30" s="38" t="e">
        <f ca="1">IF(Calcu_ADJ!B30=FALSE,Calcu!W30,Calcu_ADJ!W30)</f>
        <v>#N/A</v>
      </c>
    </row>
    <row r="31" spans="1:17" ht="15" customHeight="1">
      <c r="A31" s="45" t="str">
        <f>IF(Calcu!B31=TRUE,"","삭제")</f>
        <v>삭제</v>
      </c>
      <c r="B31" s="44"/>
      <c r="C31" s="44"/>
      <c r="D31" s="44"/>
      <c r="E31" s="38">
        <f>Calcu!B$4</f>
        <v>0</v>
      </c>
      <c r="F31" s="52" t="e">
        <f ca="1">IF(Calcu_ADJ!B31=FALSE,Calcu!R31,Calcu_ADJ!R31)</f>
        <v>#N/A</v>
      </c>
      <c r="G31" s="103" t="str">
        <f>Calcu!R$14</f>
        <v>μm</v>
      </c>
      <c r="H31" s="52" t="e">
        <f ca="1">IF(Calcu_ADJ!B31=FALSE,Calcu!U31,Calcu_ADJ!U31)</f>
        <v>#VALUE!</v>
      </c>
      <c r="J31" s="38" t="e">
        <f ca="1">Calcu!S31</f>
        <v>#N/A</v>
      </c>
      <c r="K31" s="38" t="e">
        <f ca="1">Calcu!T31</f>
        <v>#N/A</v>
      </c>
      <c r="L31" s="38" t="str">
        <f>LEFT(Calcu!V31)</f>
        <v/>
      </c>
      <c r="M31" s="38" t="str">
        <f>IF(Calcu_ADJ!B31=FALSE,"-",Calcu_ADJ!S31)</f>
        <v>-</v>
      </c>
      <c r="N31" s="38" t="str">
        <f>IF(Calcu_ADJ!B31=FALSE,"-",Calcu_ADJ!T31)</f>
        <v>-</v>
      </c>
      <c r="O31" s="38" t="str">
        <f>IF(Calcu_ADJ!B31=FALSE,"-",LEFT(Calcu_ADJ!V31))</f>
        <v>-</v>
      </c>
      <c r="Q31" s="38" t="e">
        <f ca="1">IF(Calcu_ADJ!B31=FALSE,Calcu!W31,Calcu_ADJ!W31)</f>
        <v>#N/A</v>
      </c>
    </row>
    <row r="32" spans="1:17" ht="15" customHeight="1">
      <c r="A32" s="45" t="str">
        <f>IF(Calcu!B32=TRUE,"","삭제")</f>
        <v>삭제</v>
      </c>
      <c r="B32" s="44"/>
      <c r="C32" s="44"/>
      <c r="D32" s="44"/>
      <c r="E32" s="38">
        <f>Calcu!B$4</f>
        <v>0</v>
      </c>
      <c r="F32" s="52" t="e">
        <f ca="1">IF(Calcu_ADJ!B32=FALSE,Calcu!R32,Calcu_ADJ!R32)</f>
        <v>#N/A</v>
      </c>
      <c r="G32" s="103" t="str">
        <f>Calcu!R$14</f>
        <v>μm</v>
      </c>
      <c r="H32" s="52" t="e">
        <f ca="1">IF(Calcu_ADJ!B32=FALSE,Calcu!U32,Calcu_ADJ!U32)</f>
        <v>#VALUE!</v>
      </c>
      <c r="J32" s="38" t="e">
        <f ca="1">Calcu!S32</f>
        <v>#N/A</v>
      </c>
      <c r="K32" s="38" t="e">
        <f ca="1">Calcu!T32</f>
        <v>#N/A</v>
      </c>
      <c r="L32" s="38" t="str">
        <f>LEFT(Calcu!V32)</f>
        <v/>
      </c>
      <c r="M32" s="38" t="str">
        <f>IF(Calcu_ADJ!B32=FALSE,"-",Calcu_ADJ!S32)</f>
        <v>-</v>
      </c>
      <c r="N32" s="38" t="str">
        <f>IF(Calcu_ADJ!B32=FALSE,"-",Calcu_ADJ!T32)</f>
        <v>-</v>
      </c>
      <c r="O32" s="38" t="str">
        <f>IF(Calcu_ADJ!B32=FALSE,"-",LEFT(Calcu_ADJ!V32))</f>
        <v>-</v>
      </c>
      <c r="Q32" s="38" t="e">
        <f ca="1">IF(Calcu_ADJ!B32=FALSE,Calcu!W32,Calcu_ADJ!W32)</f>
        <v>#N/A</v>
      </c>
    </row>
    <row r="33" spans="1:17" ht="15" customHeight="1">
      <c r="A33" s="45" t="str">
        <f>IF(Calcu!B33=TRUE,"","삭제")</f>
        <v>삭제</v>
      </c>
      <c r="B33" s="44"/>
      <c r="C33" s="44"/>
      <c r="D33" s="44"/>
      <c r="E33" s="38">
        <f>Calcu!B$4</f>
        <v>0</v>
      </c>
      <c r="F33" s="52" t="e">
        <f ca="1">IF(Calcu_ADJ!B33=FALSE,Calcu!R33,Calcu_ADJ!R33)</f>
        <v>#N/A</v>
      </c>
      <c r="G33" s="103" t="str">
        <f>Calcu!R$14</f>
        <v>μm</v>
      </c>
      <c r="H33" s="52" t="e">
        <f ca="1">IF(Calcu_ADJ!B33=FALSE,Calcu!U33,Calcu_ADJ!U33)</f>
        <v>#VALUE!</v>
      </c>
      <c r="J33" s="38" t="e">
        <f ca="1">Calcu!S33</f>
        <v>#N/A</v>
      </c>
      <c r="K33" s="38" t="e">
        <f ca="1">Calcu!T33</f>
        <v>#N/A</v>
      </c>
      <c r="L33" s="38" t="str">
        <f>LEFT(Calcu!V33)</f>
        <v/>
      </c>
      <c r="M33" s="38" t="str">
        <f>IF(Calcu_ADJ!B33=FALSE,"-",Calcu_ADJ!S33)</f>
        <v>-</v>
      </c>
      <c r="N33" s="38" t="str">
        <f>IF(Calcu_ADJ!B33=FALSE,"-",Calcu_ADJ!T33)</f>
        <v>-</v>
      </c>
      <c r="O33" s="38" t="str">
        <f>IF(Calcu_ADJ!B33=FALSE,"-",LEFT(Calcu_ADJ!V33))</f>
        <v>-</v>
      </c>
      <c r="Q33" s="38" t="e">
        <f ca="1">IF(Calcu_ADJ!B33=FALSE,Calcu!W33,Calcu_ADJ!W33)</f>
        <v>#N/A</v>
      </c>
    </row>
    <row r="34" spans="1:17" ht="15" customHeight="1">
      <c r="A34" s="45" t="str">
        <f>IF(Calcu!B34=TRUE,"","삭제")</f>
        <v>삭제</v>
      </c>
      <c r="B34" s="44"/>
      <c r="C34" s="44"/>
      <c r="D34" s="44"/>
      <c r="E34" s="38">
        <f>Calcu!B$4</f>
        <v>0</v>
      </c>
      <c r="F34" s="52" t="e">
        <f ca="1">IF(Calcu_ADJ!B34=FALSE,Calcu!R34,Calcu_ADJ!R34)</f>
        <v>#N/A</v>
      </c>
      <c r="G34" s="103" t="str">
        <f>Calcu!R$14</f>
        <v>μm</v>
      </c>
      <c r="H34" s="52" t="e">
        <f ca="1">IF(Calcu_ADJ!B34=FALSE,Calcu!U34,Calcu_ADJ!U34)</f>
        <v>#VALUE!</v>
      </c>
      <c r="J34" s="38" t="e">
        <f ca="1">Calcu!S34</f>
        <v>#N/A</v>
      </c>
      <c r="K34" s="38" t="e">
        <f ca="1">Calcu!T34</f>
        <v>#N/A</v>
      </c>
      <c r="L34" s="38" t="str">
        <f>LEFT(Calcu!V34)</f>
        <v/>
      </c>
      <c r="M34" s="38" t="str">
        <f>IF(Calcu_ADJ!B34=FALSE,"-",Calcu_ADJ!S34)</f>
        <v>-</v>
      </c>
      <c r="N34" s="38" t="str">
        <f>IF(Calcu_ADJ!B34=FALSE,"-",Calcu_ADJ!T34)</f>
        <v>-</v>
      </c>
      <c r="O34" s="38" t="str">
        <f>IF(Calcu_ADJ!B34=FALSE,"-",LEFT(Calcu_ADJ!V34))</f>
        <v>-</v>
      </c>
      <c r="Q34" s="38" t="e">
        <f ca="1">IF(Calcu_ADJ!B34=FALSE,Calcu!W34,Calcu_ADJ!W34)</f>
        <v>#N/A</v>
      </c>
    </row>
    <row r="35" spans="1:17" ht="15" customHeight="1">
      <c r="A35" s="45" t="str">
        <f>IF(Calcu!B35=TRUE,"","삭제")</f>
        <v>삭제</v>
      </c>
      <c r="B35" s="44"/>
      <c r="C35" s="44"/>
      <c r="D35" s="44"/>
      <c r="E35" s="38">
        <f>Calcu!B$4</f>
        <v>0</v>
      </c>
      <c r="F35" s="52" t="e">
        <f ca="1">IF(Calcu_ADJ!B35=FALSE,Calcu!R35,Calcu_ADJ!R35)</f>
        <v>#N/A</v>
      </c>
      <c r="G35" s="103" t="str">
        <f>Calcu!R$14</f>
        <v>μm</v>
      </c>
      <c r="H35" s="52" t="e">
        <f ca="1">IF(Calcu_ADJ!B35=FALSE,Calcu!U35,Calcu_ADJ!U35)</f>
        <v>#VALUE!</v>
      </c>
      <c r="J35" s="38" t="e">
        <f ca="1">Calcu!S35</f>
        <v>#N/A</v>
      </c>
      <c r="K35" s="38" t="e">
        <f ca="1">Calcu!T35</f>
        <v>#N/A</v>
      </c>
      <c r="L35" s="38" t="str">
        <f>LEFT(Calcu!V35)</f>
        <v/>
      </c>
      <c r="M35" s="38" t="str">
        <f>IF(Calcu_ADJ!B35=FALSE,"-",Calcu_ADJ!S35)</f>
        <v>-</v>
      </c>
      <c r="N35" s="38" t="str">
        <f>IF(Calcu_ADJ!B35=FALSE,"-",Calcu_ADJ!T35)</f>
        <v>-</v>
      </c>
      <c r="O35" s="38" t="str">
        <f>IF(Calcu_ADJ!B35=FALSE,"-",LEFT(Calcu_ADJ!V35))</f>
        <v>-</v>
      </c>
      <c r="Q35" s="38" t="e">
        <f ca="1">IF(Calcu_ADJ!B35=FALSE,Calcu!W35,Calcu_ADJ!W35)</f>
        <v>#N/A</v>
      </c>
    </row>
    <row r="36" spans="1:17" ht="15" customHeight="1">
      <c r="A36" s="279" t="str">
        <f>A15</f>
        <v>삭제</v>
      </c>
      <c r="B36" s="44"/>
      <c r="C36" s="44"/>
      <c r="D36" s="44"/>
      <c r="G36" s="54" t="s">
        <v>373</v>
      </c>
      <c r="H36" s="248">
        <f>IF(Calcu_ADJ!B15=FALSE,Calcu!C51,Calcu_ADJ!P46)</f>
        <v>2</v>
      </c>
    </row>
    <row r="37" spans="1:17" ht="15" customHeight="1">
      <c r="A37" s="279" t="str">
        <f>A38</f>
        <v>삭제</v>
      </c>
      <c r="B37" s="44"/>
      <c r="C37" s="44"/>
      <c r="D37" s="44"/>
      <c r="F37" s="52"/>
      <c r="G37" s="103"/>
      <c r="H37" s="52"/>
    </row>
    <row r="38" spans="1:17" ht="15" customHeight="1">
      <c r="A38" s="45" t="str">
        <f>IF(Calcu!B79=TRUE,"","삭제")</f>
        <v>삭제</v>
      </c>
      <c r="B38" s="44"/>
      <c r="C38" s="44"/>
      <c r="D38" s="44"/>
      <c r="E38" s="38">
        <f>Calcu!B$68</f>
        <v>0</v>
      </c>
      <c r="F38" s="52" t="e">
        <f ca="1">IF(Calcu_ADJ!B80=FALSE,Calcu!R79,Calcu_ADJ!R80)</f>
        <v>#N/A</v>
      </c>
      <c r="G38" s="103" t="str">
        <f>Calcu!R$78</f>
        <v>μm</v>
      </c>
      <c r="H38" s="52" t="e">
        <f ca="1">IF(Calcu_ADJ!B80=FALSE,Calcu!U79,Calcu_ADJ!U80)</f>
        <v>#VALUE!</v>
      </c>
      <c r="J38" s="38" t="e">
        <f ca="1">Calcu!S79</f>
        <v>#N/A</v>
      </c>
      <c r="K38" s="38" t="e">
        <f ca="1">Calcu!T79</f>
        <v>#N/A</v>
      </c>
      <c r="L38" s="38" t="str">
        <f>LEFT(Calcu!V79)</f>
        <v/>
      </c>
      <c r="M38" s="38" t="str">
        <f>IF(Calcu_ADJ!B80=FALSE,"-",Calcu_ADJ!S80)</f>
        <v>-</v>
      </c>
      <c r="N38" s="38" t="str">
        <f>IF(Calcu_ADJ!B80=FALSE,"-",Calcu_ADJ!T80)</f>
        <v>-</v>
      </c>
      <c r="O38" s="38" t="str">
        <f>IF(Calcu_ADJ!B80=FALSE,"-",LEFT(Calcu_ADJ!V80))</f>
        <v>-</v>
      </c>
      <c r="Q38" s="38" t="e">
        <f ca="1">IF(Calcu_ADJ!B80=FALSE,Calcu!W79,Calcu_ADJ!W80)</f>
        <v>#N/A</v>
      </c>
    </row>
    <row r="39" spans="1:17" ht="15" customHeight="1">
      <c r="A39" s="45" t="str">
        <f>IF(Calcu!B80=TRUE,"","삭제")</f>
        <v>삭제</v>
      </c>
      <c r="B39" s="44"/>
      <c r="C39" s="44"/>
      <c r="D39" s="44"/>
      <c r="E39" s="38">
        <f>Calcu!B$68</f>
        <v>0</v>
      </c>
      <c r="F39" s="52" t="e">
        <f ca="1">Calcu!R80</f>
        <v>#N/A</v>
      </c>
      <c r="G39" s="103" t="str">
        <f>Calcu!R$78</f>
        <v>μm</v>
      </c>
      <c r="H39" s="52" t="e">
        <f ca="1">IF(Calcu_ADJ!B81=FALSE,Calcu!U80,Calcu_ADJ!U81)</f>
        <v>#VALUE!</v>
      </c>
      <c r="J39" s="38" t="e">
        <f ca="1">Calcu!S80</f>
        <v>#N/A</v>
      </c>
      <c r="K39" s="38" t="e">
        <f ca="1">Calcu!T80</f>
        <v>#N/A</v>
      </c>
      <c r="L39" s="38" t="str">
        <f>LEFT(Calcu!V80)</f>
        <v/>
      </c>
      <c r="M39" s="38" t="str">
        <f>IF(Calcu_ADJ!B81=FALSE,"-",Calcu_ADJ!S81)</f>
        <v>-</v>
      </c>
      <c r="N39" s="38" t="str">
        <f>IF(Calcu_ADJ!B81=FALSE,"-",Calcu_ADJ!T81)</f>
        <v>-</v>
      </c>
      <c r="O39" s="38" t="str">
        <f>IF(Calcu_ADJ!B81=FALSE,"-",LEFT(Calcu_ADJ!V81))</f>
        <v>-</v>
      </c>
      <c r="Q39" s="38" t="e">
        <f ca="1">IF(Calcu_ADJ!B81=FALSE,Calcu!W80,Calcu_ADJ!W81)</f>
        <v>#N/A</v>
      </c>
    </row>
    <row r="40" spans="1:17" ht="15" customHeight="1">
      <c r="A40" s="45" t="str">
        <f>IF(Calcu!B81=TRUE,"","삭제")</f>
        <v>삭제</v>
      </c>
      <c r="B40" s="44"/>
      <c r="C40" s="44"/>
      <c r="D40" s="44"/>
      <c r="E40" s="38">
        <f>Calcu!B$68</f>
        <v>0</v>
      </c>
      <c r="F40" s="52" t="e">
        <f ca="1">Calcu!R81</f>
        <v>#N/A</v>
      </c>
      <c r="G40" s="103" t="str">
        <f>Calcu!R$78</f>
        <v>μm</v>
      </c>
      <c r="H40" s="52" t="e">
        <f ca="1">IF(Calcu_ADJ!B82=FALSE,Calcu!U81,Calcu_ADJ!U82)</f>
        <v>#VALUE!</v>
      </c>
      <c r="J40" s="38" t="e">
        <f ca="1">Calcu!S81</f>
        <v>#N/A</v>
      </c>
      <c r="K40" s="38" t="e">
        <f ca="1">Calcu!T81</f>
        <v>#N/A</v>
      </c>
      <c r="L40" s="38" t="str">
        <f>LEFT(Calcu!V81)</f>
        <v/>
      </c>
      <c r="M40" s="38" t="str">
        <f>IF(Calcu_ADJ!B82=FALSE,"-",Calcu_ADJ!S82)</f>
        <v>-</v>
      </c>
      <c r="N40" s="38" t="str">
        <f>IF(Calcu_ADJ!B82=FALSE,"-",Calcu_ADJ!T82)</f>
        <v>-</v>
      </c>
      <c r="O40" s="38" t="str">
        <f>IF(Calcu_ADJ!B82=FALSE,"-",LEFT(Calcu_ADJ!V82))</f>
        <v>-</v>
      </c>
      <c r="Q40" s="38" t="e">
        <f ca="1">IF(Calcu_ADJ!B82=FALSE,Calcu!W81,Calcu_ADJ!W82)</f>
        <v>#N/A</v>
      </c>
    </row>
    <row r="41" spans="1:17" ht="15" customHeight="1">
      <c r="A41" s="45" t="str">
        <f>IF(Calcu!B82=TRUE,"","삭제")</f>
        <v>삭제</v>
      </c>
      <c r="B41" s="44"/>
      <c r="C41" s="44"/>
      <c r="D41" s="44"/>
      <c r="E41" s="38">
        <f>Calcu!B$68</f>
        <v>0</v>
      </c>
      <c r="F41" s="52" t="e">
        <f ca="1">Calcu!R82</f>
        <v>#N/A</v>
      </c>
      <c r="G41" s="103" t="str">
        <f>Calcu!R$78</f>
        <v>μm</v>
      </c>
      <c r="H41" s="52" t="e">
        <f ca="1">IF(Calcu_ADJ!B83=FALSE,Calcu!U82,Calcu_ADJ!U83)</f>
        <v>#VALUE!</v>
      </c>
      <c r="J41" s="38" t="e">
        <f ca="1">Calcu!S82</f>
        <v>#N/A</v>
      </c>
      <c r="K41" s="38" t="e">
        <f ca="1">Calcu!T82</f>
        <v>#N/A</v>
      </c>
      <c r="L41" s="38" t="str">
        <f>LEFT(Calcu!V82)</f>
        <v/>
      </c>
      <c r="M41" s="38" t="str">
        <f>IF(Calcu_ADJ!B83=FALSE,"-",Calcu_ADJ!S83)</f>
        <v>-</v>
      </c>
      <c r="N41" s="38" t="str">
        <f>IF(Calcu_ADJ!B83=FALSE,"-",Calcu_ADJ!T83)</f>
        <v>-</v>
      </c>
      <c r="O41" s="38" t="str">
        <f>IF(Calcu_ADJ!B83=FALSE,"-",LEFT(Calcu_ADJ!V83))</f>
        <v>-</v>
      </c>
      <c r="Q41" s="38" t="e">
        <f ca="1">IF(Calcu_ADJ!B83=FALSE,Calcu!W82,Calcu_ADJ!W83)</f>
        <v>#N/A</v>
      </c>
    </row>
    <row r="42" spans="1:17" ht="15" customHeight="1">
      <c r="A42" s="45" t="str">
        <f>IF(Calcu!B83=TRUE,"","삭제")</f>
        <v>삭제</v>
      </c>
      <c r="B42" s="44"/>
      <c r="C42" s="44"/>
      <c r="D42" s="44"/>
      <c r="E42" s="38">
        <f>Calcu!B$68</f>
        <v>0</v>
      </c>
      <c r="F42" s="52" t="e">
        <f ca="1">Calcu!R83</f>
        <v>#N/A</v>
      </c>
      <c r="G42" s="103" t="str">
        <f>Calcu!R$78</f>
        <v>μm</v>
      </c>
      <c r="H42" s="52" t="e">
        <f ca="1">IF(Calcu_ADJ!B84=FALSE,Calcu!U83,Calcu_ADJ!U84)</f>
        <v>#VALUE!</v>
      </c>
      <c r="J42" s="38" t="e">
        <f ca="1">Calcu!S83</f>
        <v>#N/A</v>
      </c>
      <c r="K42" s="38" t="e">
        <f ca="1">Calcu!T83</f>
        <v>#N/A</v>
      </c>
      <c r="L42" s="38" t="str">
        <f>LEFT(Calcu!V83)</f>
        <v/>
      </c>
      <c r="M42" s="38" t="str">
        <f>IF(Calcu_ADJ!B84=FALSE,"-",Calcu_ADJ!S84)</f>
        <v>-</v>
      </c>
      <c r="N42" s="38" t="str">
        <f>IF(Calcu_ADJ!B84=FALSE,"-",Calcu_ADJ!T84)</f>
        <v>-</v>
      </c>
      <c r="O42" s="38" t="str">
        <f>IF(Calcu_ADJ!B84=FALSE,"-",LEFT(Calcu_ADJ!V84))</f>
        <v>-</v>
      </c>
      <c r="Q42" s="38" t="e">
        <f ca="1">IF(Calcu_ADJ!B84=FALSE,Calcu!W83,Calcu_ADJ!W84)</f>
        <v>#N/A</v>
      </c>
    </row>
    <row r="43" spans="1:17" ht="15" customHeight="1">
      <c r="A43" s="45" t="str">
        <f>IF(Calcu!B84=TRUE,"","삭제")</f>
        <v>삭제</v>
      </c>
      <c r="B43" s="44"/>
      <c r="C43" s="44"/>
      <c r="D43" s="44"/>
      <c r="E43" s="38">
        <f>Calcu!B$68</f>
        <v>0</v>
      </c>
      <c r="F43" s="52" t="e">
        <f ca="1">Calcu!R84</f>
        <v>#N/A</v>
      </c>
      <c r="G43" s="103" t="str">
        <f>Calcu!R$78</f>
        <v>μm</v>
      </c>
      <c r="H43" s="52" t="e">
        <f ca="1">IF(Calcu_ADJ!B85=FALSE,Calcu!U84,Calcu_ADJ!U85)</f>
        <v>#VALUE!</v>
      </c>
      <c r="J43" s="38" t="e">
        <f ca="1">Calcu!S84</f>
        <v>#N/A</v>
      </c>
      <c r="K43" s="38" t="e">
        <f ca="1">Calcu!T84</f>
        <v>#N/A</v>
      </c>
      <c r="L43" s="38" t="str">
        <f>LEFT(Calcu!V84)</f>
        <v/>
      </c>
      <c r="M43" s="38" t="str">
        <f>IF(Calcu_ADJ!B85=FALSE,"-",Calcu_ADJ!S85)</f>
        <v>-</v>
      </c>
      <c r="N43" s="38" t="str">
        <f>IF(Calcu_ADJ!B85=FALSE,"-",Calcu_ADJ!T85)</f>
        <v>-</v>
      </c>
      <c r="O43" s="38" t="str">
        <f>IF(Calcu_ADJ!B85=FALSE,"-",LEFT(Calcu_ADJ!V85))</f>
        <v>-</v>
      </c>
      <c r="Q43" s="38" t="e">
        <f ca="1">IF(Calcu_ADJ!B85=FALSE,Calcu!W84,Calcu_ADJ!W85)</f>
        <v>#N/A</v>
      </c>
    </row>
    <row r="44" spans="1:17" ht="15" customHeight="1">
      <c r="A44" s="45" t="str">
        <f>IF(Calcu!B85=TRUE,"","삭제")</f>
        <v>삭제</v>
      </c>
      <c r="B44" s="44"/>
      <c r="C44" s="44"/>
      <c r="D44" s="44"/>
      <c r="E44" s="38">
        <f>Calcu!B$68</f>
        <v>0</v>
      </c>
      <c r="F44" s="52" t="e">
        <f ca="1">Calcu!R85</f>
        <v>#N/A</v>
      </c>
      <c r="G44" s="103" t="str">
        <f>Calcu!R$78</f>
        <v>μm</v>
      </c>
      <c r="H44" s="52" t="e">
        <f ca="1">IF(Calcu_ADJ!B86=FALSE,Calcu!U85,Calcu_ADJ!U86)</f>
        <v>#VALUE!</v>
      </c>
      <c r="J44" s="38" t="e">
        <f ca="1">Calcu!S85</f>
        <v>#N/A</v>
      </c>
      <c r="K44" s="38" t="e">
        <f ca="1">Calcu!T85</f>
        <v>#N/A</v>
      </c>
      <c r="L44" s="38" t="str">
        <f>LEFT(Calcu!V85)</f>
        <v/>
      </c>
      <c r="M44" s="38" t="str">
        <f>IF(Calcu_ADJ!B86=FALSE,"-",Calcu_ADJ!S86)</f>
        <v>-</v>
      </c>
      <c r="N44" s="38" t="str">
        <f>IF(Calcu_ADJ!B86=FALSE,"-",Calcu_ADJ!T86)</f>
        <v>-</v>
      </c>
      <c r="O44" s="38" t="str">
        <f>IF(Calcu_ADJ!B86=FALSE,"-",LEFT(Calcu_ADJ!V86))</f>
        <v>-</v>
      </c>
      <c r="Q44" s="38" t="e">
        <f ca="1">IF(Calcu_ADJ!B86=FALSE,Calcu!W85,Calcu_ADJ!W86)</f>
        <v>#N/A</v>
      </c>
    </row>
    <row r="45" spans="1:17" ht="15" customHeight="1">
      <c r="A45" s="45" t="str">
        <f>IF(Calcu!B86=TRUE,"","삭제")</f>
        <v>삭제</v>
      </c>
      <c r="B45" s="44"/>
      <c r="C45" s="44"/>
      <c r="D45" s="44"/>
      <c r="E45" s="38">
        <f>Calcu!B$68</f>
        <v>0</v>
      </c>
      <c r="F45" s="52" t="e">
        <f ca="1">Calcu!R86</f>
        <v>#N/A</v>
      </c>
      <c r="G45" s="103" t="str">
        <f>Calcu!R$78</f>
        <v>μm</v>
      </c>
      <c r="H45" s="52" t="e">
        <f ca="1">IF(Calcu_ADJ!B87=FALSE,Calcu!U86,Calcu_ADJ!U87)</f>
        <v>#VALUE!</v>
      </c>
      <c r="J45" s="38" t="e">
        <f ca="1">Calcu!S86</f>
        <v>#N/A</v>
      </c>
      <c r="K45" s="38" t="e">
        <f ca="1">Calcu!T86</f>
        <v>#N/A</v>
      </c>
      <c r="L45" s="38" t="str">
        <f>LEFT(Calcu!V86)</f>
        <v/>
      </c>
      <c r="M45" s="38" t="str">
        <f>IF(Calcu_ADJ!B87=FALSE,"-",Calcu_ADJ!S87)</f>
        <v>-</v>
      </c>
      <c r="N45" s="38" t="str">
        <f>IF(Calcu_ADJ!B87=FALSE,"-",Calcu_ADJ!T87)</f>
        <v>-</v>
      </c>
      <c r="O45" s="38" t="str">
        <f>IF(Calcu_ADJ!B87=FALSE,"-",LEFT(Calcu_ADJ!V87))</f>
        <v>-</v>
      </c>
      <c r="Q45" s="38" t="e">
        <f ca="1">IF(Calcu_ADJ!B87=FALSE,Calcu!W86,Calcu_ADJ!W87)</f>
        <v>#N/A</v>
      </c>
    </row>
    <row r="46" spans="1:17" ht="15" customHeight="1">
      <c r="A46" s="45" t="str">
        <f>IF(Calcu!B87=TRUE,"","삭제")</f>
        <v>삭제</v>
      </c>
      <c r="B46" s="44"/>
      <c r="C46" s="44"/>
      <c r="D46" s="44"/>
      <c r="E46" s="38">
        <f>Calcu!B$68</f>
        <v>0</v>
      </c>
      <c r="F46" s="52" t="e">
        <f ca="1">Calcu!R87</f>
        <v>#N/A</v>
      </c>
      <c r="G46" s="103" t="str">
        <f>Calcu!R$78</f>
        <v>μm</v>
      </c>
      <c r="H46" s="52" t="e">
        <f ca="1">IF(Calcu_ADJ!B88=FALSE,Calcu!U87,Calcu_ADJ!U88)</f>
        <v>#VALUE!</v>
      </c>
      <c r="J46" s="38" t="e">
        <f ca="1">Calcu!S87</f>
        <v>#N/A</v>
      </c>
      <c r="K46" s="38" t="e">
        <f ca="1">Calcu!T87</f>
        <v>#N/A</v>
      </c>
      <c r="L46" s="38" t="str">
        <f>LEFT(Calcu!V87)</f>
        <v/>
      </c>
      <c r="M46" s="38" t="str">
        <f>IF(Calcu_ADJ!B88=FALSE,"-",Calcu_ADJ!S88)</f>
        <v>-</v>
      </c>
      <c r="N46" s="38" t="str">
        <f>IF(Calcu_ADJ!B88=FALSE,"-",Calcu_ADJ!T88)</f>
        <v>-</v>
      </c>
      <c r="O46" s="38" t="str">
        <f>IF(Calcu_ADJ!B88=FALSE,"-",LEFT(Calcu_ADJ!V88))</f>
        <v>-</v>
      </c>
      <c r="Q46" s="38" t="e">
        <f ca="1">IF(Calcu_ADJ!B88=FALSE,Calcu!W87,Calcu_ADJ!W88)</f>
        <v>#N/A</v>
      </c>
    </row>
    <row r="47" spans="1:17" ht="15" customHeight="1">
      <c r="A47" s="45" t="str">
        <f>IF(Calcu!B88=TRUE,"","삭제")</f>
        <v>삭제</v>
      </c>
      <c r="B47" s="44"/>
      <c r="C47" s="44"/>
      <c r="D47" s="44"/>
      <c r="E47" s="38">
        <f>Calcu!B$68</f>
        <v>0</v>
      </c>
      <c r="F47" s="52" t="e">
        <f ca="1">Calcu!R88</f>
        <v>#N/A</v>
      </c>
      <c r="G47" s="103" t="str">
        <f>Calcu!R$78</f>
        <v>μm</v>
      </c>
      <c r="H47" s="52" t="e">
        <f ca="1">IF(Calcu_ADJ!B89=FALSE,Calcu!U88,Calcu_ADJ!U89)</f>
        <v>#VALUE!</v>
      </c>
      <c r="J47" s="38" t="e">
        <f ca="1">Calcu!S88</f>
        <v>#N/A</v>
      </c>
      <c r="K47" s="38" t="e">
        <f ca="1">Calcu!T88</f>
        <v>#N/A</v>
      </c>
      <c r="L47" s="38" t="str">
        <f>LEFT(Calcu!V88)</f>
        <v/>
      </c>
      <c r="M47" s="38" t="str">
        <f>IF(Calcu_ADJ!B89=FALSE,"-",Calcu_ADJ!S89)</f>
        <v>-</v>
      </c>
      <c r="N47" s="38" t="str">
        <f>IF(Calcu_ADJ!B89=FALSE,"-",Calcu_ADJ!T89)</f>
        <v>-</v>
      </c>
      <c r="O47" s="38" t="str">
        <f>IF(Calcu_ADJ!B89=FALSE,"-",LEFT(Calcu_ADJ!V89))</f>
        <v>-</v>
      </c>
      <c r="Q47" s="38" t="e">
        <f ca="1">IF(Calcu_ADJ!B89=FALSE,Calcu!W88,Calcu_ADJ!W89)</f>
        <v>#N/A</v>
      </c>
    </row>
    <row r="48" spans="1:17" ht="15" customHeight="1">
      <c r="A48" s="45" t="str">
        <f>IF(Calcu!B89=TRUE,"","삭제")</f>
        <v>삭제</v>
      </c>
      <c r="B48" s="44"/>
      <c r="C48" s="44"/>
      <c r="D48" s="44"/>
      <c r="E48" s="38">
        <f>Calcu!B$68</f>
        <v>0</v>
      </c>
      <c r="F48" s="52" t="e">
        <f ca="1">Calcu!R89</f>
        <v>#N/A</v>
      </c>
      <c r="G48" s="103" t="str">
        <f>Calcu!R$78</f>
        <v>μm</v>
      </c>
      <c r="H48" s="52" t="e">
        <f ca="1">IF(Calcu_ADJ!B90=FALSE,Calcu!U89,Calcu_ADJ!U90)</f>
        <v>#VALUE!</v>
      </c>
      <c r="J48" s="38" t="e">
        <f ca="1">Calcu!S89</f>
        <v>#N/A</v>
      </c>
      <c r="K48" s="38" t="e">
        <f ca="1">Calcu!T89</f>
        <v>#N/A</v>
      </c>
      <c r="L48" s="38" t="str">
        <f>LEFT(Calcu!V89)</f>
        <v/>
      </c>
      <c r="M48" s="38" t="str">
        <f>IF(Calcu_ADJ!B90=FALSE,"-",Calcu_ADJ!S90)</f>
        <v>-</v>
      </c>
      <c r="N48" s="38" t="str">
        <f>IF(Calcu_ADJ!B90=FALSE,"-",Calcu_ADJ!T90)</f>
        <v>-</v>
      </c>
      <c r="O48" s="38" t="str">
        <f>IF(Calcu_ADJ!B90=FALSE,"-",LEFT(Calcu_ADJ!V90))</f>
        <v>-</v>
      </c>
      <c r="Q48" s="38" t="e">
        <f ca="1">IF(Calcu_ADJ!B90=FALSE,Calcu!W89,Calcu_ADJ!W90)</f>
        <v>#N/A</v>
      </c>
    </row>
    <row r="49" spans="1:17" ht="15" customHeight="1">
      <c r="A49" s="45" t="str">
        <f>IF(Calcu!B90=TRUE,"","삭제")</f>
        <v>삭제</v>
      </c>
      <c r="B49" s="44"/>
      <c r="C49" s="44"/>
      <c r="D49" s="44"/>
      <c r="E49" s="38">
        <f>Calcu!B$68</f>
        <v>0</v>
      </c>
      <c r="F49" s="52" t="e">
        <f ca="1">Calcu!R90</f>
        <v>#N/A</v>
      </c>
      <c r="G49" s="103" t="str">
        <f>Calcu!R$78</f>
        <v>μm</v>
      </c>
      <c r="H49" s="52" t="e">
        <f ca="1">IF(Calcu_ADJ!B91=FALSE,Calcu!U90,Calcu_ADJ!U91)</f>
        <v>#VALUE!</v>
      </c>
      <c r="J49" s="38" t="e">
        <f ca="1">Calcu!S90</f>
        <v>#N/A</v>
      </c>
      <c r="K49" s="38" t="e">
        <f ca="1">Calcu!T90</f>
        <v>#N/A</v>
      </c>
      <c r="L49" s="38" t="str">
        <f>LEFT(Calcu!V90)</f>
        <v/>
      </c>
      <c r="M49" s="38" t="str">
        <f>IF(Calcu_ADJ!B91=FALSE,"-",Calcu_ADJ!S91)</f>
        <v>-</v>
      </c>
      <c r="N49" s="38" t="str">
        <f>IF(Calcu_ADJ!B91=FALSE,"-",Calcu_ADJ!T91)</f>
        <v>-</v>
      </c>
      <c r="O49" s="38" t="str">
        <f>IF(Calcu_ADJ!B91=FALSE,"-",LEFT(Calcu_ADJ!V91))</f>
        <v>-</v>
      </c>
      <c r="Q49" s="38" t="e">
        <f ca="1">IF(Calcu_ADJ!B91=FALSE,Calcu!W90,Calcu_ADJ!W91)</f>
        <v>#N/A</v>
      </c>
    </row>
    <row r="50" spans="1:17" ht="15" customHeight="1">
      <c r="A50" s="45" t="str">
        <f>IF(Calcu!B91=TRUE,"","삭제")</f>
        <v>삭제</v>
      </c>
      <c r="B50" s="44"/>
      <c r="C50" s="44"/>
      <c r="D50" s="44"/>
      <c r="E50" s="38">
        <f>Calcu!B$68</f>
        <v>0</v>
      </c>
      <c r="F50" s="52" t="e">
        <f ca="1">Calcu!R91</f>
        <v>#N/A</v>
      </c>
      <c r="G50" s="103" t="str">
        <f>Calcu!R$78</f>
        <v>μm</v>
      </c>
      <c r="H50" s="52" t="e">
        <f ca="1">IF(Calcu_ADJ!B92=FALSE,Calcu!U91,Calcu_ADJ!U92)</f>
        <v>#VALUE!</v>
      </c>
      <c r="J50" s="38" t="e">
        <f ca="1">Calcu!S91</f>
        <v>#N/A</v>
      </c>
      <c r="K50" s="38" t="e">
        <f ca="1">Calcu!T91</f>
        <v>#N/A</v>
      </c>
      <c r="L50" s="38" t="str">
        <f>LEFT(Calcu!V91)</f>
        <v/>
      </c>
      <c r="M50" s="38" t="str">
        <f>IF(Calcu_ADJ!B92=FALSE,"-",Calcu_ADJ!S92)</f>
        <v>-</v>
      </c>
      <c r="N50" s="38" t="str">
        <f>IF(Calcu_ADJ!B92=FALSE,"-",Calcu_ADJ!T92)</f>
        <v>-</v>
      </c>
      <c r="O50" s="38" t="str">
        <f>IF(Calcu_ADJ!B92=FALSE,"-",LEFT(Calcu_ADJ!V92))</f>
        <v>-</v>
      </c>
      <c r="Q50" s="38" t="e">
        <f ca="1">IF(Calcu_ADJ!B92=FALSE,Calcu!W91,Calcu_ADJ!W92)</f>
        <v>#N/A</v>
      </c>
    </row>
    <row r="51" spans="1:17" ht="15" customHeight="1">
      <c r="A51" s="45" t="str">
        <f>IF(Calcu!B92=TRUE,"","삭제")</f>
        <v>삭제</v>
      </c>
      <c r="B51" s="44"/>
      <c r="C51" s="44"/>
      <c r="D51" s="44"/>
      <c r="E51" s="38">
        <f>Calcu!B$68</f>
        <v>0</v>
      </c>
      <c r="F51" s="52" t="e">
        <f ca="1">Calcu!R92</f>
        <v>#N/A</v>
      </c>
      <c r="G51" s="103" t="str">
        <f>Calcu!R$78</f>
        <v>μm</v>
      </c>
      <c r="H51" s="52" t="e">
        <f ca="1">IF(Calcu_ADJ!B93=FALSE,Calcu!U92,Calcu_ADJ!U93)</f>
        <v>#VALUE!</v>
      </c>
      <c r="J51" s="38" t="e">
        <f ca="1">Calcu!S92</f>
        <v>#N/A</v>
      </c>
      <c r="K51" s="38" t="e">
        <f ca="1">Calcu!T92</f>
        <v>#N/A</v>
      </c>
      <c r="L51" s="38" t="str">
        <f>LEFT(Calcu!V92)</f>
        <v/>
      </c>
      <c r="M51" s="38" t="str">
        <f>IF(Calcu_ADJ!B93=FALSE,"-",Calcu_ADJ!S93)</f>
        <v>-</v>
      </c>
      <c r="N51" s="38" t="str">
        <f>IF(Calcu_ADJ!B93=FALSE,"-",Calcu_ADJ!T93)</f>
        <v>-</v>
      </c>
      <c r="O51" s="38" t="str">
        <f>IF(Calcu_ADJ!B93=FALSE,"-",LEFT(Calcu_ADJ!V93))</f>
        <v>-</v>
      </c>
      <c r="Q51" s="38" t="e">
        <f ca="1">IF(Calcu_ADJ!B93=FALSE,Calcu!W92,Calcu_ADJ!W93)</f>
        <v>#N/A</v>
      </c>
    </row>
    <row r="52" spans="1:17" ht="15" customHeight="1">
      <c r="A52" s="45" t="str">
        <f>IF(Calcu!B93=TRUE,"","삭제")</f>
        <v>삭제</v>
      </c>
      <c r="B52" s="44"/>
      <c r="C52" s="44"/>
      <c r="D52" s="44"/>
      <c r="E52" s="38">
        <f>Calcu!B$68</f>
        <v>0</v>
      </c>
      <c r="F52" s="52" t="e">
        <f ca="1">Calcu!R93</f>
        <v>#N/A</v>
      </c>
      <c r="G52" s="103" t="str">
        <f>Calcu!R$78</f>
        <v>μm</v>
      </c>
      <c r="H52" s="52" t="e">
        <f ca="1">IF(Calcu_ADJ!B94=FALSE,Calcu!U93,Calcu_ADJ!U94)</f>
        <v>#VALUE!</v>
      </c>
      <c r="J52" s="38" t="e">
        <f ca="1">Calcu!S93</f>
        <v>#N/A</v>
      </c>
      <c r="K52" s="38" t="e">
        <f ca="1">Calcu!T93</f>
        <v>#N/A</v>
      </c>
      <c r="L52" s="38" t="str">
        <f>LEFT(Calcu!V93)</f>
        <v/>
      </c>
      <c r="M52" s="38" t="str">
        <f>IF(Calcu_ADJ!B94=FALSE,"-",Calcu_ADJ!S94)</f>
        <v>-</v>
      </c>
      <c r="N52" s="38" t="str">
        <f>IF(Calcu_ADJ!B94=FALSE,"-",Calcu_ADJ!T94)</f>
        <v>-</v>
      </c>
      <c r="O52" s="38" t="str">
        <f>IF(Calcu_ADJ!B94=FALSE,"-",LEFT(Calcu_ADJ!V94))</f>
        <v>-</v>
      </c>
      <c r="Q52" s="38" t="e">
        <f ca="1">IF(Calcu_ADJ!B94=FALSE,Calcu!W93,Calcu_ADJ!W94)</f>
        <v>#N/A</v>
      </c>
    </row>
    <row r="53" spans="1:17" ht="15" customHeight="1">
      <c r="A53" s="45" t="str">
        <f>IF(Calcu!B94=TRUE,"","삭제")</f>
        <v>삭제</v>
      </c>
      <c r="B53" s="44"/>
      <c r="C53" s="44"/>
      <c r="D53" s="44"/>
      <c r="E53" s="38">
        <f>Calcu!B$68</f>
        <v>0</v>
      </c>
      <c r="F53" s="52" t="e">
        <f ca="1">Calcu!R94</f>
        <v>#N/A</v>
      </c>
      <c r="G53" s="103" t="str">
        <f>Calcu!R$78</f>
        <v>μm</v>
      </c>
      <c r="H53" s="52" t="e">
        <f ca="1">IF(Calcu_ADJ!B95=FALSE,Calcu!U94,Calcu_ADJ!U95)</f>
        <v>#VALUE!</v>
      </c>
      <c r="J53" s="38" t="e">
        <f ca="1">Calcu!S94</f>
        <v>#N/A</v>
      </c>
      <c r="K53" s="38" t="e">
        <f ca="1">Calcu!T94</f>
        <v>#N/A</v>
      </c>
      <c r="L53" s="38" t="str">
        <f>LEFT(Calcu!V94)</f>
        <v/>
      </c>
      <c r="M53" s="38" t="str">
        <f>IF(Calcu_ADJ!B95=FALSE,"-",Calcu_ADJ!S95)</f>
        <v>-</v>
      </c>
      <c r="N53" s="38" t="str">
        <f>IF(Calcu_ADJ!B95=FALSE,"-",Calcu_ADJ!T95)</f>
        <v>-</v>
      </c>
      <c r="O53" s="38" t="str">
        <f>IF(Calcu_ADJ!B95=FALSE,"-",LEFT(Calcu_ADJ!V95))</f>
        <v>-</v>
      </c>
      <c r="Q53" s="38" t="e">
        <f ca="1">IF(Calcu_ADJ!B95=FALSE,Calcu!W94,Calcu_ADJ!W95)</f>
        <v>#N/A</v>
      </c>
    </row>
    <row r="54" spans="1:17" ht="15" customHeight="1">
      <c r="A54" s="45" t="str">
        <f>IF(Calcu!B95=TRUE,"","삭제")</f>
        <v>삭제</v>
      </c>
      <c r="B54" s="44"/>
      <c r="C54" s="44"/>
      <c r="D54" s="44"/>
      <c r="E54" s="38">
        <f>Calcu!B$68</f>
        <v>0</v>
      </c>
      <c r="F54" s="52" t="e">
        <f ca="1">Calcu!R95</f>
        <v>#N/A</v>
      </c>
      <c r="G54" s="103" t="str">
        <f>Calcu!R$78</f>
        <v>μm</v>
      </c>
      <c r="H54" s="52" t="e">
        <f ca="1">IF(Calcu_ADJ!B96=FALSE,Calcu!U95,Calcu_ADJ!U96)</f>
        <v>#VALUE!</v>
      </c>
      <c r="J54" s="38" t="e">
        <f ca="1">Calcu!S95</f>
        <v>#N/A</v>
      </c>
      <c r="K54" s="38" t="e">
        <f ca="1">Calcu!T95</f>
        <v>#N/A</v>
      </c>
      <c r="L54" s="38" t="str">
        <f>LEFT(Calcu!V95)</f>
        <v/>
      </c>
      <c r="M54" s="38" t="str">
        <f>IF(Calcu_ADJ!B96=FALSE,"-",Calcu_ADJ!S96)</f>
        <v>-</v>
      </c>
      <c r="N54" s="38" t="str">
        <f>IF(Calcu_ADJ!B96=FALSE,"-",Calcu_ADJ!T96)</f>
        <v>-</v>
      </c>
      <c r="O54" s="38" t="str">
        <f>IF(Calcu_ADJ!B96=FALSE,"-",LEFT(Calcu_ADJ!V96))</f>
        <v>-</v>
      </c>
      <c r="Q54" s="38" t="e">
        <f ca="1">IF(Calcu_ADJ!B96=FALSE,Calcu!W95,Calcu_ADJ!W96)</f>
        <v>#N/A</v>
      </c>
    </row>
    <row r="55" spans="1:17" ht="15" customHeight="1">
      <c r="A55" s="45" t="str">
        <f>IF(Calcu!B96=TRUE,"","삭제")</f>
        <v>삭제</v>
      </c>
      <c r="B55" s="44"/>
      <c r="C55" s="44"/>
      <c r="D55" s="44"/>
      <c r="E55" s="38">
        <f>Calcu!B$68</f>
        <v>0</v>
      </c>
      <c r="F55" s="52" t="e">
        <f ca="1">Calcu!R96</f>
        <v>#N/A</v>
      </c>
      <c r="G55" s="103" t="str">
        <f>Calcu!R$78</f>
        <v>μm</v>
      </c>
      <c r="H55" s="52" t="e">
        <f ca="1">IF(Calcu_ADJ!B97=FALSE,Calcu!U96,Calcu_ADJ!U97)</f>
        <v>#VALUE!</v>
      </c>
      <c r="J55" s="38" t="e">
        <f ca="1">Calcu!S96</f>
        <v>#N/A</v>
      </c>
      <c r="K55" s="38" t="e">
        <f ca="1">Calcu!T96</f>
        <v>#N/A</v>
      </c>
      <c r="L55" s="38" t="str">
        <f>LEFT(Calcu!V96)</f>
        <v/>
      </c>
      <c r="M55" s="38" t="str">
        <f>IF(Calcu_ADJ!B97=FALSE,"-",Calcu_ADJ!S97)</f>
        <v>-</v>
      </c>
      <c r="N55" s="38" t="str">
        <f>IF(Calcu_ADJ!B97=FALSE,"-",Calcu_ADJ!T97)</f>
        <v>-</v>
      </c>
      <c r="O55" s="38" t="str">
        <f>IF(Calcu_ADJ!B97=FALSE,"-",LEFT(Calcu_ADJ!V97))</f>
        <v>-</v>
      </c>
      <c r="Q55" s="38" t="e">
        <f ca="1">IF(Calcu_ADJ!B97=FALSE,Calcu!W96,Calcu_ADJ!W97)</f>
        <v>#N/A</v>
      </c>
    </row>
    <row r="56" spans="1:17" ht="15" customHeight="1">
      <c r="A56" s="45" t="str">
        <f>IF(Calcu!B97=TRUE,"","삭제")</f>
        <v>삭제</v>
      </c>
      <c r="B56" s="44"/>
      <c r="C56" s="44"/>
      <c r="D56" s="44"/>
      <c r="E56" s="38">
        <f>Calcu!B$68</f>
        <v>0</v>
      </c>
      <c r="F56" s="52" t="e">
        <f ca="1">Calcu!R97</f>
        <v>#N/A</v>
      </c>
      <c r="G56" s="103" t="str">
        <f>Calcu!R$78</f>
        <v>μm</v>
      </c>
      <c r="H56" s="52" t="e">
        <f ca="1">IF(Calcu_ADJ!B98=FALSE,Calcu!U97,Calcu_ADJ!U98)</f>
        <v>#VALUE!</v>
      </c>
      <c r="J56" s="38" t="e">
        <f ca="1">Calcu!S97</f>
        <v>#N/A</v>
      </c>
      <c r="K56" s="38" t="e">
        <f ca="1">Calcu!T97</f>
        <v>#N/A</v>
      </c>
      <c r="L56" s="38" t="str">
        <f>LEFT(Calcu!V97)</f>
        <v/>
      </c>
      <c r="M56" s="38" t="str">
        <f>IF(Calcu_ADJ!B98=FALSE,"-",Calcu_ADJ!S98)</f>
        <v>-</v>
      </c>
      <c r="N56" s="38" t="str">
        <f>IF(Calcu_ADJ!B98=FALSE,"-",Calcu_ADJ!T98)</f>
        <v>-</v>
      </c>
      <c r="O56" s="38" t="str">
        <f>IF(Calcu_ADJ!B98=FALSE,"-",LEFT(Calcu_ADJ!V98))</f>
        <v>-</v>
      </c>
      <c r="Q56" s="38" t="e">
        <f ca="1">IF(Calcu_ADJ!B98=FALSE,Calcu!W97,Calcu_ADJ!W98)</f>
        <v>#N/A</v>
      </c>
    </row>
    <row r="57" spans="1:17" ht="15" customHeight="1">
      <c r="A57" s="45" t="str">
        <f>IF(Calcu!B98=TRUE,"","삭제")</f>
        <v>삭제</v>
      </c>
      <c r="B57" s="44"/>
      <c r="C57" s="44"/>
      <c r="D57" s="44"/>
      <c r="E57" s="38">
        <f>Calcu!B$68</f>
        <v>0</v>
      </c>
      <c r="F57" s="52" t="e">
        <f ca="1">Calcu!R98</f>
        <v>#N/A</v>
      </c>
      <c r="G57" s="103" t="str">
        <f>Calcu!R$78</f>
        <v>μm</v>
      </c>
      <c r="H57" s="52" t="e">
        <f ca="1">IF(Calcu_ADJ!B99=FALSE,Calcu!U98,Calcu_ADJ!U99)</f>
        <v>#VALUE!</v>
      </c>
      <c r="J57" s="38" t="e">
        <f ca="1">Calcu!S98</f>
        <v>#N/A</v>
      </c>
      <c r="K57" s="38" t="e">
        <f ca="1">Calcu!T98</f>
        <v>#N/A</v>
      </c>
      <c r="L57" s="38" t="str">
        <f>LEFT(Calcu!V98)</f>
        <v/>
      </c>
      <c r="M57" s="38" t="str">
        <f>IF(Calcu_ADJ!B99=FALSE,"-",Calcu_ADJ!S99)</f>
        <v>-</v>
      </c>
      <c r="N57" s="38" t="str">
        <f>IF(Calcu_ADJ!B99=FALSE,"-",Calcu_ADJ!T99)</f>
        <v>-</v>
      </c>
      <c r="O57" s="38" t="str">
        <f>IF(Calcu_ADJ!B99=FALSE,"-",LEFT(Calcu_ADJ!V99))</f>
        <v>-</v>
      </c>
      <c r="Q57" s="38" t="e">
        <f ca="1">IF(Calcu_ADJ!B99=FALSE,Calcu!W98,Calcu_ADJ!W99)</f>
        <v>#N/A</v>
      </c>
    </row>
    <row r="58" spans="1:17" ht="15" customHeight="1">
      <c r="A58" s="45" t="str">
        <f>IF(Calcu!B99=TRUE,"","삭제")</f>
        <v>삭제</v>
      </c>
      <c r="B58" s="44"/>
      <c r="C58" s="44"/>
      <c r="D58" s="44"/>
      <c r="E58" s="38">
        <f>Calcu!B$68</f>
        <v>0</v>
      </c>
      <c r="F58" s="52" t="e">
        <f ca="1">Calcu!R99</f>
        <v>#N/A</v>
      </c>
      <c r="G58" s="103" t="str">
        <f>Calcu!R$78</f>
        <v>μm</v>
      </c>
      <c r="H58" s="52" t="e">
        <f ca="1">IF(Calcu_ADJ!B100=FALSE,Calcu!U99,Calcu_ADJ!U100)</f>
        <v>#VALUE!</v>
      </c>
      <c r="J58" s="38" t="e">
        <f ca="1">Calcu!S99</f>
        <v>#N/A</v>
      </c>
      <c r="K58" s="38" t="e">
        <f ca="1">Calcu!T99</f>
        <v>#N/A</v>
      </c>
      <c r="L58" s="38" t="str">
        <f>LEFT(Calcu!V99)</f>
        <v/>
      </c>
      <c r="M58" s="38" t="str">
        <f>IF(Calcu_ADJ!B100=FALSE,"-",Calcu_ADJ!S100)</f>
        <v>-</v>
      </c>
      <c r="N58" s="38" t="str">
        <f>IF(Calcu_ADJ!B100=FALSE,"-",Calcu_ADJ!T100)</f>
        <v>-</v>
      </c>
      <c r="O58" s="38" t="str">
        <f>IF(Calcu_ADJ!B100=FALSE,"-",LEFT(Calcu_ADJ!V100))</f>
        <v>-</v>
      </c>
      <c r="Q58" s="38" t="e">
        <f ca="1">IF(Calcu_ADJ!B100=FALSE,Calcu!W99,Calcu_ADJ!W100)</f>
        <v>#N/A</v>
      </c>
    </row>
    <row r="59" spans="1:17" ht="15" customHeight="1">
      <c r="A59" s="279" t="str">
        <f>A38</f>
        <v>삭제</v>
      </c>
      <c r="G59" s="54" t="s">
        <v>373</v>
      </c>
      <c r="H59" s="248">
        <f>IF(Calcu_ADJ!B80=FALSE,Calcu!C115,Calcu_ADJ!P111)</f>
        <v>2</v>
      </c>
      <c r="K59" s="51"/>
      <c r="Q59" s="54"/>
    </row>
    <row r="60" spans="1:17" ht="15" customHeight="1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5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scale="9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8" customWidth="1"/>
    <col min="5" max="8" width="10.77734375" style="38" customWidth="1"/>
    <col min="9" max="11" width="4.77734375" style="38" customWidth="1"/>
    <col min="12" max="12" width="4.77734375" style="89" customWidth="1"/>
    <col min="13" max="13" width="6.77734375" style="103" customWidth="1"/>
    <col min="14" max="16384" width="10.77734375" style="89"/>
  </cols>
  <sheetData>
    <row r="1" spans="1:13" s="76" customFormat="1" ht="33" customHeight="1">
      <c r="A1" s="359" t="s">
        <v>73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78"/>
    </row>
    <row r="2" spans="1:13" s="76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78"/>
    </row>
    <row r="3" spans="1:13" s="76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7"/>
      <c r="M3" s="102"/>
    </row>
    <row r="4" spans="1:13" s="78" customFormat="1" ht="13.5" customHeight="1">
      <c r="A4" s="86"/>
      <c r="B4" s="86"/>
      <c r="C4" s="87"/>
      <c r="D4" s="87"/>
      <c r="E4" s="87"/>
      <c r="F4" s="97"/>
      <c r="G4" s="87"/>
      <c r="H4" s="87"/>
      <c r="I4" s="98"/>
      <c r="J4" s="88"/>
      <c r="K4" s="97"/>
      <c r="L4" s="86"/>
      <c r="M4" s="37"/>
    </row>
    <row r="5" spans="1:13" s="79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s="81" customFormat="1" ht="15" customHeight="1">
      <c r="A6" s="44" t="str">
        <f>IF(Calcu!B15=TRUE,"","삭제")</f>
        <v>삭제</v>
      </c>
      <c r="C6" s="44"/>
      <c r="D6" s="44"/>
      <c r="E6" s="39" t="str">
        <f>"1. 교정결과 ("&amp;Calcu!B4&amp;")"</f>
        <v>1. 교정결과 (0)</v>
      </c>
      <c r="F6" s="38"/>
      <c r="G6" s="53"/>
      <c r="H6" s="53"/>
      <c r="I6" s="53"/>
      <c r="J6" s="52"/>
      <c r="K6" s="38"/>
      <c r="L6" s="90"/>
    </row>
    <row r="7" spans="1:13" s="81" customFormat="1" ht="15" customHeight="1">
      <c r="A7" s="44" t="str">
        <f>A6</f>
        <v>삭제</v>
      </c>
      <c r="C7" s="44"/>
      <c r="D7" s="44"/>
      <c r="E7" s="134" t="s">
        <v>132</v>
      </c>
      <c r="F7" s="134" t="s">
        <v>126</v>
      </c>
      <c r="G7" s="171" t="s">
        <v>107</v>
      </c>
      <c r="H7" s="357" t="s">
        <v>108</v>
      </c>
      <c r="I7" s="52"/>
    </row>
    <row r="8" spans="1:13" s="81" customFormat="1" ht="15" customHeight="1">
      <c r="A8" s="44" t="str">
        <f>A6</f>
        <v>삭제</v>
      </c>
      <c r="C8" s="44"/>
      <c r="D8" s="44"/>
      <c r="E8" s="133" t="str">
        <f>"("&amp;Calcu!E4&amp;")"</f>
        <v>(0)</v>
      </c>
      <c r="F8" s="133" t="str">
        <f>E8</f>
        <v>(0)</v>
      </c>
      <c r="G8" s="133" t="str">
        <f>F8</f>
        <v>(0)</v>
      </c>
      <c r="H8" s="358"/>
      <c r="I8" s="52"/>
    </row>
    <row r="9" spans="1:13" s="81" customFormat="1" ht="15" customHeight="1">
      <c r="A9" s="44" t="str">
        <f>IF(Calcu!B15=TRUE,"","삭제")</f>
        <v>삭제</v>
      </c>
      <c r="C9" s="44"/>
      <c r="D9" s="44"/>
      <c r="E9" s="135" t="e">
        <f ca="1">Calcu!R15</f>
        <v>#N/A</v>
      </c>
      <c r="F9" s="135" t="e">
        <f ca="1">Calcu!S15</f>
        <v>#N/A</v>
      </c>
      <c r="G9" s="135" t="e">
        <f ca="1">Calcu!U15</f>
        <v>#VALUE!</v>
      </c>
      <c r="H9" s="135" t="str">
        <f>Calcu!V15</f>
        <v/>
      </c>
      <c r="I9" s="52"/>
    </row>
    <row r="10" spans="1:13" s="81" customFormat="1" ht="15" customHeight="1">
      <c r="A10" s="44" t="str">
        <f>IF(Calcu!B16=TRUE,"","삭제")</f>
        <v>삭제</v>
      </c>
      <c r="C10" s="44"/>
      <c r="D10" s="44"/>
      <c r="E10" s="135" t="e">
        <f ca="1">Calcu!R16</f>
        <v>#N/A</v>
      </c>
      <c r="F10" s="135" t="e">
        <f ca="1">Calcu!S16</f>
        <v>#N/A</v>
      </c>
      <c r="G10" s="135" t="e">
        <f ca="1">Calcu!U16</f>
        <v>#VALUE!</v>
      </c>
      <c r="H10" s="135" t="str">
        <f>Calcu!V16</f>
        <v/>
      </c>
      <c r="I10" s="52"/>
    </row>
    <row r="11" spans="1:13" s="81" customFormat="1" ht="15" customHeight="1">
      <c r="A11" s="44" t="str">
        <f>IF(Calcu!B17=TRUE,"","삭제")</f>
        <v>삭제</v>
      </c>
      <c r="C11" s="44"/>
      <c r="D11" s="44"/>
      <c r="E11" s="135" t="e">
        <f ca="1">Calcu!R17</f>
        <v>#N/A</v>
      </c>
      <c r="F11" s="135" t="e">
        <f ca="1">Calcu!S17</f>
        <v>#N/A</v>
      </c>
      <c r="G11" s="135" t="e">
        <f ca="1">Calcu!U17</f>
        <v>#VALUE!</v>
      </c>
      <c r="H11" s="135" t="str">
        <f>Calcu!V17</f>
        <v/>
      </c>
      <c r="I11" s="52"/>
    </row>
    <row r="12" spans="1:13" s="81" customFormat="1" ht="15" customHeight="1">
      <c r="A12" s="44" t="str">
        <f>IF(Calcu!B18=TRUE,"","삭제")</f>
        <v>삭제</v>
      </c>
      <c r="C12" s="44"/>
      <c r="D12" s="44"/>
      <c r="E12" s="135" t="e">
        <f ca="1">Calcu!R18</f>
        <v>#N/A</v>
      </c>
      <c r="F12" s="135" t="e">
        <f ca="1">Calcu!S18</f>
        <v>#N/A</v>
      </c>
      <c r="G12" s="135" t="e">
        <f ca="1">Calcu!U18</f>
        <v>#VALUE!</v>
      </c>
      <c r="H12" s="135" t="str">
        <f>Calcu!V18</f>
        <v/>
      </c>
      <c r="I12" s="52"/>
    </row>
    <row r="13" spans="1:13" s="81" customFormat="1" ht="15" customHeight="1">
      <c r="A13" s="44" t="str">
        <f>IF(Calcu!B19=TRUE,"","삭제")</f>
        <v>삭제</v>
      </c>
      <c r="C13" s="44"/>
      <c r="D13" s="44"/>
      <c r="E13" s="135" t="e">
        <f ca="1">Calcu!R19</f>
        <v>#N/A</v>
      </c>
      <c r="F13" s="135" t="e">
        <f ca="1">Calcu!S19</f>
        <v>#N/A</v>
      </c>
      <c r="G13" s="135" t="e">
        <f ca="1">Calcu!U19</f>
        <v>#VALUE!</v>
      </c>
      <c r="H13" s="135" t="str">
        <f>Calcu!V19</f>
        <v/>
      </c>
      <c r="I13" s="52"/>
    </row>
    <row r="14" spans="1:13" s="81" customFormat="1" ht="15" customHeight="1">
      <c r="A14" s="44" t="str">
        <f>IF(Calcu!B20=TRUE,"","삭제")</f>
        <v>삭제</v>
      </c>
      <c r="C14" s="44"/>
      <c r="D14" s="44"/>
      <c r="E14" s="135" t="e">
        <f ca="1">Calcu!R20</f>
        <v>#N/A</v>
      </c>
      <c r="F14" s="135" t="e">
        <f ca="1">Calcu!S20</f>
        <v>#N/A</v>
      </c>
      <c r="G14" s="135" t="e">
        <f ca="1">Calcu!U20</f>
        <v>#VALUE!</v>
      </c>
      <c r="H14" s="135" t="str">
        <f>Calcu!V20</f>
        <v/>
      </c>
      <c r="I14" s="52"/>
    </row>
    <row r="15" spans="1:13" s="81" customFormat="1" ht="15" customHeight="1">
      <c r="A15" s="44" t="str">
        <f>IF(Calcu!B21=TRUE,"","삭제")</f>
        <v>삭제</v>
      </c>
      <c r="C15" s="44"/>
      <c r="D15" s="44"/>
      <c r="E15" s="135" t="e">
        <f ca="1">Calcu!R21</f>
        <v>#N/A</v>
      </c>
      <c r="F15" s="135" t="e">
        <f ca="1">Calcu!S21</f>
        <v>#N/A</v>
      </c>
      <c r="G15" s="135" t="e">
        <f ca="1">Calcu!U21</f>
        <v>#VALUE!</v>
      </c>
      <c r="H15" s="135" t="str">
        <f>Calcu!V21</f>
        <v/>
      </c>
      <c r="I15" s="52"/>
    </row>
    <row r="16" spans="1:13" s="81" customFormat="1" ht="15" customHeight="1">
      <c r="A16" s="44" t="str">
        <f>IF(Calcu!B22=TRUE,"","삭제")</f>
        <v>삭제</v>
      </c>
      <c r="C16" s="44"/>
      <c r="D16" s="44"/>
      <c r="E16" s="135" t="e">
        <f ca="1">Calcu!R22</f>
        <v>#N/A</v>
      </c>
      <c r="F16" s="135" t="e">
        <f ca="1">Calcu!S22</f>
        <v>#N/A</v>
      </c>
      <c r="G16" s="135" t="e">
        <f ca="1">Calcu!U22</f>
        <v>#VALUE!</v>
      </c>
      <c r="H16" s="135" t="str">
        <f>Calcu!V22</f>
        <v/>
      </c>
      <c r="I16" s="52"/>
    </row>
    <row r="17" spans="1:12" s="81" customFormat="1" ht="15" customHeight="1">
      <c r="A17" s="44" t="str">
        <f>IF(Calcu!B23=TRUE,"","삭제")</f>
        <v>삭제</v>
      </c>
      <c r="C17" s="44"/>
      <c r="D17" s="44"/>
      <c r="E17" s="135" t="e">
        <f ca="1">Calcu!R23</f>
        <v>#N/A</v>
      </c>
      <c r="F17" s="135" t="e">
        <f ca="1">Calcu!S23</f>
        <v>#N/A</v>
      </c>
      <c r="G17" s="135" t="e">
        <f ca="1">Calcu!U23</f>
        <v>#VALUE!</v>
      </c>
      <c r="H17" s="135" t="str">
        <f>Calcu!V23</f>
        <v/>
      </c>
      <c r="I17" s="52"/>
    </row>
    <row r="18" spans="1:12" s="81" customFormat="1" ht="15" customHeight="1">
      <c r="A18" s="44" t="str">
        <f>IF(Calcu!B24=TRUE,"","삭제")</f>
        <v>삭제</v>
      </c>
      <c r="C18" s="44"/>
      <c r="D18" s="44"/>
      <c r="E18" s="135" t="e">
        <f ca="1">Calcu!R24</f>
        <v>#N/A</v>
      </c>
      <c r="F18" s="135" t="e">
        <f ca="1">Calcu!S24</f>
        <v>#N/A</v>
      </c>
      <c r="G18" s="135" t="e">
        <f ca="1">Calcu!U24</f>
        <v>#VALUE!</v>
      </c>
      <c r="H18" s="135" t="str">
        <f>Calcu!V24</f>
        <v/>
      </c>
      <c r="I18" s="52"/>
    </row>
    <row r="19" spans="1:12" s="81" customFormat="1" ht="15" customHeight="1">
      <c r="A19" s="44" t="str">
        <f>IF(Calcu!B25=TRUE,"","삭제")</f>
        <v>삭제</v>
      </c>
      <c r="C19" s="44"/>
      <c r="D19" s="44"/>
      <c r="E19" s="135" t="e">
        <f ca="1">Calcu!R25</f>
        <v>#N/A</v>
      </c>
      <c r="F19" s="135" t="e">
        <f ca="1">Calcu!S25</f>
        <v>#N/A</v>
      </c>
      <c r="G19" s="135" t="e">
        <f ca="1">Calcu!U25</f>
        <v>#VALUE!</v>
      </c>
      <c r="H19" s="135" t="str">
        <f>Calcu!V25</f>
        <v/>
      </c>
      <c r="I19" s="52"/>
    </row>
    <row r="20" spans="1:12" s="81" customFormat="1" ht="15" customHeight="1">
      <c r="A20" s="44" t="str">
        <f>IF(Calcu!B26=TRUE,"","삭제")</f>
        <v>삭제</v>
      </c>
      <c r="C20" s="44"/>
      <c r="D20" s="44"/>
      <c r="E20" s="135" t="e">
        <f ca="1">Calcu!R26</f>
        <v>#N/A</v>
      </c>
      <c r="F20" s="135" t="e">
        <f ca="1">Calcu!S26</f>
        <v>#N/A</v>
      </c>
      <c r="G20" s="135" t="e">
        <f ca="1">Calcu!U26</f>
        <v>#VALUE!</v>
      </c>
      <c r="H20" s="135" t="str">
        <f>Calcu!V26</f>
        <v/>
      </c>
      <c r="I20" s="52"/>
    </row>
    <row r="21" spans="1:12" s="81" customFormat="1" ht="15" customHeight="1">
      <c r="A21" s="44" t="str">
        <f>IF(Calcu!B27=TRUE,"","삭제")</f>
        <v>삭제</v>
      </c>
      <c r="C21" s="44"/>
      <c r="D21" s="44"/>
      <c r="E21" s="135" t="e">
        <f ca="1">Calcu!R27</f>
        <v>#N/A</v>
      </c>
      <c r="F21" s="135" t="e">
        <f ca="1">Calcu!S27</f>
        <v>#N/A</v>
      </c>
      <c r="G21" s="135" t="e">
        <f ca="1">Calcu!U27</f>
        <v>#VALUE!</v>
      </c>
      <c r="H21" s="135" t="str">
        <f>Calcu!V27</f>
        <v/>
      </c>
      <c r="I21" s="52"/>
    </row>
    <row r="22" spans="1:12" s="81" customFormat="1" ht="15" customHeight="1">
      <c r="A22" s="44" t="str">
        <f>IF(Calcu!B28=TRUE,"","삭제")</f>
        <v>삭제</v>
      </c>
      <c r="C22" s="44"/>
      <c r="D22" s="44"/>
      <c r="E22" s="135" t="e">
        <f ca="1">Calcu!R28</f>
        <v>#N/A</v>
      </c>
      <c r="F22" s="135" t="e">
        <f ca="1">Calcu!S28</f>
        <v>#N/A</v>
      </c>
      <c r="G22" s="135" t="e">
        <f ca="1">Calcu!U28</f>
        <v>#VALUE!</v>
      </c>
      <c r="H22" s="135" t="str">
        <f>Calcu!V28</f>
        <v/>
      </c>
      <c r="I22" s="52"/>
    </row>
    <row r="23" spans="1:12" s="81" customFormat="1" ht="15" customHeight="1">
      <c r="A23" s="44" t="str">
        <f>IF(Calcu!B29=TRUE,"","삭제")</f>
        <v>삭제</v>
      </c>
      <c r="C23" s="44"/>
      <c r="D23" s="44"/>
      <c r="E23" s="135" t="e">
        <f ca="1">Calcu!R29</f>
        <v>#N/A</v>
      </c>
      <c r="F23" s="135" t="e">
        <f ca="1">Calcu!S29</f>
        <v>#N/A</v>
      </c>
      <c r="G23" s="135" t="e">
        <f ca="1">Calcu!U29</f>
        <v>#VALUE!</v>
      </c>
      <c r="H23" s="135" t="str">
        <f>Calcu!V29</f>
        <v/>
      </c>
      <c r="I23" s="52"/>
    </row>
    <row r="24" spans="1:12" s="81" customFormat="1" ht="15" customHeight="1">
      <c r="A24" s="44" t="str">
        <f>IF(Calcu!B30=TRUE,"","삭제")</f>
        <v>삭제</v>
      </c>
      <c r="C24" s="44"/>
      <c r="D24" s="44"/>
      <c r="E24" s="135" t="e">
        <f ca="1">Calcu!R30</f>
        <v>#N/A</v>
      </c>
      <c r="F24" s="135" t="e">
        <f ca="1">Calcu!S30</f>
        <v>#N/A</v>
      </c>
      <c r="G24" s="135" t="e">
        <f ca="1">Calcu!U30</f>
        <v>#VALUE!</v>
      </c>
      <c r="H24" s="135" t="str">
        <f>Calcu!V30</f>
        <v/>
      </c>
      <c r="I24" s="52"/>
    </row>
    <row r="25" spans="1:12" s="81" customFormat="1" ht="15" customHeight="1">
      <c r="A25" s="44" t="str">
        <f>IF(Calcu!B31=TRUE,"","삭제")</f>
        <v>삭제</v>
      </c>
      <c r="C25" s="44"/>
      <c r="D25" s="44"/>
      <c r="E25" s="135" t="e">
        <f ca="1">Calcu!R31</f>
        <v>#N/A</v>
      </c>
      <c r="F25" s="135" t="e">
        <f ca="1">Calcu!S31</f>
        <v>#N/A</v>
      </c>
      <c r="G25" s="135" t="e">
        <f ca="1">Calcu!U31</f>
        <v>#VALUE!</v>
      </c>
      <c r="H25" s="135" t="str">
        <f>Calcu!V31</f>
        <v/>
      </c>
      <c r="I25" s="52"/>
    </row>
    <row r="26" spans="1:12" s="81" customFormat="1" ht="15" customHeight="1">
      <c r="A26" s="44" t="str">
        <f>IF(Calcu!B32=TRUE,"","삭제")</f>
        <v>삭제</v>
      </c>
      <c r="C26" s="44"/>
      <c r="D26" s="44"/>
      <c r="E26" s="135" t="e">
        <f ca="1">Calcu!R32</f>
        <v>#N/A</v>
      </c>
      <c r="F26" s="135" t="e">
        <f ca="1">Calcu!S32</f>
        <v>#N/A</v>
      </c>
      <c r="G26" s="135" t="e">
        <f ca="1">Calcu!U32</f>
        <v>#VALUE!</v>
      </c>
      <c r="H26" s="135" t="str">
        <f>Calcu!V32</f>
        <v/>
      </c>
      <c r="I26" s="52"/>
    </row>
    <row r="27" spans="1:12" s="81" customFormat="1" ht="15" customHeight="1">
      <c r="A27" s="44" t="str">
        <f>IF(Calcu!B33=TRUE,"","삭제")</f>
        <v>삭제</v>
      </c>
      <c r="C27" s="44"/>
      <c r="D27" s="44"/>
      <c r="E27" s="135" t="e">
        <f ca="1">Calcu!R33</f>
        <v>#N/A</v>
      </c>
      <c r="F27" s="135" t="e">
        <f ca="1">Calcu!S33</f>
        <v>#N/A</v>
      </c>
      <c r="G27" s="135" t="e">
        <f ca="1">Calcu!U33</f>
        <v>#VALUE!</v>
      </c>
      <c r="H27" s="135" t="str">
        <f>Calcu!V33</f>
        <v/>
      </c>
      <c r="I27" s="52"/>
    </row>
    <row r="28" spans="1:12" s="81" customFormat="1" ht="15" customHeight="1">
      <c r="A28" s="44" t="str">
        <f>IF(Calcu!B34=TRUE,"","삭제")</f>
        <v>삭제</v>
      </c>
      <c r="C28" s="44"/>
      <c r="D28" s="44"/>
      <c r="E28" s="135" t="e">
        <f ca="1">Calcu!R34</f>
        <v>#N/A</v>
      </c>
      <c r="F28" s="135" t="e">
        <f ca="1">Calcu!S34</f>
        <v>#N/A</v>
      </c>
      <c r="G28" s="135" t="e">
        <f ca="1">Calcu!U34</f>
        <v>#VALUE!</v>
      </c>
      <c r="H28" s="135" t="str">
        <f>Calcu!V34</f>
        <v/>
      </c>
    </row>
    <row r="29" spans="1:12" s="81" customFormat="1" ht="15" customHeight="1">
      <c r="A29" s="44" t="str">
        <f>IF(Calcu!B35=TRUE,"","삭제")</f>
        <v>삭제</v>
      </c>
      <c r="C29" s="44"/>
      <c r="D29" s="44"/>
      <c r="E29" s="135" t="e">
        <f ca="1">Calcu!R35</f>
        <v>#N/A</v>
      </c>
      <c r="F29" s="135" t="e">
        <f ca="1">Calcu!S35</f>
        <v>#N/A</v>
      </c>
      <c r="G29" s="135" t="e">
        <f ca="1">Calcu!U35</f>
        <v>#VALUE!</v>
      </c>
      <c r="H29" s="135" t="str">
        <f>Calcu!V35</f>
        <v/>
      </c>
    </row>
    <row r="30" spans="1:12" s="81" customFormat="1" ht="15" customHeight="1">
      <c r="A30" s="44" t="str">
        <f>A6</f>
        <v>삭제</v>
      </c>
      <c r="C30" s="44"/>
      <c r="D30" s="44"/>
      <c r="E30" s="52"/>
      <c r="F30" s="52"/>
      <c r="G30" s="52"/>
      <c r="H30" s="52"/>
    </row>
    <row r="31" spans="1:12" s="81" customFormat="1" ht="15" customHeight="1">
      <c r="A31" s="44" t="str">
        <f>IF(Calcu!B79=TRUE,"","삭제")</f>
        <v>삭제</v>
      </c>
      <c r="C31" s="44"/>
      <c r="D31" s="44"/>
      <c r="E31" s="39" t="str">
        <f>IF(Calcu!B15=TRUE,2,1)&amp;". 교정결과 ("&amp;Calcu!B68&amp;")"</f>
        <v>1. 교정결과 (0)</v>
      </c>
      <c r="F31" s="38"/>
      <c r="G31" s="53"/>
      <c r="H31" s="53"/>
      <c r="I31" s="53"/>
      <c r="J31" s="52"/>
      <c r="K31" s="38"/>
      <c r="L31" s="90"/>
    </row>
    <row r="32" spans="1:12" s="81" customFormat="1" ht="15" customHeight="1">
      <c r="A32" s="44" t="str">
        <f>A31</f>
        <v>삭제</v>
      </c>
      <c r="C32" s="44"/>
      <c r="D32" s="44"/>
      <c r="E32" s="134" t="s">
        <v>132</v>
      </c>
      <c r="F32" s="134" t="s">
        <v>126</v>
      </c>
      <c r="G32" s="175" t="s">
        <v>107</v>
      </c>
      <c r="H32" s="357" t="s">
        <v>108</v>
      </c>
      <c r="I32" s="52"/>
    </row>
    <row r="33" spans="1:9" s="81" customFormat="1" ht="15" customHeight="1">
      <c r="A33" s="44" t="str">
        <f>A31</f>
        <v>삭제</v>
      </c>
      <c r="C33" s="44"/>
      <c r="D33" s="44"/>
      <c r="E33" s="133" t="str">
        <f>"("&amp;Calcu!E68&amp;")"</f>
        <v>(0)</v>
      </c>
      <c r="F33" s="133" t="str">
        <f>E33</f>
        <v>(0)</v>
      </c>
      <c r="G33" s="133" t="str">
        <f>F33</f>
        <v>(0)</v>
      </c>
      <c r="H33" s="358"/>
      <c r="I33" s="52"/>
    </row>
    <row r="34" spans="1:9" s="81" customFormat="1" ht="15" customHeight="1">
      <c r="A34" s="44" t="str">
        <f>IF(Calcu!B79=TRUE,"","삭제")</f>
        <v>삭제</v>
      </c>
      <c r="C34" s="44"/>
      <c r="D34" s="44"/>
      <c r="E34" s="135" t="e">
        <f ca="1">Calcu!R79</f>
        <v>#N/A</v>
      </c>
      <c r="F34" s="135" t="e">
        <f ca="1">Calcu!S79</f>
        <v>#N/A</v>
      </c>
      <c r="G34" s="135" t="e">
        <f ca="1">Calcu!U79</f>
        <v>#VALUE!</v>
      </c>
      <c r="H34" s="135" t="str">
        <f>Calcu!V79</f>
        <v/>
      </c>
      <c r="I34" s="52"/>
    </row>
    <row r="35" spans="1:9" s="81" customFormat="1" ht="15" customHeight="1">
      <c r="A35" s="44" t="str">
        <f>IF(Calcu!B80=TRUE,"","삭제")</f>
        <v>삭제</v>
      </c>
      <c r="C35" s="44"/>
      <c r="D35" s="44"/>
      <c r="E35" s="135" t="e">
        <f ca="1">Calcu!R80</f>
        <v>#N/A</v>
      </c>
      <c r="F35" s="135" t="e">
        <f ca="1">Calcu!S80</f>
        <v>#N/A</v>
      </c>
      <c r="G35" s="135" t="e">
        <f ca="1">Calcu!U80</f>
        <v>#VALUE!</v>
      </c>
      <c r="H35" s="135" t="str">
        <f>Calcu!V80</f>
        <v/>
      </c>
      <c r="I35" s="52"/>
    </row>
    <row r="36" spans="1:9" s="81" customFormat="1" ht="15" customHeight="1">
      <c r="A36" s="44" t="str">
        <f>IF(Calcu!B81=TRUE,"","삭제")</f>
        <v>삭제</v>
      </c>
      <c r="C36" s="44"/>
      <c r="D36" s="44"/>
      <c r="E36" s="135" t="e">
        <f ca="1">Calcu!R81</f>
        <v>#N/A</v>
      </c>
      <c r="F36" s="135" t="e">
        <f ca="1">Calcu!S81</f>
        <v>#N/A</v>
      </c>
      <c r="G36" s="135" t="e">
        <f ca="1">Calcu!U81</f>
        <v>#VALUE!</v>
      </c>
      <c r="H36" s="135" t="str">
        <f>Calcu!V81</f>
        <v/>
      </c>
      <c r="I36" s="52"/>
    </row>
    <row r="37" spans="1:9" s="81" customFormat="1" ht="15" customHeight="1">
      <c r="A37" s="44" t="str">
        <f>IF(Calcu!B82=TRUE,"","삭제")</f>
        <v>삭제</v>
      </c>
      <c r="C37" s="44"/>
      <c r="D37" s="44"/>
      <c r="E37" s="135" t="e">
        <f ca="1">Calcu!R82</f>
        <v>#N/A</v>
      </c>
      <c r="F37" s="135" t="e">
        <f ca="1">Calcu!S82</f>
        <v>#N/A</v>
      </c>
      <c r="G37" s="135" t="e">
        <f ca="1">Calcu!U82</f>
        <v>#VALUE!</v>
      </c>
      <c r="H37" s="135" t="str">
        <f>Calcu!V82</f>
        <v/>
      </c>
      <c r="I37" s="52"/>
    </row>
    <row r="38" spans="1:9" s="81" customFormat="1" ht="15" customHeight="1">
      <c r="A38" s="44" t="str">
        <f>IF(Calcu!B83=TRUE,"","삭제")</f>
        <v>삭제</v>
      </c>
      <c r="C38" s="44"/>
      <c r="D38" s="44"/>
      <c r="E38" s="135" t="e">
        <f ca="1">Calcu!R83</f>
        <v>#N/A</v>
      </c>
      <c r="F38" s="135" t="e">
        <f ca="1">Calcu!S83</f>
        <v>#N/A</v>
      </c>
      <c r="G38" s="135" t="e">
        <f ca="1">Calcu!U83</f>
        <v>#VALUE!</v>
      </c>
      <c r="H38" s="135" t="str">
        <f>Calcu!V83</f>
        <v/>
      </c>
      <c r="I38" s="52"/>
    </row>
    <row r="39" spans="1:9" s="81" customFormat="1" ht="15" customHeight="1">
      <c r="A39" s="44" t="str">
        <f>IF(Calcu!B84=TRUE,"","삭제")</f>
        <v>삭제</v>
      </c>
      <c r="C39" s="44"/>
      <c r="D39" s="44"/>
      <c r="E39" s="135" t="e">
        <f ca="1">Calcu!R84</f>
        <v>#N/A</v>
      </c>
      <c r="F39" s="135" t="e">
        <f ca="1">Calcu!S84</f>
        <v>#N/A</v>
      </c>
      <c r="G39" s="135" t="e">
        <f ca="1">Calcu!U84</f>
        <v>#VALUE!</v>
      </c>
      <c r="H39" s="135" t="str">
        <f>Calcu!V84</f>
        <v/>
      </c>
      <c r="I39" s="52"/>
    </row>
    <row r="40" spans="1:9" s="81" customFormat="1" ht="15" customHeight="1">
      <c r="A40" s="44" t="str">
        <f>IF(Calcu!B85=TRUE,"","삭제")</f>
        <v>삭제</v>
      </c>
      <c r="C40" s="44"/>
      <c r="D40" s="44"/>
      <c r="E40" s="135" t="e">
        <f ca="1">Calcu!R85</f>
        <v>#N/A</v>
      </c>
      <c r="F40" s="135" t="e">
        <f ca="1">Calcu!S85</f>
        <v>#N/A</v>
      </c>
      <c r="G40" s="135" t="e">
        <f ca="1">Calcu!U85</f>
        <v>#VALUE!</v>
      </c>
      <c r="H40" s="135" t="str">
        <f>Calcu!V85</f>
        <v/>
      </c>
      <c r="I40" s="52"/>
    </row>
    <row r="41" spans="1:9" s="81" customFormat="1" ht="15" customHeight="1">
      <c r="A41" s="44" t="str">
        <f>IF(Calcu!B86=TRUE,"","삭제")</f>
        <v>삭제</v>
      </c>
      <c r="C41" s="44"/>
      <c r="D41" s="44"/>
      <c r="E41" s="135" t="e">
        <f ca="1">Calcu!R86</f>
        <v>#N/A</v>
      </c>
      <c r="F41" s="135" t="e">
        <f ca="1">Calcu!S86</f>
        <v>#N/A</v>
      </c>
      <c r="G41" s="135" t="e">
        <f ca="1">Calcu!U86</f>
        <v>#VALUE!</v>
      </c>
      <c r="H41" s="135" t="str">
        <f>Calcu!V86</f>
        <v/>
      </c>
      <c r="I41" s="52"/>
    </row>
    <row r="42" spans="1:9" s="81" customFormat="1" ht="15" customHeight="1">
      <c r="A42" s="44" t="str">
        <f>IF(Calcu!B87=TRUE,"","삭제")</f>
        <v>삭제</v>
      </c>
      <c r="C42" s="44"/>
      <c r="D42" s="44"/>
      <c r="E42" s="135" t="e">
        <f ca="1">Calcu!R87</f>
        <v>#N/A</v>
      </c>
      <c r="F42" s="135" t="e">
        <f ca="1">Calcu!S87</f>
        <v>#N/A</v>
      </c>
      <c r="G42" s="135" t="e">
        <f ca="1">Calcu!U87</f>
        <v>#VALUE!</v>
      </c>
      <c r="H42" s="135" t="str">
        <f>Calcu!V87</f>
        <v/>
      </c>
      <c r="I42" s="52"/>
    </row>
    <row r="43" spans="1:9" s="81" customFormat="1" ht="15" customHeight="1">
      <c r="A43" s="44" t="str">
        <f>IF(Calcu!B88=TRUE,"","삭제")</f>
        <v>삭제</v>
      </c>
      <c r="C43" s="44"/>
      <c r="D43" s="44"/>
      <c r="E43" s="135" t="e">
        <f ca="1">Calcu!R88</f>
        <v>#N/A</v>
      </c>
      <c r="F43" s="135" t="e">
        <f ca="1">Calcu!S88</f>
        <v>#N/A</v>
      </c>
      <c r="G43" s="135" t="e">
        <f ca="1">Calcu!U88</f>
        <v>#VALUE!</v>
      </c>
      <c r="H43" s="135" t="str">
        <f>Calcu!V88</f>
        <v/>
      </c>
      <c r="I43" s="52"/>
    </row>
    <row r="44" spans="1:9" s="81" customFormat="1" ht="15" customHeight="1">
      <c r="A44" s="44" t="str">
        <f>IF(Calcu!B89=TRUE,"","삭제")</f>
        <v>삭제</v>
      </c>
      <c r="C44" s="44"/>
      <c r="D44" s="44"/>
      <c r="E44" s="135" t="e">
        <f ca="1">Calcu!R89</f>
        <v>#N/A</v>
      </c>
      <c r="F44" s="135" t="e">
        <f ca="1">Calcu!S89</f>
        <v>#N/A</v>
      </c>
      <c r="G44" s="135" t="e">
        <f ca="1">Calcu!U89</f>
        <v>#VALUE!</v>
      </c>
      <c r="H44" s="135" t="str">
        <f>Calcu!V89</f>
        <v/>
      </c>
      <c r="I44" s="52"/>
    </row>
    <row r="45" spans="1:9" s="81" customFormat="1" ht="15" customHeight="1">
      <c r="A45" s="44" t="str">
        <f>IF(Calcu!B90=TRUE,"","삭제")</f>
        <v>삭제</v>
      </c>
      <c r="C45" s="44"/>
      <c r="D45" s="44"/>
      <c r="E45" s="135" t="e">
        <f ca="1">Calcu!R90</f>
        <v>#N/A</v>
      </c>
      <c r="F45" s="135" t="e">
        <f ca="1">Calcu!S90</f>
        <v>#N/A</v>
      </c>
      <c r="G45" s="135" t="e">
        <f ca="1">Calcu!U90</f>
        <v>#VALUE!</v>
      </c>
      <c r="H45" s="135" t="str">
        <f>Calcu!V90</f>
        <v/>
      </c>
      <c r="I45" s="52"/>
    </row>
    <row r="46" spans="1:9" s="81" customFormat="1" ht="15" customHeight="1">
      <c r="A46" s="44" t="str">
        <f>IF(Calcu!B91=TRUE,"","삭제")</f>
        <v>삭제</v>
      </c>
      <c r="C46" s="44"/>
      <c r="D46" s="44"/>
      <c r="E46" s="135" t="e">
        <f ca="1">Calcu!R91</f>
        <v>#N/A</v>
      </c>
      <c r="F46" s="135" t="e">
        <f ca="1">Calcu!S91</f>
        <v>#N/A</v>
      </c>
      <c r="G46" s="135" t="e">
        <f ca="1">Calcu!U91</f>
        <v>#VALUE!</v>
      </c>
      <c r="H46" s="135" t="str">
        <f>Calcu!V91</f>
        <v/>
      </c>
      <c r="I46" s="52"/>
    </row>
    <row r="47" spans="1:9" s="81" customFormat="1" ht="15" customHeight="1">
      <c r="A47" s="44" t="str">
        <f>IF(Calcu!B92=TRUE,"","삭제")</f>
        <v>삭제</v>
      </c>
      <c r="C47" s="44"/>
      <c r="D47" s="44"/>
      <c r="E47" s="135" t="e">
        <f ca="1">Calcu!R92</f>
        <v>#N/A</v>
      </c>
      <c r="F47" s="135" t="e">
        <f ca="1">Calcu!S92</f>
        <v>#N/A</v>
      </c>
      <c r="G47" s="135" t="e">
        <f ca="1">Calcu!U92</f>
        <v>#VALUE!</v>
      </c>
      <c r="H47" s="135" t="str">
        <f>Calcu!V92</f>
        <v/>
      </c>
      <c r="I47" s="52"/>
    </row>
    <row r="48" spans="1:9" s="81" customFormat="1" ht="15" customHeight="1">
      <c r="A48" s="44" t="str">
        <f>IF(Calcu!B93=TRUE,"","삭제")</f>
        <v>삭제</v>
      </c>
      <c r="C48" s="44"/>
      <c r="D48" s="44"/>
      <c r="E48" s="135" t="e">
        <f ca="1">Calcu!R93</f>
        <v>#N/A</v>
      </c>
      <c r="F48" s="135" t="e">
        <f ca="1">Calcu!S93</f>
        <v>#N/A</v>
      </c>
      <c r="G48" s="135" t="e">
        <f ca="1">Calcu!U93</f>
        <v>#VALUE!</v>
      </c>
      <c r="H48" s="135" t="str">
        <f>Calcu!V93</f>
        <v/>
      </c>
      <c r="I48" s="52"/>
    </row>
    <row r="49" spans="1:13" s="81" customFormat="1" ht="15" customHeight="1">
      <c r="A49" s="44" t="str">
        <f>IF(Calcu!B94=TRUE,"","삭제")</f>
        <v>삭제</v>
      </c>
      <c r="C49" s="44"/>
      <c r="D49" s="44"/>
      <c r="E49" s="135" t="e">
        <f ca="1">Calcu!R94</f>
        <v>#N/A</v>
      </c>
      <c r="F49" s="135" t="e">
        <f ca="1">Calcu!S94</f>
        <v>#N/A</v>
      </c>
      <c r="G49" s="135" t="e">
        <f ca="1">Calcu!U94</f>
        <v>#VALUE!</v>
      </c>
      <c r="H49" s="135" t="str">
        <f>Calcu!V94</f>
        <v/>
      </c>
      <c r="I49" s="52"/>
    </row>
    <row r="50" spans="1:13" s="81" customFormat="1" ht="15" customHeight="1">
      <c r="A50" s="44" t="str">
        <f>IF(Calcu!B95=TRUE,"","삭제")</f>
        <v>삭제</v>
      </c>
      <c r="C50" s="44"/>
      <c r="D50" s="44"/>
      <c r="E50" s="135" t="e">
        <f ca="1">Calcu!R95</f>
        <v>#N/A</v>
      </c>
      <c r="F50" s="135" t="e">
        <f ca="1">Calcu!S95</f>
        <v>#N/A</v>
      </c>
      <c r="G50" s="135" t="e">
        <f ca="1">Calcu!U95</f>
        <v>#VALUE!</v>
      </c>
      <c r="H50" s="135" t="str">
        <f>Calcu!V95</f>
        <v/>
      </c>
      <c r="I50" s="52"/>
    </row>
    <row r="51" spans="1:13" s="81" customFormat="1" ht="15" customHeight="1">
      <c r="A51" s="44" t="str">
        <f>IF(Calcu!B96=TRUE,"","삭제")</f>
        <v>삭제</v>
      </c>
      <c r="C51" s="44"/>
      <c r="D51" s="44"/>
      <c r="E51" s="135" t="e">
        <f ca="1">Calcu!R96</f>
        <v>#N/A</v>
      </c>
      <c r="F51" s="135" t="e">
        <f ca="1">Calcu!S96</f>
        <v>#N/A</v>
      </c>
      <c r="G51" s="135" t="e">
        <f ca="1">Calcu!U96</f>
        <v>#VALUE!</v>
      </c>
      <c r="H51" s="135" t="str">
        <f>Calcu!V96</f>
        <v/>
      </c>
      <c r="I51" s="52"/>
    </row>
    <row r="52" spans="1:13" s="81" customFormat="1" ht="15" customHeight="1">
      <c r="A52" s="44" t="str">
        <f>IF(Calcu!B97=TRUE,"","삭제")</f>
        <v>삭제</v>
      </c>
      <c r="C52" s="44"/>
      <c r="D52" s="44"/>
      <c r="E52" s="135" t="e">
        <f ca="1">Calcu!R97</f>
        <v>#N/A</v>
      </c>
      <c r="F52" s="135" t="e">
        <f ca="1">Calcu!S97</f>
        <v>#N/A</v>
      </c>
      <c r="G52" s="135" t="e">
        <f ca="1">Calcu!U97</f>
        <v>#VALUE!</v>
      </c>
      <c r="H52" s="135" t="str">
        <f>Calcu!V97</f>
        <v/>
      </c>
      <c r="I52" s="52"/>
    </row>
    <row r="53" spans="1:13" s="81" customFormat="1" ht="15" customHeight="1">
      <c r="A53" s="44" t="str">
        <f>IF(Calcu!B98=TRUE,"","삭제")</f>
        <v>삭제</v>
      </c>
      <c r="C53" s="44"/>
      <c r="D53" s="44"/>
      <c r="E53" s="135" t="e">
        <f ca="1">Calcu!R98</f>
        <v>#N/A</v>
      </c>
      <c r="F53" s="135" t="e">
        <f ca="1">Calcu!S98</f>
        <v>#N/A</v>
      </c>
      <c r="G53" s="135" t="e">
        <f ca="1">Calcu!U98</f>
        <v>#VALUE!</v>
      </c>
      <c r="H53" s="135" t="str">
        <f>Calcu!V98</f>
        <v/>
      </c>
    </row>
    <row r="54" spans="1:13" s="81" customFormat="1" ht="15" customHeight="1">
      <c r="A54" s="44" t="str">
        <f>IF(Calcu!B99=TRUE,"","삭제")</f>
        <v>삭제</v>
      </c>
      <c r="C54" s="44"/>
      <c r="D54" s="44"/>
      <c r="E54" s="135" t="e">
        <f ca="1">Calcu!R99</f>
        <v>#N/A</v>
      </c>
      <c r="F54" s="135" t="e">
        <f ca="1">Calcu!S99</f>
        <v>#N/A</v>
      </c>
      <c r="G54" s="135" t="e">
        <f ca="1">Calcu!U99</f>
        <v>#VALUE!</v>
      </c>
      <c r="H54" s="135" t="str">
        <f>Calcu!V99</f>
        <v/>
      </c>
    </row>
    <row r="55" spans="1:13" ht="15" customHeight="1">
      <c r="B55" s="89"/>
      <c r="C55" s="74"/>
      <c r="D55" s="74"/>
      <c r="E55" s="104"/>
      <c r="F55" s="104"/>
      <c r="G55" s="104"/>
      <c r="H55" s="104"/>
      <c r="I55" s="74"/>
      <c r="J55" s="103"/>
      <c r="K55" s="89"/>
      <c r="M55" s="89"/>
    </row>
    <row r="56" spans="1:13" ht="15" customHeight="1">
      <c r="J56" s="89"/>
      <c r="K56" s="103"/>
      <c r="M56" s="89"/>
    </row>
    <row r="57" spans="1:13" ht="15" customHeight="1">
      <c r="J57" s="89"/>
      <c r="K57" s="103"/>
      <c r="M57" s="89"/>
    </row>
  </sheetData>
  <mergeCells count="3">
    <mergeCell ref="H7:H8"/>
    <mergeCell ref="A1:L2"/>
    <mergeCell ref="H32:H3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89" customWidth="1"/>
    <col min="13" max="16384" width="10.77734375" style="81"/>
  </cols>
  <sheetData>
    <row r="1" spans="1:12" s="76" customFormat="1" ht="33" customHeight="1">
      <c r="A1" s="359" t="s">
        <v>59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12" s="76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</row>
    <row r="3" spans="1:12" s="76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7"/>
    </row>
    <row r="4" spans="1:12" s="78" customFormat="1" ht="13.5" customHeight="1">
      <c r="A4" s="86"/>
      <c r="B4" s="86"/>
      <c r="C4" s="87"/>
      <c r="D4" s="87"/>
      <c r="E4" s="97"/>
      <c r="F4" s="87"/>
      <c r="G4" s="87"/>
      <c r="H4" s="98"/>
      <c r="I4" s="88"/>
      <c r="J4" s="97"/>
      <c r="K4" s="97"/>
      <c r="L4" s="86"/>
    </row>
    <row r="5" spans="1:12" s="80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79"/>
    </row>
    <row r="6" spans="1:12" s="38" customFormat="1" ht="15" customHeight="1">
      <c r="C6" s="55" t="str">
        <f>"○ 품명 : "&amp;기본정보!C$5</f>
        <v xml:space="preserve">○ 품명 : </v>
      </c>
      <c r="L6" s="89"/>
    </row>
    <row r="7" spans="1:12" s="38" customFormat="1" ht="15" customHeight="1">
      <c r="C7" s="55" t="str">
        <f>"○ 제작회사 : "&amp;기본정보!C$6</f>
        <v xml:space="preserve">○ 제작회사 : </v>
      </c>
      <c r="L7" s="89"/>
    </row>
    <row r="8" spans="1:12" s="38" customFormat="1" ht="15" customHeight="1">
      <c r="C8" s="55" t="str">
        <f>"○ 형식 : "&amp;기본정보!C$7</f>
        <v xml:space="preserve">○ 형식 : </v>
      </c>
      <c r="L8" s="89"/>
    </row>
    <row r="9" spans="1:12" s="38" customFormat="1" ht="15" customHeight="1">
      <c r="C9" s="55" t="str">
        <f>"○ 기기번호 : "&amp;기본정보!C$8</f>
        <v xml:space="preserve">○ 기기번호 : </v>
      </c>
      <c r="L9" s="89"/>
    </row>
    <row r="10" spans="1:12" s="38" customFormat="1" ht="15" customHeight="1">
      <c r="L10" s="89"/>
    </row>
    <row r="11" spans="1:12" ht="15" customHeight="1">
      <c r="B11" s="74"/>
      <c r="C11" s="104"/>
      <c r="D11" s="104"/>
      <c r="E11" s="104"/>
      <c r="F11" s="104"/>
      <c r="G11" s="104"/>
      <c r="H11" s="105"/>
      <c r="I11" s="105"/>
      <c r="J11" s="104"/>
      <c r="K11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76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3.77734375" style="46" customWidth="1"/>
    <col min="10" max="11" width="10.44140625" style="46" customWidth="1"/>
    <col min="12" max="15" width="8.88671875" style="46" customWidth="1"/>
    <col min="16" max="18" width="8.88671875" style="46"/>
    <col min="19" max="16384" width="8.88671875" style="29"/>
  </cols>
  <sheetData>
    <row r="1" spans="1:29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66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s="28" customFormat="1" ht="15" customHeight="1">
      <c r="A2" s="25"/>
      <c r="B2" s="25"/>
      <c r="C2" s="25"/>
      <c r="D2" s="25"/>
      <c r="E2" s="25"/>
      <c r="F2" s="25"/>
      <c r="G2" s="25"/>
      <c r="H2" s="25"/>
    </row>
    <row r="3" spans="1:29" s="28" customFormat="1" ht="15" customHeight="1">
      <c r="A3" s="47"/>
      <c r="B3" s="207" t="s">
        <v>2</v>
      </c>
      <c r="C3" s="208">
        <f>기본정보!C3</f>
        <v>0</v>
      </c>
      <c r="D3" s="207" t="s">
        <v>101</v>
      </c>
      <c r="E3" s="367">
        <f>기본정보!H3</f>
        <v>0</v>
      </c>
      <c r="F3" s="368"/>
      <c r="G3" s="207" t="s">
        <v>105</v>
      </c>
      <c r="H3" s="210">
        <f>기본정보!H8</f>
        <v>0</v>
      </c>
    </row>
    <row r="4" spans="1:29" s="28" customFormat="1" ht="15" customHeight="1">
      <c r="A4" s="47"/>
      <c r="B4" s="207" t="s">
        <v>32</v>
      </c>
      <c r="C4" s="209">
        <f>기본정보!C8</f>
        <v>0</v>
      </c>
      <c r="D4" s="207" t="s">
        <v>102</v>
      </c>
      <c r="E4" s="365">
        <f>기본정보!H4</f>
        <v>0</v>
      </c>
      <c r="F4" s="366"/>
      <c r="G4" s="207" t="s">
        <v>14</v>
      </c>
      <c r="H4" s="210">
        <f>기본정보!H9</f>
        <v>0</v>
      </c>
    </row>
    <row r="5" spans="1:29" s="28" customFormat="1" ht="15" customHeight="1">
      <c r="A5" s="47"/>
      <c r="D5" s="25"/>
      <c r="E5" s="25"/>
      <c r="F5" s="25"/>
      <c r="G5" s="25"/>
      <c r="H5" s="25"/>
    </row>
    <row r="6" spans="1:29" s="28" customFormat="1" ht="15" customHeight="1">
      <c r="A6" s="47"/>
      <c r="B6" s="47" t="s">
        <v>103</v>
      </c>
      <c r="D6" s="25"/>
      <c r="E6" s="25"/>
      <c r="F6" s="25"/>
      <c r="G6" s="25"/>
      <c r="H6" s="25"/>
      <c r="J6" s="47" t="s">
        <v>377</v>
      </c>
      <c r="L6" s="25"/>
      <c r="M6" s="25"/>
      <c r="N6" s="25"/>
      <c r="O6" s="25"/>
    </row>
    <row r="7" spans="1:29" s="28" customFormat="1" ht="15" customHeight="1">
      <c r="A7" s="47"/>
      <c r="B7" s="207" t="s">
        <v>247</v>
      </c>
      <c r="E7" s="25"/>
      <c r="F7" s="25"/>
      <c r="G7" s="25"/>
      <c r="H7" s="25"/>
      <c r="J7" s="207" t="s">
        <v>247</v>
      </c>
      <c r="M7" s="25"/>
      <c r="N7" s="25"/>
      <c r="O7" s="25"/>
    </row>
    <row r="8" spans="1:29" s="28" customFormat="1" ht="15" customHeight="1">
      <c r="A8" s="47"/>
      <c r="B8" s="208">
        <f>Length_3_R1!K6</f>
        <v>0</v>
      </c>
      <c r="E8" s="25"/>
      <c r="F8" s="25"/>
      <c r="G8" s="25"/>
      <c r="H8" s="25"/>
      <c r="J8" s="208">
        <f>Length_3_R1!K6</f>
        <v>0</v>
      </c>
      <c r="M8" s="25"/>
      <c r="N8" s="25"/>
      <c r="O8" s="25"/>
    </row>
    <row r="9" spans="1:29" s="28" customFormat="1" ht="15" customHeight="1">
      <c r="A9" s="47"/>
      <c r="B9" s="25"/>
      <c r="C9" s="25"/>
      <c r="D9" s="25"/>
      <c r="E9" s="25"/>
      <c r="F9" s="25"/>
      <c r="G9" s="25"/>
      <c r="H9" s="25"/>
      <c r="J9" s="25"/>
      <c r="K9" s="25"/>
      <c r="L9" s="25"/>
      <c r="M9" s="25"/>
      <c r="N9" s="25"/>
      <c r="O9" s="25"/>
    </row>
    <row r="10" spans="1:29" s="28" customFormat="1" ht="15" customHeight="1">
      <c r="A10" s="47"/>
      <c r="B10" s="100" t="s">
        <v>104</v>
      </c>
      <c r="C10" s="25"/>
      <c r="D10" s="25"/>
      <c r="E10" s="25"/>
      <c r="F10" s="25"/>
      <c r="G10" s="25"/>
      <c r="H10" s="25"/>
      <c r="J10" s="100" t="s">
        <v>104</v>
      </c>
      <c r="K10" s="25"/>
      <c r="L10" s="25"/>
      <c r="M10" s="25"/>
      <c r="N10" s="25"/>
      <c r="O10" s="25"/>
    </row>
    <row r="11" spans="1:29" s="28" customFormat="1" ht="15" customHeight="1">
      <c r="A11" s="47"/>
      <c r="B11" s="101" t="s">
        <v>311</v>
      </c>
      <c r="C11" s="31"/>
      <c r="D11" s="31"/>
      <c r="E11" s="26"/>
      <c r="F11" s="25"/>
      <c r="G11" s="25"/>
      <c r="H11" s="25"/>
      <c r="J11" s="101" t="s">
        <v>311</v>
      </c>
      <c r="K11" s="31"/>
      <c r="L11" s="31"/>
      <c r="M11" s="26"/>
      <c r="N11" s="25"/>
      <c r="O11" s="25"/>
    </row>
    <row r="12" spans="1:29" s="28" customFormat="1" ht="15" customHeight="1">
      <c r="A12" s="47"/>
      <c r="B12" s="362" t="s">
        <v>267</v>
      </c>
      <c r="C12" s="363"/>
      <c r="D12" s="363"/>
      <c r="E12" s="363"/>
      <c r="F12" s="364"/>
      <c r="G12" s="25"/>
      <c r="J12" s="362" t="s">
        <v>267</v>
      </c>
      <c r="K12" s="363"/>
      <c r="L12" s="363"/>
      <c r="M12" s="363"/>
      <c r="N12" s="364"/>
      <c r="O12" s="25"/>
    </row>
    <row r="13" spans="1:29" s="28" customFormat="1" ht="15" customHeight="1">
      <c r="A13" s="47"/>
      <c r="B13" s="207" t="s">
        <v>98</v>
      </c>
      <c r="C13" s="207" t="s">
        <v>76</v>
      </c>
      <c r="D13" s="207" t="s">
        <v>77</v>
      </c>
      <c r="E13" s="207" t="s">
        <v>175</v>
      </c>
      <c r="F13" s="207" t="s">
        <v>176</v>
      </c>
      <c r="G13" s="25"/>
      <c r="J13" s="207" t="s">
        <v>98</v>
      </c>
      <c r="K13" s="207" t="s">
        <v>76</v>
      </c>
      <c r="L13" s="207" t="s">
        <v>77</v>
      </c>
      <c r="M13" s="207" t="s">
        <v>175</v>
      </c>
      <c r="N13" s="207" t="s">
        <v>176</v>
      </c>
      <c r="O13" s="25"/>
    </row>
    <row r="14" spans="1:29" s="28" customFormat="1" ht="15" customHeight="1">
      <c r="A14" s="47"/>
      <c r="B14" s="208">
        <f>Length_3_R1!K4</f>
        <v>0</v>
      </c>
      <c r="C14" s="208">
        <f>Length_3_R1!L4</f>
        <v>0</v>
      </c>
      <c r="D14" s="208">
        <f>Length_3_R1!M4</f>
        <v>0</v>
      </c>
      <c r="E14" s="208">
        <f>Length_3_R1!N4</f>
        <v>0</v>
      </c>
      <c r="F14" s="208">
        <f>Length_3_R1!O4</f>
        <v>0</v>
      </c>
      <c r="G14" s="25"/>
      <c r="J14" s="208">
        <f>Length_3_R1!K4</f>
        <v>0</v>
      </c>
      <c r="K14" s="208">
        <f>Length_3_R1!L4</f>
        <v>0</v>
      </c>
      <c r="L14" s="208">
        <f>Length_3_R1!M4</f>
        <v>0</v>
      </c>
      <c r="M14" s="208">
        <f>Length_3_R1!N4</f>
        <v>0</v>
      </c>
      <c r="N14" s="208">
        <f>Length_3_R1!O4</f>
        <v>0</v>
      </c>
      <c r="O14" s="25"/>
    </row>
    <row r="15" spans="1:29" s="28" customFormat="1" ht="15" customHeight="1">
      <c r="A15" s="47"/>
      <c r="B15" s="211"/>
      <c r="C15" s="211"/>
      <c r="D15" s="211"/>
      <c r="E15" s="211"/>
      <c r="F15" s="211"/>
      <c r="G15" s="211"/>
      <c r="H15" s="211"/>
      <c r="J15" s="211"/>
      <c r="K15" s="211"/>
      <c r="L15" s="211"/>
      <c r="M15" s="211"/>
      <c r="N15" s="211"/>
      <c r="O15" s="211"/>
    </row>
    <row r="16" spans="1:29" ht="13.5" customHeight="1">
      <c r="A16" s="29"/>
      <c r="B16" s="101" t="s">
        <v>312</v>
      </c>
      <c r="F16" s="25"/>
      <c r="G16" s="25"/>
      <c r="H16" s="25"/>
      <c r="I16" s="28"/>
      <c r="J16" s="101" t="s">
        <v>312</v>
      </c>
      <c r="K16" s="31"/>
      <c r="L16" s="31"/>
      <c r="M16" s="26"/>
      <c r="N16" s="25"/>
      <c r="O16" s="25"/>
    </row>
    <row r="17" spans="2:15" ht="13.5" customHeight="1">
      <c r="B17" s="360" t="s">
        <v>304</v>
      </c>
      <c r="C17" s="362" t="s">
        <v>277</v>
      </c>
      <c r="D17" s="363"/>
      <c r="E17" s="363"/>
      <c r="F17" s="363"/>
      <c r="G17" s="364"/>
      <c r="H17" s="25"/>
      <c r="I17" s="28"/>
      <c r="J17" s="360" t="s">
        <v>304</v>
      </c>
      <c r="K17" s="362" t="s">
        <v>277</v>
      </c>
      <c r="L17" s="363"/>
      <c r="M17" s="363"/>
      <c r="N17" s="363"/>
      <c r="O17" s="364"/>
    </row>
    <row r="18" spans="2:15" ht="13.5" customHeight="1">
      <c r="B18" s="361"/>
      <c r="C18" s="207" t="s">
        <v>98</v>
      </c>
      <c r="D18" s="207" t="s">
        <v>76</v>
      </c>
      <c r="E18" s="207" t="s">
        <v>77</v>
      </c>
      <c r="F18" s="207" t="s">
        <v>175</v>
      </c>
      <c r="G18" s="207" t="s">
        <v>176</v>
      </c>
      <c r="H18" s="25"/>
      <c r="I18" s="28"/>
      <c r="J18" s="361"/>
      <c r="K18" s="207" t="s">
        <v>98</v>
      </c>
      <c r="L18" s="207" t="s">
        <v>76</v>
      </c>
      <c r="M18" s="207" t="s">
        <v>77</v>
      </c>
      <c r="N18" s="207" t="s">
        <v>175</v>
      </c>
      <c r="O18" s="207" t="s">
        <v>176</v>
      </c>
    </row>
    <row r="19" spans="2:15" ht="13.5" customHeight="1">
      <c r="B19" s="207" t="s">
        <v>305</v>
      </c>
      <c r="C19" s="207" t="str">
        <f t="shared" ref="C19:G19" si="0">B19</f>
        <v>μm</v>
      </c>
      <c r="D19" s="207" t="str">
        <f t="shared" si="0"/>
        <v>μm</v>
      </c>
      <c r="E19" s="207" t="str">
        <f t="shared" si="0"/>
        <v>μm</v>
      </c>
      <c r="F19" s="207" t="str">
        <f t="shared" si="0"/>
        <v>μm</v>
      </c>
      <c r="G19" s="207" t="str">
        <f t="shared" si="0"/>
        <v>μm</v>
      </c>
      <c r="H19" s="25"/>
      <c r="I19" s="28"/>
      <c r="J19" s="207" t="s">
        <v>305</v>
      </c>
      <c r="K19" s="207" t="str">
        <f>J19</f>
        <v>μm</v>
      </c>
      <c r="L19" s="207" t="str">
        <f>K19</f>
        <v>μm</v>
      </c>
      <c r="M19" s="207" t="str">
        <f>L19</f>
        <v>μm</v>
      </c>
      <c r="N19" s="207" t="str">
        <f>M19</f>
        <v>μm</v>
      </c>
      <c r="O19" s="207" t="str">
        <f>N19</f>
        <v>μm</v>
      </c>
    </row>
    <row r="20" spans="2:15" ht="13.5" customHeight="1">
      <c r="B20" s="208" t="str">
        <f>Calcu!C15</f>
        <v/>
      </c>
      <c r="C20" s="208" t="str">
        <f ca="1">TEXT(Calcu!E15,Calcu!$AA15)</f>
        <v/>
      </c>
      <c r="D20" s="208" t="str">
        <f ca="1">TEXT(Calcu!F15,Calcu!$AA15)</f>
        <v/>
      </c>
      <c r="E20" s="208" t="str">
        <f ca="1">TEXT(Calcu!G15,Calcu!$AA15)</f>
        <v/>
      </c>
      <c r="F20" s="208" t="str">
        <f ca="1">TEXT(Calcu!H15,Calcu!$AA15)</f>
        <v/>
      </c>
      <c r="G20" s="208" t="str">
        <f ca="1">TEXT(Calcu!I15,Calcu!$AA15)</f>
        <v/>
      </c>
      <c r="H20" s="25"/>
      <c r="I20" s="28"/>
      <c r="J20" s="208" t="str">
        <f>Calcu_ADJ!C15</f>
        <v/>
      </c>
      <c r="K20" s="208" t="str">
        <f ca="1">TEXT(Calcu_ADJ!E15,Calcu_ADJ!$AA15)</f>
        <v/>
      </c>
      <c r="L20" s="208" t="str">
        <f ca="1">TEXT(Calcu_ADJ!F15,Calcu_ADJ!$AA15)</f>
        <v/>
      </c>
      <c r="M20" s="208" t="str">
        <f ca="1">TEXT(Calcu_ADJ!G15,Calcu_ADJ!$AA15)</f>
        <v/>
      </c>
      <c r="N20" s="208" t="str">
        <f ca="1">TEXT(Calcu_ADJ!H15,Calcu_ADJ!$AA15)</f>
        <v/>
      </c>
      <c r="O20" s="208" t="str">
        <f ca="1">TEXT(Calcu_ADJ!I15,Calcu_ADJ!$AA15)</f>
        <v/>
      </c>
    </row>
    <row r="21" spans="2:15" ht="13.5" customHeight="1">
      <c r="B21" s="208" t="str">
        <f>Calcu!C16</f>
        <v/>
      </c>
      <c r="C21" s="208" t="str">
        <f ca="1">TEXT(Calcu!E16,Calcu!$AA16)</f>
        <v/>
      </c>
      <c r="D21" s="208" t="str">
        <f ca="1">TEXT(Calcu!F16,Calcu!$AA16)</f>
        <v/>
      </c>
      <c r="E21" s="208" t="str">
        <f ca="1">TEXT(Calcu!G16,Calcu!$AA16)</f>
        <v/>
      </c>
      <c r="F21" s="208" t="str">
        <f ca="1">TEXT(Calcu!H16,Calcu!$AA16)</f>
        <v/>
      </c>
      <c r="G21" s="208" t="str">
        <f ca="1">TEXT(Calcu!I16,Calcu!$AA16)</f>
        <v/>
      </c>
      <c r="H21" s="25"/>
      <c r="I21" s="28"/>
      <c r="J21" s="208" t="str">
        <f>Calcu_ADJ!C16</f>
        <v/>
      </c>
      <c r="K21" s="208" t="str">
        <f ca="1">TEXT(Calcu_ADJ!E16,Calcu_ADJ!$AA16)</f>
        <v/>
      </c>
      <c r="L21" s="208" t="str">
        <f ca="1">TEXT(Calcu_ADJ!F16,Calcu_ADJ!$AA16)</f>
        <v/>
      </c>
      <c r="M21" s="208" t="str">
        <f ca="1">TEXT(Calcu_ADJ!G16,Calcu_ADJ!$AA16)</f>
        <v/>
      </c>
      <c r="N21" s="208" t="str">
        <f ca="1">TEXT(Calcu_ADJ!H16,Calcu_ADJ!$AA16)</f>
        <v/>
      </c>
      <c r="O21" s="208" t="str">
        <f ca="1">TEXT(Calcu_ADJ!I16,Calcu_ADJ!$AA16)</f>
        <v/>
      </c>
    </row>
    <row r="22" spans="2:15" ht="13.5" customHeight="1">
      <c r="B22" s="208" t="str">
        <f>Calcu!C17</f>
        <v/>
      </c>
      <c r="C22" s="208" t="str">
        <f ca="1">TEXT(Calcu!E17,Calcu!$AA17)</f>
        <v/>
      </c>
      <c r="D22" s="208" t="str">
        <f ca="1">TEXT(Calcu!F17,Calcu!$AA17)</f>
        <v/>
      </c>
      <c r="E22" s="208" t="str">
        <f ca="1">TEXT(Calcu!G17,Calcu!$AA17)</f>
        <v/>
      </c>
      <c r="F22" s="208" t="str">
        <f ca="1">TEXT(Calcu!H17,Calcu!$AA17)</f>
        <v/>
      </c>
      <c r="G22" s="208" t="str">
        <f ca="1">TEXT(Calcu!I17,Calcu!$AA17)</f>
        <v/>
      </c>
      <c r="H22" s="25"/>
      <c r="I22" s="28"/>
      <c r="J22" s="208" t="str">
        <f>Calcu_ADJ!C17</f>
        <v/>
      </c>
      <c r="K22" s="208" t="str">
        <f ca="1">TEXT(Calcu_ADJ!E17,Calcu_ADJ!$AA17)</f>
        <v/>
      </c>
      <c r="L22" s="208" t="str">
        <f ca="1">TEXT(Calcu_ADJ!F17,Calcu_ADJ!$AA17)</f>
        <v/>
      </c>
      <c r="M22" s="208" t="str">
        <f ca="1">TEXT(Calcu_ADJ!G17,Calcu_ADJ!$AA17)</f>
        <v/>
      </c>
      <c r="N22" s="208" t="str">
        <f ca="1">TEXT(Calcu_ADJ!H17,Calcu_ADJ!$AA17)</f>
        <v/>
      </c>
      <c r="O22" s="208" t="str">
        <f ca="1">TEXT(Calcu_ADJ!I17,Calcu_ADJ!$AA17)</f>
        <v/>
      </c>
    </row>
    <row r="23" spans="2:15" ht="13.5" customHeight="1">
      <c r="B23" s="208" t="str">
        <f>Calcu!C18</f>
        <v/>
      </c>
      <c r="C23" s="208" t="str">
        <f ca="1">TEXT(Calcu!E18,Calcu!$AA18)</f>
        <v/>
      </c>
      <c r="D23" s="208" t="str">
        <f ca="1">TEXT(Calcu!F18,Calcu!$AA18)</f>
        <v/>
      </c>
      <c r="E23" s="208" t="str">
        <f ca="1">TEXT(Calcu!G18,Calcu!$AA18)</f>
        <v/>
      </c>
      <c r="F23" s="208" t="str">
        <f ca="1">TEXT(Calcu!H18,Calcu!$AA18)</f>
        <v/>
      </c>
      <c r="G23" s="208" t="str">
        <f ca="1">TEXT(Calcu!I18,Calcu!$AA18)</f>
        <v/>
      </c>
      <c r="H23" s="25"/>
      <c r="I23" s="28"/>
      <c r="J23" s="208" t="str">
        <f>Calcu_ADJ!C18</f>
        <v/>
      </c>
      <c r="K23" s="208" t="str">
        <f ca="1">TEXT(Calcu_ADJ!E18,Calcu_ADJ!$AA18)</f>
        <v/>
      </c>
      <c r="L23" s="208" t="str">
        <f ca="1">TEXT(Calcu_ADJ!F18,Calcu_ADJ!$AA18)</f>
        <v/>
      </c>
      <c r="M23" s="208" t="str">
        <f ca="1">TEXT(Calcu_ADJ!G18,Calcu_ADJ!$AA18)</f>
        <v/>
      </c>
      <c r="N23" s="208" t="str">
        <f ca="1">TEXT(Calcu_ADJ!H18,Calcu_ADJ!$AA18)</f>
        <v/>
      </c>
      <c r="O23" s="208" t="str">
        <f ca="1">TEXT(Calcu_ADJ!I18,Calcu_ADJ!$AA18)</f>
        <v/>
      </c>
    </row>
    <row r="24" spans="2:15" ht="13.5" customHeight="1">
      <c r="B24" s="208" t="str">
        <f>Calcu!C19</f>
        <v/>
      </c>
      <c r="C24" s="208" t="str">
        <f ca="1">TEXT(Calcu!E19,Calcu!$AA19)</f>
        <v/>
      </c>
      <c r="D24" s="208" t="str">
        <f ca="1">TEXT(Calcu!F19,Calcu!$AA19)</f>
        <v/>
      </c>
      <c r="E24" s="208" t="str">
        <f ca="1">TEXT(Calcu!G19,Calcu!$AA19)</f>
        <v/>
      </c>
      <c r="F24" s="208" t="str">
        <f ca="1">TEXT(Calcu!H19,Calcu!$AA19)</f>
        <v/>
      </c>
      <c r="G24" s="208" t="str">
        <f ca="1">TEXT(Calcu!I19,Calcu!$AA19)</f>
        <v/>
      </c>
      <c r="H24" s="25"/>
      <c r="I24" s="28"/>
      <c r="J24" s="208" t="str">
        <f>Calcu_ADJ!C19</f>
        <v/>
      </c>
      <c r="K24" s="208" t="str">
        <f ca="1">TEXT(Calcu_ADJ!E19,Calcu_ADJ!$AA19)</f>
        <v/>
      </c>
      <c r="L24" s="208" t="str">
        <f ca="1">TEXT(Calcu_ADJ!F19,Calcu_ADJ!$AA19)</f>
        <v/>
      </c>
      <c r="M24" s="208" t="str">
        <f ca="1">TEXT(Calcu_ADJ!G19,Calcu_ADJ!$AA19)</f>
        <v/>
      </c>
      <c r="N24" s="208" t="str">
        <f ca="1">TEXT(Calcu_ADJ!H19,Calcu_ADJ!$AA19)</f>
        <v/>
      </c>
      <c r="O24" s="208" t="str">
        <f ca="1">TEXT(Calcu_ADJ!I19,Calcu_ADJ!$AA19)</f>
        <v/>
      </c>
    </row>
    <row r="25" spans="2:15" ht="13.5" customHeight="1">
      <c r="B25" s="208" t="str">
        <f>Calcu!C20</f>
        <v/>
      </c>
      <c r="C25" s="208" t="str">
        <f ca="1">TEXT(Calcu!E20,Calcu!$AA20)</f>
        <v/>
      </c>
      <c r="D25" s="208" t="str">
        <f ca="1">TEXT(Calcu!F20,Calcu!$AA20)</f>
        <v/>
      </c>
      <c r="E25" s="208" t="str">
        <f ca="1">TEXT(Calcu!G20,Calcu!$AA20)</f>
        <v/>
      </c>
      <c r="F25" s="208" t="str">
        <f ca="1">TEXT(Calcu!H20,Calcu!$AA20)</f>
        <v/>
      </c>
      <c r="G25" s="208" t="str">
        <f ca="1">TEXT(Calcu!I20,Calcu!$AA20)</f>
        <v/>
      </c>
      <c r="H25" s="25"/>
      <c r="I25" s="28"/>
      <c r="J25" s="208" t="str">
        <f>Calcu_ADJ!C20</f>
        <v/>
      </c>
      <c r="K25" s="208" t="str">
        <f ca="1">TEXT(Calcu_ADJ!E20,Calcu_ADJ!$AA20)</f>
        <v/>
      </c>
      <c r="L25" s="208" t="str">
        <f ca="1">TEXT(Calcu_ADJ!F20,Calcu_ADJ!$AA20)</f>
        <v/>
      </c>
      <c r="M25" s="208" t="str">
        <f ca="1">TEXT(Calcu_ADJ!G20,Calcu_ADJ!$AA20)</f>
        <v/>
      </c>
      <c r="N25" s="208" t="str">
        <f ca="1">TEXT(Calcu_ADJ!H20,Calcu_ADJ!$AA20)</f>
        <v/>
      </c>
      <c r="O25" s="208" t="str">
        <f ca="1">TEXT(Calcu_ADJ!I20,Calcu_ADJ!$AA20)</f>
        <v/>
      </c>
    </row>
    <row r="26" spans="2:15" ht="13.5" customHeight="1">
      <c r="B26" s="208" t="str">
        <f>Calcu!C21</f>
        <v/>
      </c>
      <c r="C26" s="208" t="str">
        <f ca="1">TEXT(Calcu!E21,Calcu!$AA21)</f>
        <v/>
      </c>
      <c r="D26" s="208" t="str">
        <f ca="1">TEXT(Calcu!F21,Calcu!$AA21)</f>
        <v/>
      </c>
      <c r="E26" s="208" t="str">
        <f ca="1">TEXT(Calcu!G21,Calcu!$AA21)</f>
        <v/>
      </c>
      <c r="F26" s="208" t="str">
        <f ca="1">TEXT(Calcu!H21,Calcu!$AA21)</f>
        <v/>
      </c>
      <c r="G26" s="208" t="str">
        <f ca="1">TEXT(Calcu!I21,Calcu!$AA21)</f>
        <v/>
      </c>
      <c r="J26" s="208" t="str">
        <f>Calcu_ADJ!C21</f>
        <v/>
      </c>
      <c r="K26" s="208" t="str">
        <f ca="1">TEXT(Calcu_ADJ!E21,Calcu_ADJ!$AA21)</f>
        <v/>
      </c>
      <c r="L26" s="208" t="str">
        <f ca="1">TEXT(Calcu_ADJ!F21,Calcu_ADJ!$AA21)</f>
        <v/>
      </c>
      <c r="M26" s="208" t="str">
        <f ca="1">TEXT(Calcu_ADJ!G21,Calcu_ADJ!$AA21)</f>
        <v/>
      </c>
      <c r="N26" s="208" t="str">
        <f ca="1">TEXT(Calcu_ADJ!H21,Calcu_ADJ!$AA21)</f>
        <v/>
      </c>
      <c r="O26" s="208" t="str">
        <f ca="1">TEXT(Calcu_ADJ!I21,Calcu_ADJ!$AA21)</f>
        <v/>
      </c>
    </row>
    <row r="27" spans="2:15" ht="13.5" customHeight="1">
      <c r="B27" s="208" t="str">
        <f>Calcu!C22</f>
        <v/>
      </c>
      <c r="C27" s="208" t="str">
        <f ca="1">TEXT(Calcu!E22,Calcu!$AA22)</f>
        <v/>
      </c>
      <c r="D27" s="208" t="str">
        <f ca="1">TEXT(Calcu!F22,Calcu!$AA22)</f>
        <v/>
      </c>
      <c r="E27" s="208" t="str">
        <f ca="1">TEXT(Calcu!G22,Calcu!$AA22)</f>
        <v/>
      </c>
      <c r="F27" s="208" t="str">
        <f ca="1">TEXT(Calcu!H22,Calcu!$AA22)</f>
        <v/>
      </c>
      <c r="G27" s="208" t="str">
        <f ca="1">TEXT(Calcu!I22,Calcu!$AA22)</f>
        <v/>
      </c>
      <c r="J27" s="208" t="str">
        <f>Calcu_ADJ!C22</f>
        <v/>
      </c>
      <c r="K27" s="208" t="str">
        <f ca="1">TEXT(Calcu_ADJ!E22,Calcu_ADJ!$AA22)</f>
        <v/>
      </c>
      <c r="L27" s="208" t="str">
        <f ca="1">TEXT(Calcu_ADJ!F22,Calcu_ADJ!$AA22)</f>
        <v/>
      </c>
      <c r="M27" s="208" t="str">
        <f ca="1">TEXT(Calcu_ADJ!G22,Calcu_ADJ!$AA22)</f>
        <v/>
      </c>
      <c r="N27" s="208" t="str">
        <f ca="1">TEXT(Calcu_ADJ!H22,Calcu_ADJ!$AA22)</f>
        <v/>
      </c>
      <c r="O27" s="208" t="str">
        <f ca="1">TEXT(Calcu_ADJ!I22,Calcu_ADJ!$AA22)</f>
        <v/>
      </c>
    </row>
    <row r="28" spans="2:15" ht="13.5" customHeight="1">
      <c r="B28" s="208" t="str">
        <f>Calcu!C23</f>
        <v/>
      </c>
      <c r="C28" s="208" t="str">
        <f ca="1">TEXT(Calcu!E23,Calcu!$AA23)</f>
        <v/>
      </c>
      <c r="D28" s="208" t="str">
        <f ca="1">TEXT(Calcu!F23,Calcu!$AA23)</f>
        <v/>
      </c>
      <c r="E28" s="208" t="str">
        <f ca="1">TEXT(Calcu!G23,Calcu!$AA23)</f>
        <v/>
      </c>
      <c r="F28" s="208" t="str">
        <f ca="1">TEXT(Calcu!H23,Calcu!$AA23)</f>
        <v/>
      </c>
      <c r="G28" s="208" t="str">
        <f ca="1">TEXT(Calcu!I23,Calcu!$AA23)</f>
        <v/>
      </c>
      <c r="J28" s="208" t="str">
        <f>Calcu_ADJ!C23</f>
        <v/>
      </c>
      <c r="K28" s="208" t="str">
        <f ca="1">TEXT(Calcu_ADJ!E23,Calcu_ADJ!$AA23)</f>
        <v/>
      </c>
      <c r="L28" s="208" t="str">
        <f ca="1">TEXT(Calcu_ADJ!F23,Calcu_ADJ!$AA23)</f>
        <v/>
      </c>
      <c r="M28" s="208" t="str">
        <f ca="1">TEXT(Calcu_ADJ!G23,Calcu_ADJ!$AA23)</f>
        <v/>
      </c>
      <c r="N28" s="208" t="str">
        <f ca="1">TEXT(Calcu_ADJ!H23,Calcu_ADJ!$AA23)</f>
        <v/>
      </c>
      <c r="O28" s="208" t="str">
        <f ca="1">TEXT(Calcu_ADJ!I23,Calcu_ADJ!$AA23)</f>
        <v/>
      </c>
    </row>
    <row r="29" spans="2:15" ht="13.5" customHeight="1">
      <c r="B29" s="208" t="str">
        <f>Calcu!C24</f>
        <v/>
      </c>
      <c r="C29" s="208" t="str">
        <f ca="1">TEXT(Calcu!E24,Calcu!$AA24)</f>
        <v/>
      </c>
      <c r="D29" s="208" t="str">
        <f ca="1">TEXT(Calcu!F24,Calcu!$AA24)</f>
        <v/>
      </c>
      <c r="E29" s="208" t="str">
        <f ca="1">TEXT(Calcu!G24,Calcu!$AA24)</f>
        <v/>
      </c>
      <c r="F29" s="208" t="str">
        <f ca="1">TEXT(Calcu!H24,Calcu!$AA24)</f>
        <v/>
      </c>
      <c r="G29" s="208" t="str">
        <f ca="1">TEXT(Calcu!I24,Calcu!$AA24)</f>
        <v/>
      </c>
      <c r="J29" s="208" t="str">
        <f>Calcu_ADJ!C24</f>
        <v/>
      </c>
      <c r="K29" s="208" t="str">
        <f ca="1">TEXT(Calcu_ADJ!E24,Calcu_ADJ!$AA24)</f>
        <v/>
      </c>
      <c r="L29" s="208" t="str">
        <f ca="1">TEXT(Calcu_ADJ!F24,Calcu_ADJ!$AA24)</f>
        <v/>
      </c>
      <c r="M29" s="208" t="str">
        <f ca="1">TEXT(Calcu_ADJ!G24,Calcu_ADJ!$AA24)</f>
        <v/>
      </c>
      <c r="N29" s="208" t="str">
        <f ca="1">TEXT(Calcu_ADJ!H24,Calcu_ADJ!$AA24)</f>
        <v/>
      </c>
      <c r="O29" s="208" t="str">
        <f ca="1">TEXT(Calcu_ADJ!I24,Calcu_ADJ!$AA24)</f>
        <v/>
      </c>
    </row>
    <row r="30" spans="2:15" ht="13.5" customHeight="1">
      <c r="B30" s="208" t="str">
        <f>Calcu!C25</f>
        <v/>
      </c>
      <c r="C30" s="208" t="str">
        <f ca="1">TEXT(Calcu!E25,Calcu!$AA25)</f>
        <v/>
      </c>
      <c r="D30" s="208" t="str">
        <f ca="1">TEXT(Calcu!F25,Calcu!$AA25)</f>
        <v/>
      </c>
      <c r="E30" s="208" t="str">
        <f ca="1">TEXT(Calcu!G25,Calcu!$AA25)</f>
        <v/>
      </c>
      <c r="F30" s="208" t="str">
        <f ca="1">TEXT(Calcu!H25,Calcu!$AA25)</f>
        <v/>
      </c>
      <c r="G30" s="208" t="str">
        <f ca="1">TEXT(Calcu!I25,Calcu!$AA25)</f>
        <v/>
      </c>
      <c r="J30" s="208" t="str">
        <f>Calcu_ADJ!C25</f>
        <v/>
      </c>
      <c r="K30" s="208" t="str">
        <f ca="1">TEXT(Calcu_ADJ!E25,Calcu_ADJ!$AA25)</f>
        <v/>
      </c>
      <c r="L30" s="208" t="str">
        <f ca="1">TEXT(Calcu_ADJ!F25,Calcu_ADJ!$AA25)</f>
        <v/>
      </c>
      <c r="M30" s="208" t="str">
        <f ca="1">TEXT(Calcu_ADJ!G25,Calcu_ADJ!$AA25)</f>
        <v/>
      </c>
      <c r="N30" s="208" t="str">
        <f ca="1">TEXT(Calcu_ADJ!H25,Calcu_ADJ!$AA25)</f>
        <v/>
      </c>
      <c r="O30" s="208" t="str">
        <f ca="1">TEXT(Calcu_ADJ!I25,Calcu_ADJ!$AA25)</f>
        <v/>
      </c>
    </row>
    <row r="31" spans="2:15" ht="13.5" customHeight="1">
      <c r="B31" s="208" t="str">
        <f>Calcu!C26</f>
        <v/>
      </c>
      <c r="C31" s="208" t="str">
        <f ca="1">TEXT(Calcu!E26,Calcu!$AA26)</f>
        <v/>
      </c>
      <c r="D31" s="208" t="str">
        <f ca="1">TEXT(Calcu!F26,Calcu!$AA26)</f>
        <v/>
      </c>
      <c r="E31" s="208" t="str">
        <f ca="1">TEXT(Calcu!G26,Calcu!$AA26)</f>
        <v/>
      </c>
      <c r="F31" s="208" t="str">
        <f ca="1">TEXT(Calcu!H26,Calcu!$AA26)</f>
        <v/>
      </c>
      <c r="G31" s="208" t="str">
        <f ca="1">TEXT(Calcu!I26,Calcu!$AA26)</f>
        <v/>
      </c>
      <c r="J31" s="208" t="str">
        <f>Calcu_ADJ!C26</f>
        <v/>
      </c>
      <c r="K31" s="208" t="str">
        <f ca="1">TEXT(Calcu_ADJ!E26,Calcu_ADJ!$AA26)</f>
        <v/>
      </c>
      <c r="L31" s="208" t="str">
        <f ca="1">TEXT(Calcu_ADJ!F26,Calcu_ADJ!$AA26)</f>
        <v/>
      </c>
      <c r="M31" s="208" t="str">
        <f ca="1">TEXT(Calcu_ADJ!G26,Calcu_ADJ!$AA26)</f>
        <v/>
      </c>
      <c r="N31" s="208" t="str">
        <f ca="1">TEXT(Calcu_ADJ!H26,Calcu_ADJ!$AA26)</f>
        <v/>
      </c>
      <c r="O31" s="208" t="str">
        <f ca="1">TEXT(Calcu_ADJ!I26,Calcu_ADJ!$AA26)</f>
        <v/>
      </c>
    </row>
    <row r="32" spans="2:15" ht="13.5" customHeight="1">
      <c r="B32" s="208" t="str">
        <f>Calcu!C27</f>
        <v/>
      </c>
      <c r="C32" s="208" t="str">
        <f ca="1">TEXT(Calcu!E27,Calcu!$AA27)</f>
        <v/>
      </c>
      <c r="D32" s="208" t="str">
        <f ca="1">TEXT(Calcu!F27,Calcu!$AA27)</f>
        <v/>
      </c>
      <c r="E32" s="208" t="str">
        <f ca="1">TEXT(Calcu!G27,Calcu!$AA27)</f>
        <v/>
      </c>
      <c r="F32" s="208" t="str">
        <f ca="1">TEXT(Calcu!H27,Calcu!$AA27)</f>
        <v/>
      </c>
      <c r="G32" s="208" t="str">
        <f ca="1">TEXT(Calcu!I27,Calcu!$AA27)</f>
        <v/>
      </c>
      <c r="J32" s="208" t="str">
        <f>Calcu_ADJ!C27</f>
        <v/>
      </c>
      <c r="K32" s="208" t="str">
        <f ca="1">TEXT(Calcu_ADJ!E27,Calcu_ADJ!$AA27)</f>
        <v/>
      </c>
      <c r="L32" s="208" t="str">
        <f ca="1">TEXT(Calcu_ADJ!F27,Calcu_ADJ!$AA27)</f>
        <v/>
      </c>
      <c r="M32" s="208" t="str">
        <f ca="1">TEXT(Calcu_ADJ!G27,Calcu_ADJ!$AA27)</f>
        <v/>
      </c>
      <c r="N32" s="208" t="str">
        <f ca="1">TEXT(Calcu_ADJ!H27,Calcu_ADJ!$AA27)</f>
        <v/>
      </c>
      <c r="O32" s="208" t="str">
        <f ca="1">TEXT(Calcu_ADJ!I27,Calcu_ADJ!$AA27)</f>
        <v/>
      </c>
    </row>
    <row r="33" spans="1:15" ht="13.5" customHeight="1">
      <c r="B33" s="208" t="str">
        <f>Calcu!C28</f>
        <v/>
      </c>
      <c r="C33" s="208" t="str">
        <f ca="1">TEXT(Calcu!E28,Calcu!$AA28)</f>
        <v/>
      </c>
      <c r="D33" s="208" t="str">
        <f ca="1">TEXT(Calcu!F28,Calcu!$AA28)</f>
        <v/>
      </c>
      <c r="E33" s="208" t="str">
        <f ca="1">TEXT(Calcu!G28,Calcu!$AA28)</f>
        <v/>
      </c>
      <c r="F33" s="208" t="str">
        <f ca="1">TEXT(Calcu!H28,Calcu!$AA28)</f>
        <v/>
      </c>
      <c r="G33" s="208" t="str">
        <f ca="1">TEXT(Calcu!I28,Calcu!$AA28)</f>
        <v/>
      </c>
      <c r="J33" s="208" t="str">
        <f>Calcu_ADJ!C28</f>
        <v/>
      </c>
      <c r="K33" s="208" t="str">
        <f ca="1">TEXT(Calcu_ADJ!E28,Calcu_ADJ!$AA28)</f>
        <v/>
      </c>
      <c r="L33" s="208" t="str">
        <f ca="1">TEXT(Calcu_ADJ!F28,Calcu_ADJ!$AA28)</f>
        <v/>
      </c>
      <c r="M33" s="208" t="str">
        <f ca="1">TEXT(Calcu_ADJ!G28,Calcu_ADJ!$AA28)</f>
        <v/>
      </c>
      <c r="N33" s="208" t="str">
        <f ca="1">TEXT(Calcu_ADJ!H28,Calcu_ADJ!$AA28)</f>
        <v/>
      </c>
      <c r="O33" s="208" t="str">
        <f ca="1">TEXT(Calcu_ADJ!I28,Calcu_ADJ!$AA28)</f>
        <v/>
      </c>
    </row>
    <row r="34" spans="1:15" ht="13.5" customHeight="1">
      <c r="B34" s="208" t="str">
        <f>Calcu!C29</f>
        <v/>
      </c>
      <c r="C34" s="208" t="str">
        <f ca="1">TEXT(Calcu!E29,Calcu!$AA29)</f>
        <v/>
      </c>
      <c r="D34" s="208" t="str">
        <f ca="1">TEXT(Calcu!F29,Calcu!$AA29)</f>
        <v/>
      </c>
      <c r="E34" s="208" t="str">
        <f ca="1">TEXT(Calcu!G29,Calcu!$AA29)</f>
        <v/>
      </c>
      <c r="F34" s="208" t="str">
        <f ca="1">TEXT(Calcu!H29,Calcu!$AA29)</f>
        <v/>
      </c>
      <c r="G34" s="208" t="str">
        <f ca="1">TEXT(Calcu!I29,Calcu!$AA29)</f>
        <v/>
      </c>
      <c r="J34" s="208" t="str">
        <f>Calcu_ADJ!C29</f>
        <v/>
      </c>
      <c r="K34" s="208" t="str">
        <f ca="1">TEXT(Calcu_ADJ!E29,Calcu_ADJ!$AA29)</f>
        <v/>
      </c>
      <c r="L34" s="208" t="str">
        <f ca="1">TEXT(Calcu_ADJ!F29,Calcu_ADJ!$AA29)</f>
        <v/>
      </c>
      <c r="M34" s="208" t="str">
        <f ca="1">TEXT(Calcu_ADJ!G29,Calcu_ADJ!$AA29)</f>
        <v/>
      </c>
      <c r="N34" s="208" t="str">
        <f ca="1">TEXT(Calcu_ADJ!H29,Calcu_ADJ!$AA29)</f>
        <v/>
      </c>
      <c r="O34" s="208" t="str">
        <f ca="1">TEXT(Calcu_ADJ!I29,Calcu_ADJ!$AA29)</f>
        <v/>
      </c>
    </row>
    <row r="35" spans="1:15" ht="13.5" customHeight="1">
      <c r="B35" s="208" t="str">
        <f>Calcu!C30</f>
        <v/>
      </c>
      <c r="C35" s="208" t="str">
        <f ca="1">TEXT(Calcu!E30,Calcu!$AA30)</f>
        <v/>
      </c>
      <c r="D35" s="208" t="str">
        <f ca="1">TEXT(Calcu!F30,Calcu!$AA30)</f>
        <v/>
      </c>
      <c r="E35" s="208" t="str">
        <f ca="1">TEXT(Calcu!G30,Calcu!$AA30)</f>
        <v/>
      </c>
      <c r="F35" s="208" t="str">
        <f ca="1">TEXT(Calcu!H30,Calcu!$AA30)</f>
        <v/>
      </c>
      <c r="G35" s="208" t="str">
        <f ca="1">TEXT(Calcu!I30,Calcu!$AA30)</f>
        <v/>
      </c>
      <c r="J35" s="208" t="str">
        <f>Calcu_ADJ!C30</f>
        <v/>
      </c>
      <c r="K35" s="208" t="str">
        <f ca="1">TEXT(Calcu_ADJ!E30,Calcu_ADJ!$AA30)</f>
        <v/>
      </c>
      <c r="L35" s="208" t="str">
        <f ca="1">TEXT(Calcu_ADJ!F30,Calcu_ADJ!$AA30)</f>
        <v/>
      </c>
      <c r="M35" s="208" t="str">
        <f ca="1">TEXT(Calcu_ADJ!G30,Calcu_ADJ!$AA30)</f>
        <v/>
      </c>
      <c r="N35" s="208" t="str">
        <f ca="1">TEXT(Calcu_ADJ!H30,Calcu_ADJ!$AA30)</f>
        <v/>
      </c>
      <c r="O35" s="208" t="str">
        <f ca="1">TEXT(Calcu_ADJ!I30,Calcu_ADJ!$AA30)</f>
        <v/>
      </c>
    </row>
    <row r="36" spans="1:15" ht="13.5" customHeight="1">
      <c r="B36" s="208" t="str">
        <f>Calcu!C31</f>
        <v/>
      </c>
      <c r="C36" s="208" t="str">
        <f ca="1">TEXT(Calcu!E31,Calcu!$AA31)</f>
        <v/>
      </c>
      <c r="D36" s="208" t="str">
        <f ca="1">TEXT(Calcu!F31,Calcu!$AA31)</f>
        <v/>
      </c>
      <c r="E36" s="208" t="str">
        <f ca="1">TEXT(Calcu!G31,Calcu!$AA31)</f>
        <v/>
      </c>
      <c r="F36" s="208" t="str">
        <f ca="1">TEXT(Calcu!H31,Calcu!$AA31)</f>
        <v/>
      </c>
      <c r="G36" s="208" t="str">
        <f ca="1">TEXT(Calcu!I31,Calcu!$AA31)</f>
        <v/>
      </c>
      <c r="J36" s="208" t="str">
        <f>Calcu_ADJ!C31</f>
        <v/>
      </c>
      <c r="K36" s="208" t="str">
        <f ca="1">TEXT(Calcu_ADJ!E31,Calcu_ADJ!$AA31)</f>
        <v/>
      </c>
      <c r="L36" s="208" t="str">
        <f ca="1">TEXT(Calcu_ADJ!F31,Calcu_ADJ!$AA31)</f>
        <v/>
      </c>
      <c r="M36" s="208" t="str">
        <f ca="1">TEXT(Calcu_ADJ!G31,Calcu_ADJ!$AA31)</f>
        <v/>
      </c>
      <c r="N36" s="208" t="str">
        <f ca="1">TEXT(Calcu_ADJ!H31,Calcu_ADJ!$AA31)</f>
        <v/>
      </c>
      <c r="O36" s="208" t="str">
        <f ca="1">TEXT(Calcu_ADJ!I31,Calcu_ADJ!$AA31)</f>
        <v/>
      </c>
    </row>
    <row r="37" spans="1:15" ht="13.5" customHeight="1">
      <c r="B37" s="208" t="str">
        <f>Calcu!C32</f>
        <v/>
      </c>
      <c r="C37" s="208" t="str">
        <f ca="1">TEXT(Calcu!E32,Calcu!$AA32)</f>
        <v/>
      </c>
      <c r="D37" s="208" t="str">
        <f ca="1">TEXT(Calcu!F32,Calcu!$AA32)</f>
        <v/>
      </c>
      <c r="E37" s="208" t="str">
        <f ca="1">TEXT(Calcu!G32,Calcu!$AA32)</f>
        <v/>
      </c>
      <c r="F37" s="208" t="str">
        <f ca="1">TEXT(Calcu!H32,Calcu!$AA32)</f>
        <v/>
      </c>
      <c r="G37" s="208" t="str">
        <f ca="1">TEXT(Calcu!I32,Calcu!$AA32)</f>
        <v/>
      </c>
      <c r="J37" s="208" t="str">
        <f>Calcu_ADJ!C32</f>
        <v/>
      </c>
      <c r="K37" s="208" t="str">
        <f ca="1">TEXT(Calcu_ADJ!E32,Calcu_ADJ!$AA32)</f>
        <v/>
      </c>
      <c r="L37" s="208" t="str">
        <f ca="1">TEXT(Calcu_ADJ!F32,Calcu_ADJ!$AA32)</f>
        <v/>
      </c>
      <c r="M37" s="208" t="str">
        <f ca="1">TEXT(Calcu_ADJ!G32,Calcu_ADJ!$AA32)</f>
        <v/>
      </c>
      <c r="N37" s="208" t="str">
        <f ca="1">TEXT(Calcu_ADJ!H32,Calcu_ADJ!$AA32)</f>
        <v/>
      </c>
      <c r="O37" s="208" t="str">
        <f ca="1">TEXT(Calcu_ADJ!I32,Calcu_ADJ!$AA32)</f>
        <v/>
      </c>
    </row>
    <row r="38" spans="1:15" ht="13.5" customHeight="1">
      <c r="B38" s="208" t="str">
        <f>Calcu!C33</f>
        <v/>
      </c>
      <c r="C38" s="208" t="str">
        <f ca="1">TEXT(Calcu!E33,Calcu!$AA33)</f>
        <v/>
      </c>
      <c r="D38" s="208" t="str">
        <f ca="1">TEXT(Calcu!F33,Calcu!$AA33)</f>
        <v/>
      </c>
      <c r="E38" s="208" t="str">
        <f ca="1">TEXT(Calcu!G33,Calcu!$AA33)</f>
        <v/>
      </c>
      <c r="F38" s="208" t="str">
        <f ca="1">TEXT(Calcu!H33,Calcu!$AA33)</f>
        <v/>
      </c>
      <c r="G38" s="208" t="str">
        <f ca="1">TEXT(Calcu!I33,Calcu!$AA33)</f>
        <v/>
      </c>
      <c r="J38" s="208" t="str">
        <f>Calcu_ADJ!C33</f>
        <v/>
      </c>
      <c r="K38" s="208" t="str">
        <f ca="1">TEXT(Calcu_ADJ!E33,Calcu_ADJ!$AA33)</f>
        <v/>
      </c>
      <c r="L38" s="208" t="str">
        <f ca="1">TEXT(Calcu_ADJ!F33,Calcu_ADJ!$AA33)</f>
        <v/>
      </c>
      <c r="M38" s="208" t="str">
        <f ca="1">TEXT(Calcu_ADJ!G33,Calcu_ADJ!$AA33)</f>
        <v/>
      </c>
      <c r="N38" s="208" t="str">
        <f ca="1">TEXT(Calcu_ADJ!H33,Calcu_ADJ!$AA33)</f>
        <v/>
      </c>
      <c r="O38" s="208" t="str">
        <f ca="1">TEXT(Calcu_ADJ!I33,Calcu_ADJ!$AA33)</f>
        <v/>
      </c>
    </row>
    <row r="39" spans="1:15" ht="13.5" customHeight="1">
      <c r="B39" s="208" t="str">
        <f>Calcu!C34</f>
        <v/>
      </c>
      <c r="C39" s="208" t="str">
        <f ca="1">TEXT(Calcu!E34,Calcu!$AA34)</f>
        <v/>
      </c>
      <c r="D39" s="208" t="str">
        <f ca="1">TEXT(Calcu!F34,Calcu!$AA34)</f>
        <v/>
      </c>
      <c r="E39" s="208" t="str">
        <f ca="1">TEXT(Calcu!G34,Calcu!$AA34)</f>
        <v/>
      </c>
      <c r="F39" s="208" t="str">
        <f ca="1">TEXT(Calcu!H34,Calcu!$AA34)</f>
        <v/>
      </c>
      <c r="G39" s="208" t="str">
        <f ca="1">TEXT(Calcu!I34,Calcu!$AA34)</f>
        <v/>
      </c>
      <c r="J39" s="208" t="str">
        <f>Calcu_ADJ!C34</f>
        <v/>
      </c>
      <c r="K39" s="208" t="str">
        <f ca="1">TEXT(Calcu_ADJ!E34,Calcu_ADJ!$AA34)</f>
        <v/>
      </c>
      <c r="L39" s="208" t="str">
        <f ca="1">TEXT(Calcu_ADJ!F34,Calcu_ADJ!$AA34)</f>
        <v/>
      </c>
      <c r="M39" s="208" t="str">
        <f ca="1">TEXT(Calcu_ADJ!G34,Calcu_ADJ!$AA34)</f>
        <v/>
      </c>
      <c r="N39" s="208" t="str">
        <f ca="1">TEXT(Calcu_ADJ!H34,Calcu_ADJ!$AA34)</f>
        <v/>
      </c>
      <c r="O39" s="208" t="str">
        <f ca="1">TEXT(Calcu_ADJ!I34,Calcu_ADJ!$AA34)</f>
        <v/>
      </c>
    </row>
    <row r="40" spans="1:15" ht="13.5" customHeight="1">
      <c r="B40" s="208" t="str">
        <f>Calcu!C35</f>
        <v/>
      </c>
      <c r="C40" s="208" t="str">
        <f ca="1">TEXT(Calcu!E35,Calcu!$AA35)</f>
        <v/>
      </c>
      <c r="D40" s="208" t="str">
        <f ca="1">TEXT(Calcu!F35,Calcu!$AA35)</f>
        <v/>
      </c>
      <c r="E40" s="208" t="str">
        <f ca="1">TEXT(Calcu!G35,Calcu!$AA35)</f>
        <v/>
      </c>
      <c r="F40" s="208" t="str">
        <f ca="1">TEXT(Calcu!H35,Calcu!$AA35)</f>
        <v/>
      </c>
      <c r="G40" s="208" t="str">
        <f ca="1">TEXT(Calcu!I35,Calcu!$AA35)</f>
        <v/>
      </c>
      <c r="J40" s="208" t="str">
        <f>Calcu_ADJ!C35</f>
        <v/>
      </c>
      <c r="K40" s="208" t="str">
        <f ca="1">TEXT(Calcu_ADJ!E35,Calcu_ADJ!$AA35)</f>
        <v/>
      </c>
      <c r="L40" s="208" t="str">
        <f ca="1">TEXT(Calcu_ADJ!F35,Calcu_ADJ!$AA35)</f>
        <v/>
      </c>
      <c r="M40" s="208" t="str">
        <f ca="1">TEXT(Calcu_ADJ!G35,Calcu_ADJ!$AA35)</f>
        <v/>
      </c>
      <c r="N40" s="208" t="str">
        <f ca="1">TEXT(Calcu_ADJ!H35,Calcu_ADJ!$AA35)</f>
        <v/>
      </c>
      <c r="O40" s="208" t="str">
        <f ca="1">TEXT(Calcu_ADJ!I35,Calcu_ADJ!$AA35)</f>
        <v/>
      </c>
    </row>
    <row r="41" spans="1:15" ht="13.5" customHeight="1">
      <c r="J41" s="30"/>
      <c r="K41" s="31"/>
      <c r="L41" s="31"/>
      <c r="M41" s="26"/>
      <c r="N41" s="27"/>
      <c r="O41" s="27"/>
    </row>
    <row r="42" spans="1:15" s="28" customFormat="1" ht="15" customHeight="1">
      <c r="A42" s="47"/>
      <c r="B42" s="47" t="s">
        <v>306</v>
      </c>
      <c r="D42" s="25"/>
      <c r="E42" s="25"/>
      <c r="F42" s="25"/>
      <c r="G42" s="25"/>
      <c r="H42" s="25"/>
      <c r="J42" s="47" t="s">
        <v>378</v>
      </c>
      <c r="L42" s="25"/>
      <c r="M42" s="25"/>
      <c r="N42" s="25"/>
      <c r="O42" s="25"/>
    </row>
    <row r="43" spans="1:15" s="28" customFormat="1" ht="15" customHeight="1">
      <c r="A43" s="47"/>
      <c r="B43" s="207" t="s">
        <v>247</v>
      </c>
      <c r="E43" s="25"/>
      <c r="F43" s="25"/>
      <c r="G43" s="25"/>
      <c r="H43" s="25"/>
      <c r="J43" s="207" t="s">
        <v>247</v>
      </c>
      <c r="M43" s="25"/>
      <c r="N43" s="25"/>
      <c r="O43" s="25"/>
    </row>
    <row r="44" spans="1:15" s="28" customFormat="1" ht="15" customHeight="1">
      <c r="A44" s="47"/>
      <c r="B44" s="208">
        <f>Length_3_R2!K6</f>
        <v>0</v>
      </c>
      <c r="E44" s="25"/>
      <c r="F44" s="25"/>
      <c r="G44" s="25"/>
      <c r="H44" s="25"/>
      <c r="J44" s="208">
        <f>Length_3_R2!K6</f>
        <v>0</v>
      </c>
      <c r="M44" s="25"/>
      <c r="N44" s="25"/>
      <c r="O44" s="25"/>
    </row>
    <row r="45" spans="1:15" s="28" customFormat="1" ht="15" customHeight="1">
      <c r="A45" s="47"/>
      <c r="B45" s="25"/>
      <c r="C45" s="25"/>
      <c r="D45" s="25"/>
      <c r="E45" s="25"/>
      <c r="F45" s="25"/>
      <c r="G45" s="25"/>
      <c r="H45" s="25"/>
      <c r="J45" s="25"/>
      <c r="K45" s="25"/>
      <c r="L45" s="25"/>
      <c r="M45" s="25"/>
      <c r="N45" s="25"/>
      <c r="O45" s="25"/>
    </row>
    <row r="46" spans="1:15" s="28" customFormat="1" ht="15" customHeight="1">
      <c r="A46" s="47"/>
      <c r="B46" s="100" t="s">
        <v>104</v>
      </c>
      <c r="C46" s="25"/>
      <c r="D46" s="25"/>
      <c r="E46" s="25"/>
      <c r="F46" s="25"/>
      <c r="G46" s="25"/>
      <c r="H46" s="25"/>
      <c r="J46" s="100" t="s">
        <v>104</v>
      </c>
      <c r="K46" s="25"/>
      <c r="L46" s="25"/>
      <c r="M46" s="25"/>
      <c r="N46" s="25"/>
      <c r="O46" s="25"/>
    </row>
    <row r="47" spans="1:15" s="28" customFormat="1" ht="15" customHeight="1">
      <c r="A47" s="47"/>
      <c r="B47" s="101" t="s">
        <v>174</v>
      </c>
      <c r="C47" s="31"/>
      <c r="D47" s="31"/>
      <c r="E47" s="26"/>
      <c r="F47" s="25"/>
      <c r="G47" s="25"/>
      <c r="H47" s="25"/>
      <c r="J47" s="101" t="s">
        <v>174</v>
      </c>
      <c r="K47" s="31"/>
      <c r="L47" s="31"/>
      <c r="M47" s="26"/>
      <c r="N47" s="25"/>
      <c r="O47" s="25"/>
    </row>
    <row r="48" spans="1:15" s="28" customFormat="1" ht="15" customHeight="1">
      <c r="A48" s="47"/>
      <c r="B48" s="362" t="s">
        <v>267</v>
      </c>
      <c r="C48" s="363"/>
      <c r="D48" s="363"/>
      <c r="E48" s="363"/>
      <c r="F48" s="364"/>
      <c r="G48" s="25"/>
      <c r="J48" s="362" t="s">
        <v>267</v>
      </c>
      <c r="K48" s="363"/>
      <c r="L48" s="363"/>
      <c r="M48" s="363"/>
      <c r="N48" s="364"/>
      <c r="O48" s="25"/>
    </row>
    <row r="49" spans="1:15" s="28" customFormat="1" ht="15" customHeight="1">
      <c r="A49" s="47"/>
      <c r="B49" s="207" t="s">
        <v>98</v>
      </c>
      <c r="C49" s="207" t="s">
        <v>76</v>
      </c>
      <c r="D49" s="207" t="s">
        <v>77</v>
      </c>
      <c r="E49" s="207" t="s">
        <v>175</v>
      </c>
      <c r="F49" s="207" t="s">
        <v>176</v>
      </c>
      <c r="G49" s="25"/>
      <c r="J49" s="207" t="s">
        <v>98</v>
      </c>
      <c r="K49" s="207" t="s">
        <v>76</v>
      </c>
      <c r="L49" s="207" t="s">
        <v>77</v>
      </c>
      <c r="M49" s="207" t="s">
        <v>175</v>
      </c>
      <c r="N49" s="207" t="s">
        <v>176</v>
      </c>
      <c r="O49" s="25"/>
    </row>
    <row r="50" spans="1:15" s="28" customFormat="1" ht="15" customHeight="1">
      <c r="A50" s="47"/>
      <c r="B50" s="208">
        <f>Calcu!B73</f>
        <v>0</v>
      </c>
      <c r="C50" s="208">
        <f>Calcu!C73</f>
        <v>0</v>
      </c>
      <c r="D50" s="208">
        <f>Calcu!D73</f>
        <v>0</v>
      </c>
      <c r="E50" s="208">
        <f>Calcu!E73</f>
        <v>0</v>
      </c>
      <c r="F50" s="208">
        <f>Calcu!F73</f>
        <v>0</v>
      </c>
      <c r="G50" s="25"/>
      <c r="J50" s="208">
        <f>Calcu_ADJ!B74</f>
        <v>0</v>
      </c>
      <c r="K50" s="208">
        <f>Calcu_ADJ!C74</f>
        <v>0</v>
      </c>
      <c r="L50" s="208">
        <f>Calcu_ADJ!D74</f>
        <v>0</v>
      </c>
      <c r="M50" s="208">
        <f>Calcu_ADJ!E74</f>
        <v>0</v>
      </c>
      <c r="N50" s="208">
        <f>Calcu_ADJ!F74</f>
        <v>0</v>
      </c>
      <c r="O50" s="25"/>
    </row>
    <row r="51" spans="1:15" s="28" customFormat="1" ht="15" customHeight="1">
      <c r="A51" s="47"/>
      <c r="B51" s="211"/>
      <c r="C51" s="211"/>
      <c r="D51" s="211"/>
      <c r="E51" s="211"/>
      <c r="F51" s="211"/>
      <c r="G51" s="211"/>
      <c r="H51" s="211"/>
      <c r="J51" s="211"/>
      <c r="K51" s="211"/>
      <c r="L51" s="211"/>
      <c r="M51" s="211"/>
      <c r="N51" s="211"/>
      <c r="O51" s="211"/>
    </row>
    <row r="52" spans="1:15" ht="13.5" customHeight="1">
      <c r="A52" s="29"/>
      <c r="B52" s="101" t="s">
        <v>174</v>
      </c>
      <c r="F52" s="25"/>
      <c r="G52" s="25"/>
      <c r="H52" s="25"/>
      <c r="I52" s="28"/>
      <c r="J52" s="101" t="s">
        <v>174</v>
      </c>
      <c r="K52" s="31"/>
      <c r="L52" s="31"/>
      <c r="M52" s="26"/>
      <c r="N52" s="25"/>
      <c r="O52" s="25"/>
    </row>
    <row r="53" spans="1:15" ht="13.5" customHeight="1">
      <c r="B53" s="360" t="s">
        <v>304</v>
      </c>
      <c r="C53" s="362" t="s">
        <v>277</v>
      </c>
      <c r="D53" s="363"/>
      <c r="E53" s="363"/>
      <c r="F53" s="363"/>
      <c r="G53" s="364"/>
      <c r="H53" s="25"/>
      <c r="I53" s="28"/>
      <c r="J53" s="360" t="s">
        <v>304</v>
      </c>
      <c r="K53" s="362" t="s">
        <v>277</v>
      </c>
      <c r="L53" s="363"/>
      <c r="M53" s="363"/>
      <c r="N53" s="363"/>
      <c r="O53" s="364"/>
    </row>
    <row r="54" spans="1:15" ht="13.5" customHeight="1">
      <c r="B54" s="361"/>
      <c r="C54" s="207" t="s">
        <v>98</v>
      </c>
      <c r="D54" s="207" t="s">
        <v>76</v>
      </c>
      <c r="E54" s="207" t="s">
        <v>77</v>
      </c>
      <c r="F54" s="207" t="s">
        <v>175</v>
      </c>
      <c r="G54" s="207" t="s">
        <v>176</v>
      </c>
      <c r="H54" s="25"/>
      <c r="I54" s="28"/>
      <c r="J54" s="361"/>
      <c r="K54" s="207" t="s">
        <v>98</v>
      </c>
      <c r="L54" s="207" t="s">
        <v>76</v>
      </c>
      <c r="M54" s="207" t="s">
        <v>77</v>
      </c>
      <c r="N54" s="207" t="s">
        <v>175</v>
      </c>
      <c r="O54" s="207" t="s">
        <v>176</v>
      </c>
    </row>
    <row r="55" spans="1:15" ht="13.5" customHeight="1">
      <c r="B55" s="207" t="s">
        <v>305</v>
      </c>
      <c r="C55" s="207" t="str">
        <f t="shared" ref="C55:G55" si="1">B55</f>
        <v>μm</v>
      </c>
      <c r="D55" s="207" t="str">
        <f t="shared" si="1"/>
        <v>μm</v>
      </c>
      <c r="E55" s="207" t="str">
        <f t="shared" si="1"/>
        <v>μm</v>
      </c>
      <c r="F55" s="207" t="str">
        <f t="shared" si="1"/>
        <v>μm</v>
      </c>
      <c r="G55" s="207" t="str">
        <f t="shared" si="1"/>
        <v>μm</v>
      </c>
      <c r="H55" s="25"/>
      <c r="I55" s="28"/>
      <c r="J55" s="207" t="s">
        <v>305</v>
      </c>
      <c r="K55" s="207" t="str">
        <f>J55</f>
        <v>μm</v>
      </c>
      <c r="L55" s="207" t="str">
        <f>K55</f>
        <v>μm</v>
      </c>
      <c r="M55" s="207" t="str">
        <f>L55</f>
        <v>μm</v>
      </c>
      <c r="N55" s="207" t="str">
        <f>M55</f>
        <v>μm</v>
      </c>
      <c r="O55" s="207" t="str">
        <f>N55</f>
        <v>μm</v>
      </c>
    </row>
    <row r="56" spans="1:15" ht="13.5" customHeight="1">
      <c r="B56" s="208" t="str">
        <f>Calcu!C79</f>
        <v/>
      </c>
      <c r="C56" s="208" t="str">
        <f ca="1">TEXT(Calcu!E79,Calcu!$AA79)</f>
        <v/>
      </c>
      <c r="D56" s="208" t="str">
        <f ca="1">TEXT(Calcu!F79,Calcu!$AA79)</f>
        <v/>
      </c>
      <c r="E56" s="208" t="str">
        <f ca="1">TEXT(Calcu!G79,Calcu!$AA79)</f>
        <v/>
      </c>
      <c r="F56" s="208" t="str">
        <f ca="1">TEXT(Calcu!H79,Calcu!$AA79)</f>
        <v/>
      </c>
      <c r="G56" s="208" t="str">
        <f ca="1">TEXT(Calcu!I79,Calcu!$AA79)</f>
        <v/>
      </c>
      <c r="H56" s="25"/>
      <c r="I56" s="28"/>
      <c r="J56" s="208" t="str">
        <f>Calcu_ADJ!C80</f>
        <v/>
      </c>
      <c r="K56" s="208" t="str">
        <f ca="1">TEXT(Calcu_ADJ!E80,Calcu_ADJ!$AA80)</f>
        <v/>
      </c>
      <c r="L56" s="208" t="str">
        <f ca="1">TEXT(Calcu_ADJ!F80,Calcu_ADJ!$AA80)</f>
        <v/>
      </c>
      <c r="M56" s="208" t="str">
        <f ca="1">TEXT(Calcu_ADJ!G80,Calcu_ADJ!$AA80)</f>
        <v/>
      </c>
      <c r="N56" s="208" t="str">
        <f ca="1">TEXT(Calcu_ADJ!H80,Calcu_ADJ!$AA80)</f>
        <v/>
      </c>
      <c r="O56" s="208" t="str">
        <f ca="1">TEXT(Calcu_ADJ!I80,Calcu_ADJ!$AA80)</f>
        <v/>
      </c>
    </row>
    <row r="57" spans="1:15" ht="13.5" customHeight="1">
      <c r="B57" s="208" t="str">
        <f>Calcu!C80</f>
        <v/>
      </c>
      <c r="C57" s="208" t="str">
        <f ca="1">TEXT(Calcu!E80,Calcu!$AA80)</f>
        <v/>
      </c>
      <c r="D57" s="208" t="str">
        <f ca="1">TEXT(Calcu!F80,Calcu!$AA80)</f>
        <v/>
      </c>
      <c r="E57" s="208" t="str">
        <f ca="1">TEXT(Calcu!G80,Calcu!$AA80)</f>
        <v/>
      </c>
      <c r="F57" s="208" t="str">
        <f ca="1">TEXT(Calcu!H80,Calcu!$AA80)</f>
        <v/>
      </c>
      <c r="G57" s="208" t="str">
        <f ca="1">TEXT(Calcu!I80,Calcu!$AA80)</f>
        <v/>
      </c>
      <c r="H57" s="25"/>
      <c r="I57" s="28"/>
      <c r="J57" s="208" t="str">
        <f>Calcu_ADJ!C81</f>
        <v/>
      </c>
      <c r="K57" s="208" t="str">
        <f ca="1">TEXT(Calcu_ADJ!E81,Calcu_ADJ!$AA81)</f>
        <v/>
      </c>
      <c r="L57" s="208" t="str">
        <f ca="1">TEXT(Calcu_ADJ!F81,Calcu_ADJ!$AA81)</f>
        <v/>
      </c>
      <c r="M57" s="208" t="str">
        <f ca="1">TEXT(Calcu_ADJ!G81,Calcu_ADJ!$AA81)</f>
        <v/>
      </c>
      <c r="N57" s="208" t="str">
        <f ca="1">TEXT(Calcu_ADJ!H81,Calcu_ADJ!$AA81)</f>
        <v/>
      </c>
      <c r="O57" s="208" t="str">
        <f ca="1">TEXT(Calcu_ADJ!I81,Calcu_ADJ!$AA81)</f>
        <v/>
      </c>
    </row>
    <row r="58" spans="1:15" ht="13.5" customHeight="1">
      <c r="B58" s="208" t="str">
        <f>Calcu!C81</f>
        <v/>
      </c>
      <c r="C58" s="208" t="str">
        <f ca="1">TEXT(Calcu!E81,Calcu!$AA81)</f>
        <v/>
      </c>
      <c r="D58" s="208" t="str">
        <f ca="1">TEXT(Calcu!F81,Calcu!$AA81)</f>
        <v/>
      </c>
      <c r="E58" s="208" t="str">
        <f ca="1">TEXT(Calcu!G81,Calcu!$AA81)</f>
        <v/>
      </c>
      <c r="F58" s="208" t="str">
        <f ca="1">TEXT(Calcu!H81,Calcu!$AA81)</f>
        <v/>
      </c>
      <c r="G58" s="208" t="str">
        <f ca="1">TEXT(Calcu!I81,Calcu!$AA81)</f>
        <v/>
      </c>
      <c r="H58" s="25"/>
      <c r="I58" s="28"/>
      <c r="J58" s="208" t="str">
        <f>Calcu_ADJ!C82</f>
        <v/>
      </c>
      <c r="K58" s="208" t="str">
        <f ca="1">TEXT(Calcu_ADJ!E82,Calcu_ADJ!$AA82)</f>
        <v/>
      </c>
      <c r="L58" s="208" t="str">
        <f ca="1">TEXT(Calcu_ADJ!F82,Calcu_ADJ!$AA82)</f>
        <v/>
      </c>
      <c r="M58" s="208" t="str">
        <f ca="1">TEXT(Calcu_ADJ!G82,Calcu_ADJ!$AA82)</f>
        <v/>
      </c>
      <c r="N58" s="208" t="str">
        <f ca="1">TEXT(Calcu_ADJ!H82,Calcu_ADJ!$AA82)</f>
        <v/>
      </c>
      <c r="O58" s="208" t="str">
        <f ca="1">TEXT(Calcu_ADJ!I82,Calcu_ADJ!$AA82)</f>
        <v/>
      </c>
    </row>
    <row r="59" spans="1:15" ht="13.5" customHeight="1">
      <c r="B59" s="208" t="str">
        <f>Calcu!C82</f>
        <v/>
      </c>
      <c r="C59" s="208" t="str">
        <f ca="1">TEXT(Calcu!E82,Calcu!$AA82)</f>
        <v/>
      </c>
      <c r="D59" s="208" t="str">
        <f ca="1">TEXT(Calcu!F82,Calcu!$AA82)</f>
        <v/>
      </c>
      <c r="E59" s="208" t="str">
        <f ca="1">TEXT(Calcu!G82,Calcu!$AA82)</f>
        <v/>
      </c>
      <c r="F59" s="208" t="str">
        <f ca="1">TEXT(Calcu!H82,Calcu!$AA82)</f>
        <v/>
      </c>
      <c r="G59" s="208" t="str">
        <f ca="1">TEXT(Calcu!I82,Calcu!$AA82)</f>
        <v/>
      </c>
      <c r="H59" s="25"/>
      <c r="I59" s="28"/>
      <c r="J59" s="208" t="str">
        <f>Calcu_ADJ!C83</f>
        <v/>
      </c>
      <c r="K59" s="208" t="str">
        <f ca="1">TEXT(Calcu_ADJ!E83,Calcu_ADJ!$AA83)</f>
        <v/>
      </c>
      <c r="L59" s="208" t="str">
        <f ca="1">TEXT(Calcu_ADJ!F83,Calcu_ADJ!$AA83)</f>
        <v/>
      </c>
      <c r="M59" s="208" t="str">
        <f ca="1">TEXT(Calcu_ADJ!G83,Calcu_ADJ!$AA83)</f>
        <v/>
      </c>
      <c r="N59" s="208" t="str">
        <f ca="1">TEXT(Calcu_ADJ!H83,Calcu_ADJ!$AA83)</f>
        <v/>
      </c>
      <c r="O59" s="208" t="str">
        <f ca="1">TEXT(Calcu_ADJ!I83,Calcu_ADJ!$AA83)</f>
        <v/>
      </c>
    </row>
    <row r="60" spans="1:15" ht="13.5" customHeight="1">
      <c r="B60" s="208" t="str">
        <f>Calcu!C83</f>
        <v/>
      </c>
      <c r="C60" s="208" t="str">
        <f ca="1">TEXT(Calcu!E83,Calcu!$AA83)</f>
        <v/>
      </c>
      <c r="D60" s="208" t="str">
        <f ca="1">TEXT(Calcu!F83,Calcu!$AA83)</f>
        <v/>
      </c>
      <c r="E60" s="208" t="str">
        <f ca="1">TEXT(Calcu!G83,Calcu!$AA83)</f>
        <v/>
      </c>
      <c r="F60" s="208" t="str">
        <f ca="1">TEXT(Calcu!H83,Calcu!$AA83)</f>
        <v/>
      </c>
      <c r="G60" s="208" t="str">
        <f ca="1">TEXT(Calcu!I83,Calcu!$AA83)</f>
        <v/>
      </c>
      <c r="H60" s="25"/>
      <c r="I60" s="28"/>
      <c r="J60" s="208" t="str">
        <f>Calcu_ADJ!C84</f>
        <v/>
      </c>
      <c r="K60" s="208" t="str">
        <f ca="1">TEXT(Calcu_ADJ!E84,Calcu_ADJ!$AA84)</f>
        <v/>
      </c>
      <c r="L60" s="208" t="str">
        <f ca="1">TEXT(Calcu_ADJ!F84,Calcu_ADJ!$AA84)</f>
        <v/>
      </c>
      <c r="M60" s="208" t="str">
        <f ca="1">TEXT(Calcu_ADJ!G84,Calcu_ADJ!$AA84)</f>
        <v/>
      </c>
      <c r="N60" s="208" t="str">
        <f ca="1">TEXT(Calcu_ADJ!H84,Calcu_ADJ!$AA84)</f>
        <v/>
      </c>
      <c r="O60" s="208" t="str">
        <f ca="1">TEXT(Calcu_ADJ!I84,Calcu_ADJ!$AA84)</f>
        <v/>
      </c>
    </row>
    <row r="61" spans="1:15" ht="13.5" customHeight="1">
      <c r="B61" s="208" t="str">
        <f>Calcu!C84</f>
        <v/>
      </c>
      <c r="C61" s="208" t="str">
        <f ca="1">TEXT(Calcu!E84,Calcu!$AA84)</f>
        <v/>
      </c>
      <c r="D61" s="208" t="str">
        <f ca="1">TEXT(Calcu!F84,Calcu!$AA84)</f>
        <v/>
      </c>
      <c r="E61" s="208" t="str">
        <f ca="1">TEXT(Calcu!G84,Calcu!$AA84)</f>
        <v/>
      </c>
      <c r="F61" s="208" t="str">
        <f ca="1">TEXT(Calcu!H84,Calcu!$AA84)</f>
        <v/>
      </c>
      <c r="G61" s="208" t="str">
        <f ca="1">TEXT(Calcu!I84,Calcu!$AA84)</f>
        <v/>
      </c>
      <c r="H61" s="25"/>
      <c r="I61" s="28"/>
      <c r="J61" s="208" t="str">
        <f>Calcu_ADJ!C85</f>
        <v/>
      </c>
      <c r="K61" s="208" t="str">
        <f ca="1">TEXT(Calcu_ADJ!E85,Calcu_ADJ!$AA85)</f>
        <v/>
      </c>
      <c r="L61" s="208" t="str">
        <f ca="1">TEXT(Calcu_ADJ!F85,Calcu_ADJ!$AA85)</f>
        <v/>
      </c>
      <c r="M61" s="208" t="str">
        <f ca="1">TEXT(Calcu_ADJ!G85,Calcu_ADJ!$AA85)</f>
        <v/>
      </c>
      <c r="N61" s="208" t="str">
        <f ca="1">TEXT(Calcu_ADJ!H85,Calcu_ADJ!$AA85)</f>
        <v/>
      </c>
      <c r="O61" s="208" t="str">
        <f ca="1">TEXT(Calcu_ADJ!I85,Calcu_ADJ!$AA85)</f>
        <v/>
      </c>
    </row>
    <row r="62" spans="1:15" ht="13.5" customHeight="1">
      <c r="B62" s="208" t="str">
        <f>Calcu!C85</f>
        <v/>
      </c>
      <c r="C62" s="208" t="str">
        <f ca="1">TEXT(Calcu!E85,Calcu!$AA85)</f>
        <v/>
      </c>
      <c r="D62" s="208" t="str">
        <f ca="1">TEXT(Calcu!F85,Calcu!$AA85)</f>
        <v/>
      </c>
      <c r="E62" s="208" t="str">
        <f ca="1">TEXT(Calcu!G85,Calcu!$AA85)</f>
        <v/>
      </c>
      <c r="F62" s="208" t="str">
        <f ca="1">TEXT(Calcu!H85,Calcu!$AA85)</f>
        <v/>
      </c>
      <c r="G62" s="208" t="str">
        <f ca="1">TEXT(Calcu!I85,Calcu!$AA85)</f>
        <v/>
      </c>
      <c r="J62" s="208" t="str">
        <f>Calcu_ADJ!C86</f>
        <v/>
      </c>
      <c r="K62" s="208" t="str">
        <f ca="1">TEXT(Calcu_ADJ!E86,Calcu_ADJ!$AA86)</f>
        <v/>
      </c>
      <c r="L62" s="208" t="str">
        <f ca="1">TEXT(Calcu_ADJ!F86,Calcu_ADJ!$AA86)</f>
        <v/>
      </c>
      <c r="M62" s="208" t="str">
        <f ca="1">TEXT(Calcu_ADJ!G86,Calcu_ADJ!$AA86)</f>
        <v/>
      </c>
      <c r="N62" s="208" t="str">
        <f ca="1">TEXT(Calcu_ADJ!H86,Calcu_ADJ!$AA86)</f>
        <v/>
      </c>
      <c r="O62" s="208" t="str">
        <f ca="1">TEXT(Calcu_ADJ!I86,Calcu_ADJ!$AA86)</f>
        <v/>
      </c>
    </row>
    <row r="63" spans="1:15" ht="13.5" customHeight="1">
      <c r="B63" s="208" t="str">
        <f>Calcu!C86</f>
        <v/>
      </c>
      <c r="C63" s="208" t="str">
        <f ca="1">TEXT(Calcu!E86,Calcu!$AA86)</f>
        <v/>
      </c>
      <c r="D63" s="208" t="str">
        <f ca="1">TEXT(Calcu!F86,Calcu!$AA86)</f>
        <v/>
      </c>
      <c r="E63" s="208" t="str">
        <f ca="1">TEXT(Calcu!G86,Calcu!$AA86)</f>
        <v/>
      </c>
      <c r="F63" s="208" t="str">
        <f ca="1">TEXT(Calcu!H86,Calcu!$AA86)</f>
        <v/>
      </c>
      <c r="G63" s="208" t="str">
        <f ca="1">TEXT(Calcu!I86,Calcu!$AA86)</f>
        <v/>
      </c>
      <c r="J63" s="208" t="str">
        <f>Calcu_ADJ!C87</f>
        <v/>
      </c>
      <c r="K63" s="208" t="str">
        <f ca="1">TEXT(Calcu_ADJ!E87,Calcu_ADJ!$AA87)</f>
        <v/>
      </c>
      <c r="L63" s="208" t="str">
        <f ca="1">TEXT(Calcu_ADJ!F87,Calcu_ADJ!$AA87)</f>
        <v/>
      </c>
      <c r="M63" s="208" t="str">
        <f ca="1">TEXT(Calcu_ADJ!G87,Calcu_ADJ!$AA87)</f>
        <v/>
      </c>
      <c r="N63" s="208" t="str">
        <f ca="1">TEXT(Calcu_ADJ!H87,Calcu_ADJ!$AA87)</f>
        <v/>
      </c>
      <c r="O63" s="208" t="str">
        <f ca="1">TEXT(Calcu_ADJ!I87,Calcu_ADJ!$AA87)</f>
        <v/>
      </c>
    </row>
    <row r="64" spans="1:15" ht="13.5" customHeight="1">
      <c r="B64" s="208" t="str">
        <f>Calcu!C87</f>
        <v/>
      </c>
      <c r="C64" s="208" t="str">
        <f ca="1">TEXT(Calcu!E87,Calcu!$AA87)</f>
        <v/>
      </c>
      <c r="D64" s="208" t="str">
        <f ca="1">TEXT(Calcu!F87,Calcu!$AA87)</f>
        <v/>
      </c>
      <c r="E64" s="208" t="str">
        <f ca="1">TEXT(Calcu!G87,Calcu!$AA87)</f>
        <v/>
      </c>
      <c r="F64" s="208" t="str">
        <f ca="1">TEXT(Calcu!H87,Calcu!$AA87)</f>
        <v/>
      </c>
      <c r="G64" s="208" t="str">
        <f ca="1">TEXT(Calcu!I87,Calcu!$AA87)</f>
        <v/>
      </c>
      <c r="J64" s="208" t="str">
        <f>Calcu_ADJ!C88</f>
        <v/>
      </c>
      <c r="K64" s="208" t="str">
        <f ca="1">TEXT(Calcu_ADJ!E88,Calcu_ADJ!$AA88)</f>
        <v/>
      </c>
      <c r="L64" s="208" t="str">
        <f ca="1">TEXT(Calcu_ADJ!F88,Calcu_ADJ!$AA88)</f>
        <v/>
      </c>
      <c r="M64" s="208" t="str">
        <f ca="1">TEXT(Calcu_ADJ!G88,Calcu_ADJ!$AA88)</f>
        <v/>
      </c>
      <c r="N64" s="208" t="str">
        <f ca="1">TEXT(Calcu_ADJ!H88,Calcu_ADJ!$AA88)</f>
        <v/>
      </c>
      <c r="O64" s="208" t="str">
        <f ca="1">TEXT(Calcu_ADJ!I88,Calcu_ADJ!$AA88)</f>
        <v/>
      </c>
    </row>
    <row r="65" spans="2:15" ht="13.5" customHeight="1">
      <c r="B65" s="208" t="str">
        <f>Calcu!C88</f>
        <v/>
      </c>
      <c r="C65" s="208" t="str">
        <f ca="1">TEXT(Calcu!E88,Calcu!$AA88)</f>
        <v/>
      </c>
      <c r="D65" s="208" t="str">
        <f ca="1">TEXT(Calcu!F88,Calcu!$AA88)</f>
        <v/>
      </c>
      <c r="E65" s="208" t="str">
        <f ca="1">TEXT(Calcu!G88,Calcu!$AA88)</f>
        <v/>
      </c>
      <c r="F65" s="208" t="str">
        <f ca="1">TEXT(Calcu!H88,Calcu!$AA88)</f>
        <v/>
      </c>
      <c r="G65" s="208" t="str">
        <f ca="1">TEXT(Calcu!I88,Calcu!$AA88)</f>
        <v/>
      </c>
      <c r="J65" s="208" t="str">
        <f>Calcu_ADJ!C89</f>
        <v/>
      </c>
      <c r="K65" s="208" t="str">
        <f ca="1">TEXT(Calcu_ADJ!E89,Calcu_ADJ!$AA89)</f>
        <v/>
      </c>
      <c r="L65" s="208" t="str">
        <f ca="1">TEXT(Calcu_ADJ!F89,Calcu_ADJ!$AA89)</f>
        <v/>
      </c>
      <c r="M65" s="208" t="str">
        <f ca="1">TEXT(Calcu_ADJ!G89,Calcu_ADJ!$AA89)</f>
        <v/>
      </c>
      <c r="N65" s="208" t="str">
        <f ca="1">TEXT(Calcu_ADJ!H89,Calcu_ADJ!$AA89)</f>
        <v/>
      </c>
      <c r="O65" s="208" t="str">
        <f ca="1">TEXT(Calcu_ADJ!I89,Calcu_ADJ!$AA89)</f>
        <v/>
      </c>
    </row>
    <row r="66" spans="2:15" ht="13.5" customHeight="1">
      <c r="B66" s="208" t="str">
        <f>Calcu!C89</f>
        <v/>
      </c>
      <c r="C66" s="208" t="str">
        <f ca="1">TEXT(Calcu!E89,Calcu!$AA89)</f>
        <v/>
      </c>
      <c r="D66" s="208" t="str">
        <f ca="1">TEXT(Calcu!F89,Calcu!$AA89)</f>
        <v/>
      </c>
      <c r="E66" s="208" t="str">
        <f ca="1">TEXT(Calcu!G89,Calcu!$AA89)</f>
        <v/>
      </c>
      <c r="F66" s="208" t="str">
        <f ca="1">TEXT(Calcu!H89,Calcu!$AA89)</f>
        <v/>
      </c>
      <c r="G66" s="208" t="str">
        <f ca="1">TEXT(Calcu!I89,Calcu!$AA89)</f>
        <v/>
      </c>
      <c r="J66" s="208" t="str">
        <f>Calcu_ADJ!C90</f>
        <v/>
      </c>
      <c r="K66" s="208" t="str">
        <f ca="1">TEXT(Calcu_ADJ!E90,Calcu_ADJ!$AA90)</f>
        <v/>
      </c>
      <c r="L66" s="208" t="str">
        <f ca="1">TEXT(Calcu_ADJ!F90,Calcu_ADJ!$AA90)</f>
        <v/>
      </c>
      <c r="M66" s="208" t="str">
        <f ca="1">TEXT(Calcu_ADJ!G90,Calcu_ADJ!$AA90)</f>
        <v/>
      </c>
      <c r="N66" s="208" t="str">
        <f ca="1">TEXT(Calcu_ADJ!H90,Calcu_ADJ!$AA90)</f>
        <v/>
      </c>
      <c r="O66" s="208" t="str">
        <f ca="1">TEXT(Calcu_ADJ!I90,Calcu_ADJ!$AA90)</f>
        <v/>
      </c>
    </row>
    <row r="67" spans="2:15" ht="13.5" customHeight="1">
      <c r="B67" s="208" t="str">
        <f>Calcu!C90</f>
        <v/>
      </c>
      <c r="C67" s="208" t="str">
        <f ca="1">TEXT(Calcu!E90,Calcu!$AA90)</f>
        <v/>
      </c>
      <c r="D67" s="208" t="str">
        <f ca="1">TEXT(Calcu!F90,Calcu!$AA90)</f>
        <v/>
      </c>
      <c r="E67" s="208" t="str">
        <f ca="1">TEXT(Calcu!G90,Calcu!$AA90)</f>
        <v/>
      </c>
      <c r="F67" s="208" t="str">
        <f ca="1">TEXT(Calcu!H90,Calcu!$AA90)</f>
        <v/>
      </c>
      <c r="G67" s="208" t="str">
        <f ca="1">TEXT(Calcu!I90,Calcu!$AA90)</f>
        <v/>
      </c>
      <c r="J67" s="208" t="str">
        <f>Calcu_ADJ!C91</f>
        <v/>
      </c>
      <c r="K67" s="208" t="str">
        <f ca="1">TEXT(Calcu_ADJ!E91,Calcu_ADJ!$AA91)</f>
        <v/>
      </c>
      <c r="L67" s="208" t="str">
        <f ca="1">TEXT(Calcu_ADJ!F91,Calcu_ADJ!$AA91)</f>
        <v/>
      </c>
      <c r="M67" s="208" t="str">
        <f ca="1">TEXT(Calcu_ADJ!G91,Calcu_ADJ!$AA91)</f>
        <v/>
      </c>
      <c r="N67" s="208" t="str">
        <f ca="1">TEXT(Calcu_ADJ!H91,Calcu_ADJ!$AA91)</f>
        <v/>
      </c>
      <c r="O67" s="208" t="str">
        <f ca="1">TEXT(Calcu_ADJ!I91,Calcu_ADJ!$AA91)</f>
        <v/>
      </c>
    </row>
    <row r="68" spans="2:15" ht="13.5" customHeight="1">
      <c r="B68" s="208" t="str">
        <f>Calcu!C91</f>
        <v/>
      </c>
      <c r="C68" s="208" t="str">
        <f ca="1">TEXT(Calcu!E91,Calcu!$AA91)</f>
        <v/>
      </c>
      <c r="D68" s="208" t="str">
        <f ca="1">TEXT(Calcu!F91,Calcu!$AA91)</f>
        <v/>
      </c>
      <c r="E68" s="208" t="str">
        <f ca="1">TEXT(Calcu!G91,Calcu!$AA91)</f>
        <v/>
      </c>
      <c r="F68" s="208" t="str">
        <f ca="1">TEXT(Calcu!H91,Calcu!$AA91)</f>
        <v/>
      </c>
      <c r="G68" s="208" t="str">
        <f ca="1">TEXT(Calcu!I91,Calcu!$AA91)</f>
        <v/>
      </c>
      <c r="J68" s="208" t="str">
        <f>Calcu_ADJ!C92</f>
        <v/>
      </c>
      <c r="K68" s="208" t="str">
        <f ca="1">TEXT(Calcu_ADJ!E92,Calcu_ADJ!$AA92)</f>
        <v/>
      </c>
      <c r="L68" s="208" t="str">
        <f ca="1">TEXT(Calcu_ADJ!F92,Calcu_ADJ!$AA92)</f>
        <v/>
      </c>
      <c r="M68" s="208" t="str">
        <f ca="1">TEXT(Calcu_ADJ!G92,Calcu_ADJ!$AA92)</f>
        <v/>
      </c>
      <c r="N68" s="208" t="str">
        <f ca="1">TEXT(Calcu_ADJ!H92,Calcu_ADJ!$AA92)</f>
        <v/>
      </c>
      <c r="O68" s="208" t="str">
        <f ca="1">TEXT(Calcu_ADJ!I92,Calcu_ADJ!$AA92)</f>
        <v/>
      </c>
    </row>
    <row r="69" spans="2:15" ht="13.5" customHeight="1">
      <c r="B69" s="208" t="str">
        <f>Calcu!C92</f>
        <v/>
      </c>
      <c r="C69" s="208" t="str">
        <f ca="1">TEXT(Calcu!E92,Calcu!$AA92)</f>
        <v/>
      </c>
      <c r="D69" s="208" t="str">
        <f ca="1">TEXT(Calcu!F92,Calcu!$AA92)</f>
        <v/>
      </c>
      <c r="E69" s="208" t="str">
        <f ca="1">TEXT(Calcu!G92,Calcu!$AA92)</f>
        <v/>
      </c>
      <c r="F69" s="208" t="str">
        <f ca="1">TEXT(Calcu!H92,Calcu!$AA92)</f>
        <v/>
      </c>
      <c r="G69" s="208" t="str">
        <f ca="1">TEXT(Calcu!I92,Calcu!$AA92)</f>
        <v/>
      </c>
      <c r="J69" s="208" t="str">
        <f>Calcu_ADJ!C93</f>
        <v/>
      </c>
      <c r="K69" s="208" t="str">
        <f ca="1">TEXT(Calcu_ADJ!E93,Calcu_ADJ!$AA93)</f>
        <v/>
      </c>
      <c r="L69" s="208" t="str">
        <f ca="1">TEXT(Calcu_ADJ!F93,Calcu_ADJ!$AA93)</f>
        <v/>
      </c>
      <c r="M69" s="208" t="str">
        <f ca="1">TEXT(Calcu_ADJ!G93,Calcu_ADJ!$AA93)</f>
        <v/>
      </c>
      <c r="N69" s="208" t="str">
        <f ca="1">TEXT(Calcu_ADJ!H93,Calcu_ADJ!$AA93)</f>
        <v/>
      </c>
      <c r="O69" s="208" t="str">
        <f ca="1">TEXT(Calcu_ADJ!I93,Calcu_ADJ!$AA93)</f>
        <v/>
      </c>
    </row>
    <row r="70" spans="2:15" ht="13.5" customHeight="1">
      <c r="B70" s="208" t="str">
        <f>Calcu!C93</f>
        <v/>
      </c>
      <c r="C70" s="208" t="str">
        <f ca="1">TEXT(Calcu!E93,Calcu!$AA93)</f>
        <v/>
      </c>
      <c r="D70" s="208" t="str">
        <f ca="1">TEXT(Calcu!F93,Calcu!$AA93)</f>
        <v/>
      </c>
      <c r="E70" s="208" t="str">
        <f ca="1">TEXT(Calcu!G93,Calcu!$AA93)</f>
        <v/>
      </c>
      <c r="F70" s="208" t="str">
        <f ca="1">TEXT(Calcu!H93,Calcu!$AA93)</f>
        <v/>
      </c>
      <c r="G70" s="208" t="str">
        <f ca="1">TEXT(Calcu!I93,Calcu!$AA93)</f>
        <v/>
      </c>
      <c r="J70" s="208" t="str">
        <f>Calcu_ADJ!C94</f>
        <v/>
      </c>
      <c r="K70" s="208" t="str">
        <f ca="1">TEXT(Calcu_ADJ!E94,Calcu_ADJ!$AA94)</f>
        <v/>
      </c>
      <c r="L70" s="208" t="str">
        <f ca="1">TEXT(Calcu_ADJ!F94,Calcu_ADJ!$AA94)</f>
        <v/>
      </c>
      <c r="M70" s="208" t="str">
        <f ca="1">TEXT(Calcu_ADJ!G94,Calcu_ADJ!$AA94)</f>
        <v/>
      </c>
      <c r="N70" s="208" t="str">
        <f ca="1">TEXT(Calcu_ADJ!H94,Calcu_ADJ!$AA94)</f>
        <v/>
      </c>
      <c r="O70" s="208" t="str">
        <f ca="1">TEXT(Calcu_ADJ!I94,Calcu_ADJ!$AA94)</f>
        <v/>
      </c>
    </row>
    <row r="71" spans="2:15" ht="13.5" customHeight="1">
      <c r="B71" s="208" t="str">
        <f>Calcu!C94</f>
        <v/>
      </c>
      <c r="C71" s="208" t="str">
        <f ca="1">TEXT(Calcu!E94,Calcu!$AA94)</f>
        <v/>
      </c>
      <c r="D71" s="208" t="str">
        <f ca="1">TEXT(Calcu!F94,Calcu!$AA94)</f>
        <v/>
      </c>
      <c r="E71" s="208" t="str">
        <f ca="1">TEXT(Calcu!G94,Calcu!$AA94)</f>
        <v/>
      </c>
      <c r="F71" s="208" t="str">
        <f ca="1">TEXT(Calcu!H94,Calcu!$AA94)</f>
        <v/>
      </c>
      <c r="G71" s="208" t="str">
        <f ca="1">TEXT(Calcu!I94,Calcu!$AA94)</f>
        <v/>
      </c>
      <c r="J71" s="208" t="str">
        <f>Calcu_ADJ!C95</f>
        <v/>
      </c>
      <c r="K71" s="208" t="str">
        <f ca="1">TEXT(Calcu_ADJ!E95,Calcu_ADJ!$AA95)</f>
        <v/>
      </c>
      <c r="L71" s="208" t="str">
        <f ca="1">TEXT(Calcu_ADJ!F95,Calcu_ADJ!$AA95)</f>
        <v/>
      </c>
      <c r="M71" s="208" t="str">
        <f ca="1">TEXT(Calcu_ADJ!G95,Calcu_ADJ!$AA95)</f>
        <v/>
      </c>
      <c r="N71" s="208" t="str">
        <f ca="1">TEXT(Calcu_ADJ!H95,Calcu_ADJ!$AA95)</f>
        <v/>
      </c>
      <c r="O71" s="208" t="str">
        <f ca="1">TEXT(Calcu_ADJ!I95,Calcu_ADJ!$AA95)</f>
        <v/>
      </c>
    </row>
    <row r="72" spans="2:15" ht="13.5" customHeight="1">
      <c r="B72" s="208" t="str">
        <f>Calcu!C95</f>
        <v/>
      </c>
      <c r="C72" s="208" t="str">
        <f ca="1">TEXT(Calcu!E95,Calcu!$AA95)</f>
        <v/>
      </c>
      <c r="D72" s="208" t="str">
        <f ca="1">TEXT(Calcu!F95,Calcu!$AA95)</f>
        <v/>
      </c>
      <c r="E72" s="208" t="str">
        <f ca="1">TEXT(Calcu!G95,Calcu!$AA95)</f>
        <v/>
      </c>
      <c r="F72" s="208" t="str">
        <f ca="1">TEXT(Calcu!H95,Calcu!$AA95)</f>
        <v/>
      </c>
      <c r="G72" s="208" t="str">
        <f ca="1">TEXT(Calcu!I95,Calcu!$AA95)</f>
        <v/>
      </c>
      <c r="J72" s="208" t="str">
        <f>Calcu_ADJ!C96</f>
        <v/>
      </c>
      <c r="K72" s="208" t="str">
        <f ca="1">TEXT(Calcu_ADJ!E96,Calcu_ADJ!$AA96)</f>
        <v/>
      </c>
      <c r="L72" s="208" t="str">
        <f ca="1">TEXT(Calcu_ADJ!F96,Calcu_ADJ!$AA96)</f>
        <v/>
      </c>
      <c r="M72" s="208" t="str">
        <f ca="1">TEXT(Calcu_ADJ!G96,Calcu_ADJ!$AA96)</f>
        <v/>
      </c>
      <c r="N72" s="208" t="str">
        <f ca="1">TEXT(Calcu_ADJ!H96,Calcu_ADJ!$AA96)</f>
        <v/>
      </c>
      <c r="O72" s="208" t="str">
        <f ca="1">TEXT(Calcu_ADJ!I96,Calcu_ADJ!$AA96)</f>
        <v/>
      </c>
    </row>
    <row r="73" spans="2:15" ht="13.5" customHeight="1">
      <c r="B73" s="208" t="str">
        <f>Calcu!C96</f>
        <v/>
      </c>
      <c r="C73" s="208" t="str">
        <f ca="1">TEXT(Calcu!E96,Calcu!$AA96)</f>
        <v/>
      </c>
      <c r="D73" s="208" t="str">
        <f ca="1">TEXT(Calcu!F96,Calcu!$AA96)</f>
        <v/>
      </c>
      <c r="E73" s="208" t="str">
        <f ca="1">TEXT(Calcu!G96,Calcu!$AA96)</f>
        <v/>
      </c>
      <c r="F73" s="208" t="str">
        <f ca="1">TEXT(Calcu!H96,Calcu!$AA96)</f>
        <v/>
      </c>
      <c r="G73" s="208" t="str">
        <f ca="1">TEXT(Calcu!I96,Calcu!$AA96)</f>
        <v/>
      </c>
      <c r="J73" s="208" t="str">
        <f>Calcu_ADJ!C97</f>
        <v/>
      </c>
      <c r="K73" s="208" t="str">
        <f ca="1">TEXT(Calcu_ADJ!E97,Calcu_ADJ!$AA97)</f>
        <v/>
      </c>
      <c r="L73" s="208" t="str">
        <f ca="1">TEXT(Calcu_ADJ!F97,Calcu_ADJ!$AA97)</f>
        <v/>
      </c>
      <c r="M73" s="208" t="str">
        <f ca="1">TEXT(Calcu_ADJ!G97,Calcu_ADJ!$AA97)</f>
        <v/>
      </c>
      <c r="N73" s="208" t="str">
        <f ca="1">TEXT(Calcu_ADJ!H97,Calcu_ADJ!$AA97)</f>
        <v/>
      </c>
      <c r="O73" s="208" t="str">
        <f ca="1">TEXT(Calcu_ADJ!I97,Calcu_ADJ!$AA97)</f>
        <v/>
      </c>
    </row>
    <row r="74" spans="2:15" ht="13.5" customHeight="1">
      <c r="B74" s="208" t="str">
        <f>Calcu!C97</f>
        <v/>
      </c>
      <c r="C74" s="208" t="str">
        <f ca="1">TEXT(Calcu!E97,Calcu!$AA97)</f>
        <v/>
      </c>
      <c r="D74" s="208" t="str">
        <f ca="1">TEXT(Calcu!F97,Calcu!$AA97)</f>
        <v/>
      </c>
      <c r="E74" s="208" t="str">
        <f ca="1">TEXT(Calcu!G97,Calcu!$AA97)</f>
        <v/>
      </c>
      <c r="F74" s="208" t="str">
        <f ca="1">TEXT(Calcu!H97,Calcu!$AA97)</f>
        <v/>
      </c>
      <c r="G74" s="208" t="str">
        <f ca="1">TEXT(Calcu!I97,Calcu!$AA97)</f>
        <v/>
      </c>
      <c r="J74" s="208" t="str">
        <f>Calcu_ADJ!C98</f>
        <v/>
      </c>
      <c r="K74" s="208" t="str">
        <f ca="1">TEXT(Calcu_ADJ!E98,Calcu_ADJ!$AA98)</f>
        <v/>
      </c>
      <c r="L74" s="208" t="str">
        <f ca="1">TEXT(Calcu_ADJ!F98,Calcu_ADJ!$AA98)</f>
        <v/>
      </c>
      <c r="M74" s="208" t="str">
        <f ca="1">TEXT(Calcu_ADJ!G98,Calcu_ADJ!$AA98)</f>
        <v/>
      </c>
      <c r="N74" s="208" t="str">
        <f ca="1">TEXT(Calcu_ADJ!H98,Calcu_ADJ!$AA98)</f>
        <v/>
      </c>
      <c r="O74" s="208" t="str">
        <f ca="1">TEXT(Calcu_ADJ!I98,Calcu_ADJ!$AA98)</f>
        <v/>
      </c>
    </row>
    <row r="75" spans="2:15" ht="13.5" customHeight="1">
      <c r="B75" s="208" t="str">
        <f>Calcu!C98</f>
        <v/>
      </c>
      <c r="C75" s="208" t="str">
        <f ca="1">TEXT(Calcu!E98,Calcu!$AA98)</f>
        <v/>
      </c>
      <c r="D75" s="208" t="str">
        <f ca="1">TEXT(Calcu!F98,Calcu!$AA98)</f>
        <v/>
      </c>
      <c r="E75" s="208" t="str">
        <f ca="1">TEXT(Calcu!G98,Calcu!$AA98)</f>
        <v/>
      </c>
      <c r="F75" s="208" t="str">
        <f ca="1">TEXT(Calcu!H98,Calcu!$AA98)</f>
        <v/>
      </c>
      <c r="G75" s="208" t="str">
        <f ca="1">TEXT(Calcu!I98,Calcu!$AA98)</f>
        <v/>
      </c>
      <c r="J75" s="208" t="str">
        <f>Calcu_ADJ!C99</f>
        <v/>
      </c>
      <c r="K75" s="208" t="str">
        <f ca="1">TEXT(Calcu_ADJ!E99,Calcu_ADJ!$AA99)</f>
        <v/>
      </c>
      <c r="L75" s="208" t="str">
        <f ca="1">TEXT(Calcu_ADJ!F99,Calcu_ADJ!$AA99)</f>
        <v/>
      </c>
      <c r="M75" s="208" t="str">
        <f ca="1">TEXT(Calcu_ADJ!G99,Calcu_ADJ!$AA99)</f>
        <v/>
      </c>
      <c r="N75" s="208" t="str">
        <f ca="1">TEXT(Calcu_ADJ!H99,Calcu_ADJ!$AA99)</f>
        <v/>
      </c>
      <c r="O75" s="208" t="str">
        <f ca="1">TEXT(Calcu_ADJ!I99,Calcu_ADJ!$AA99)</f>
        <v/>
      </c>
    </row>
    <row r="76" spans="2:15" ht="13.5" customHeight="1">
      <c r="B76" s="208" t="str">
        <f>Calcu!C99</f>
        <v/>
      </c>
      <c r="C76" s="208" t="str">
        <f ca="1">TEXT(Calcu!E99,Calcu!$AA99)</f>
        <v/>
      </c>
      <c r="D76" s="208" t="str">
        <f ca="1">TEXT(Calcu!F99,Calcu!$AA99)</f>
        <v/>
      </c>
      <c r="E76" s="208" t="str">
        <f ca="1">TEXT(Calcu!G99,Calcu!$AA99)</f>
        <v/>
      </c>
      <c r="F76" s="208" t="str">
        <f ca="1">TEXT(Calcu!H99,Calcu!$AA99)</f>
        <v/>
      </c>
      <c r="G76" s="208" t="str">
        <f ca="1">TEXT(Calcu!I99,Calcu!$AA99)</f>
        <v/>
      </c>
      <c r="J76" s="208" t="str">
        <f>Calcu_ADJ!C100</f>
        <v/>
      </c>
      <c r="K76" s="208" t="str">
        <f ca="1">TEXT(Calcu_ADJ!E100,Calcu_ADJ!$AA100)</f>
        <v/>
      </c>
      <c r="L76" s="208" t="str">
        <f ca="1">TEXT(Calcu_ADJ!F100,Calcu_ADJ!$AA100)</f>
        <v/>
      </c>
      <c r="M76" s="208" t="str">
        <f ca="1">TEXT(Calcu_ADJ!G100,Calcu_ADJ!$AA100)</f>
        <v/>
      </c>
      <c r="N76" s="208" t="str">
        <f ca="1">TEXT(Calcu_ADJ!H100,Calcu_ADJ!$AA100)</f>
        <v/>
      </c>
      <c r="O76" s="208" t="str">
        <f ca="1">TEXT(Calcu_ADJ!I100,Calcu_ADJ!$AA100)</f>
        <v/>
      </c>
    </row>
  </sheetData>
  <sortState ref="T5:U14">
    <sortCondition descending="1" ref="T5"/>
  </sortState>
  <mergeCells count="14">
    <mergeCell ref="E4:F4"/>
    <mergeCell ref="E3:F3"/>
    <mergeCell ref="B48:F48"/>
    <mergeCell ref="B53:B54"/>
    <mergeCell ref="C53:G53"/>
    <mergeCell ref="B12:F12"/>
    <mergeCell ref="B17:B18"/>
    <mergeCell ref="C17:G17"/>
    <mergeCell ref="J53:J54"/>
    <mergeCell ref="K53:O53"/>
    <mergeCell ref="J12:N12"/>
    <mergeCell ref="J17:J18"/>
    <mergeCell ref="K17:O17"/>
    <mergeCell ref="J48:N4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379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7"/>
    <col min="12" max="12" width="1.77734375" style="57" customWidth="1"/>
    <col min="13" max="14" width="1.77734375" style="57"/>
    <col min="15" max="15" width="1.77734375" style="57" customWidth="1"/>
    <col min="16" max="26" width="1.77734375" style="57"/>
    <col min="27" max="27" width="1.77734375" style="57" customWidth="1"/>
    <col min="28" max="28" width="1.77734375" style="57"/>
    <col min="29" max="29" width="1.77734375" style="57" customWidth="1"/>
    <col min="30" max="16384" width="1.77734375" style="57"/>
  </cols>
  <sheetData>
    <row r="1" spans="1:45" s="70" customFormat="1" ht="31.5">
      <c r="A1" s="69" t="s">
        <v>78</v>
      </c>
    </row>
    <row r="2" spans="1:45" s="70" customFormat="1" ht="18.75" customHeight="1"/>
    <row r="3" spans="1:45" ht="18.75" customHeight="1">
      <c r="A3" s="59" t="s">
        <v>278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</row>
    <row r="4" spans="1:45" ht="18.75" customHeight="1">
      <c r="A4" s="59"/>
      <c r="B4" s="372" t="s">
        <v>267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4"/>
      <c r="AA4" s="384" t="s">
        <v>279</v>
      </c>
      <c r="AB4" s="385"/>
      <c r="AC4" s="385"/>
      <c r="AD4" s="385"/>
      <c r="AE4" s="386"/>
      <c r="AF4" s="216"/>
      <c r="AG4" s="216"/>
      <c r="AH4" s="216"/>
      <c r="AI4" s="216"/>
      <c r="AJ4" s="216"/>
    </row>
    <row r="5" spans="1:45" ht="18.75" customHeight="1">
      <c r="A5" s="59"/>
      <c r="B5" s="372" t="s">
        <v>98</v>
      </c>
      <c r="C5" s="373"/>
      <c r="D5" s="373"/>
      <c r="E5" s="373"/>
      <c r="F5" s="374"/>
      <c r="G5" s="372" t="s">
        <v>127</v>
      </c>
      <c r="H5" s="373"/>
      <c r="I5" s="373"/>
      <c r="J5" s="373"/>
      <c r="K5" s="374"/>
      <c r="L5" s="372" t="s">
        <v>179</v>
      </c>
      <c r="M5" s="373"/>
      <c r="N5" s="373"/>
      <c r="O5" s="373"/>
      <c r="P5" s="374"/>
      <c r="Q5" s="372" t="s">
        <v>180</v>
      </c>
      <c r="R5" s="373"/>
      <c r="S5" s="373"/>
      <c r="T5" s="373"/>
      <c r="U5" s="374"/>
      <c r="V5" s="372" t="s">
        <v>181</v>
      </c>
      <c r="W5" s="373"/>
      <c r="X5" s="373"/>
      <c r="Y5" s="373"/>
      <c r="Z5" s="374"/>
      <c r="AA5" s="387"/>
      <c r="AB5" s="388"/>
      <c r="AC5" s="388"/>
      <c r="AD5" s="388"/>
      <c r="AE5" s="389"/>
      <c r="AF5" s="216"/>
      <c r="AG5" s="216"/>
      <c r="AH5" s="216"/>
      <c r="AI5" s="216"/>
      <c r="AJ5" s="216"/>
    </row>
    <row r="6" spans="1:45" ht="18.75" customHeight="1">
      <c r="A6" s="59"/>
      <c r="B6" s="375">
        <f>Calcu!B9</f>
        <v>0</v>
      </c>
      <c r="C6" s="376"/>
      <c r="D6" s="376"/>
      <c r="E6" s="376"/>
      <c r="F6" s="377"/>
      <c r="G6" s="375">
        <f>Calcu!C9</f>
        <v>0</v>
      </c>
      <c r="H6" s="376"/>
      <c r="I6" s="376"/>
      <c r="J6" s="376"/>
      <c r="K6" s="377"/>
      <c r="L6" s="375">
        <f>Calcu!D9</f>
        <v>0</v>
      </c>
      <c r="M6" s="376"/>
      <c r="N6" s="376"/>
      <c r="O6" s="376"/>
      <c r="P6" s="377"/>
      <c r="Q6" s="375">
        <f>Calcu!E9</f>
        <v>0</v>
      </c>
      <c r="R6" s="376"/>
      <c r="S6" s="376"/>
      <c r="T6" s="376"/>
      <c r="U6" s="377"/>
      <c r="V6" s="375">
        <f>Calcu!F9</f>
        <v>0</v>
      </c>
      <c r="W6" s="376"/>
      <c r="X6" s="376"/>
      <c r="Y6" s="376"/>
      <c r="Z6" s="377"/>
      <c r="AA6" s="375">
        <f>Calcu!G9</f>
        <v>0</v>
      </c>
      <c r="AB6" s="376"/>
      <c r="AC6" s="376"/>
      <c r="AD6" s="376"/>
      <c r="AE6" s="377"/>
      <c r="AF6" s="216"/>
      <c r="AG6" s="216"/>
      <c r="AH6" s="216"/>
      <c r="AI6" s="216"/>
      <c r="AJ6" s="216"/>
    </row>
    <row r="7" spans="1:45" s="70" customFormat="1" ht="18.75" customHeight="1"/>
    <row r="8" spans="1:45" ht="18.75" customHeight="1">
      <c r="A8" s="59" t="str">
        <f>"■ 반복 측정 결과 ("&amp;Calcu!B4&amp;")"</f>
        <v>■ 반복 측정 결과 (0)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</row>
    <row r="9" spans="1:45" ht="18.75" customHeight="1">
      <c r="A9" s="59"/>
      <c r="B9" s="384" t="s">
        <v>280</v>
      </c>
      <c r="C9" s="385"/>
      <c r="D9" s="385"/>
      <c r="E9" s="385"/>
      <c r="F9" s="385"/>
      <c r="G9" s="385"/>
      <c r="H9" s="385"/>
      <c r="I9" s="385"/>
      <c r="J9" s="386"/>
      <c r="K9" s="372" t="s">
        <v>277</v>
      </c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4"/>
      <c r="AJ9" s="384" t="s">
        <v>178</v>
      </c>
      <c r="AK9" s="385"/>
      <c r="AL9" s="385"/>
      <c r="AM9" s="385"/>
      <c r="AN9" s="386"/>
      <c r="AO9" s="384" t="s">
        <v>79</v>
      </c>
      <c r="AP9" s="385"/>
      <c r="AQ9" s="385"/>
      <c r="AR9" s="385"/>
      <c r="AS9" s="386"/>
    </row>
    <row r="10" spans="1:45" ht="18.75" customHeight="1">
      <c r="A10" s="59"/>
      <c r="B10" s="387"/>
      <c r="C10" s="388"/>
      <c r="D10" s="388"/>
      <c r="E10" s="388"/>
      <c r="F10" s="388"/>
      <c r="G10" s="388"/>
      <c r="H10" s="388"/>
      <c r="I10" s="388"/>
      <c r="J10" s="389"/>
      <c r="K10" s="372" t="s">
        <v>98</v>
      </c>
      <c r="L10" s="373"/>
      <c r="M10" s="373"/>
      <c r="N10" s="373"/>
      <c r="O10" s="374"/>
      <c r="P10" s="372" t="s">
        <v>127</v>
      </c>
      <c r="Q10" s="373"/>
      <c r="R10" s="373"/>
      <c r="S10" s="373"/>
      <c r="T10" s="374"/>
      <c r="U10" s="372" t="s">
        <v>179</v>
      </c>
      <c r="V10" s="373"/>
      <c r="W10" s="373"/>
      <c r="X10" s="373"/>
      <c r="Y10" s="374"/>
      <c r="Z10" s="372" t="s">
        <v>180</v>
      </c>
      <c r="AA10" s="373"/>
      <c r="AB10" s="373"/>
      <c r="AC10" s="373"/>
      <c r="AD10" s="374"/>
      <c r="AE10" s="372" t="s">
        <v>181</v>
      </c>
      <c r="AF10" s="373"/>
      <c r="AG10" s="373"/>
      <c r="AH10" s="373"/>
      <c r="AI10" s="374"/>
      <c r="AJ10" s="387"/>
      <c r="AK10" s="388"/>
      <c r="AL10" s="388"/>
      <c r="AM10" s="388"/>
      <c r="AN10" s="389"/>
      <c r="AO10" s="387"/>
      <c r="AP10" s="388"/>
      <c r="AQ10" s="388"/>
      <c r="AR10" s="388"/>
      <c r="AS10" s="389"/>
    </row>
    <row r="11" spans="1:45" ht="18.75" customHeight="1">
      <c r="A11" s="59"/>
      <c r="B11" s="372" t="s">
        <v>123</v>
      </c>
      <c r="C11" s="373"/>
      <c r="D11" s="373"/>
      <c r="E11" s="373"/>
      <c r="F11" s="373"/>
      <c r="G11" s="373"/>
      <c r="H11" s="373"/>
      <c r="I11" s="373"/>
      <c r="J11" s="374"/>
      <c r="K11" s="372" t="str">
        <f>B11</f>
        <v>μm</v>
      </c>
      <c r="L11" s="373"/>
      <c r="M11" s="373"/>
      <c r="N11" s="373"/>
      <c r="O11" s="374"/>
      <c r="P11" s="372" t="str">
        <f>K11</f>
        <v>μm</v>
      </c>
      <c r="Q11" s="373"/>
      <c r="R11" s="373"/>
      <c r="S11" s="373"/>
      <c r="T11" s="374"/>
      <c r="U11" s="372" t="str">
        <f>P11</f>
        <v>μm</v>
      </c>
      <c r="V11" s="373"/>
      <c r="W11" s="373"/>
      <c r="X11" s="373"/>
      <c r="Y11" s="374"/>
      <c r="Z11" s="372" t="str">
        <f>U11</f>
        <v>μm</v>
      </c>
      <c r="AA11" s="373"/>
      <c r="AB11" s="373"/>
      <c r="AC11" s="373"/>
      <c r="AD11" s="374"/>
      <c r="AE11" s="372" t="str">
        <f>Z11</f>
        <v>μm</v>
      </c>
      <c r="AF11" s="373"/>
      <c r="AG11" s="373"/>
      <c r="AH11" s="373"/>
      <c r="AI11" s="374"/>
      <c r="AJ11" s="372" t="str">
        <f t="shared" ref="AJ11" si="0">AE11</f>
        <v>μm</v>
      </c>
      <c r="AK11" s="373"/>
      <c r="AL11" s="373"/>
      <c r="AM11" s="373"/>
      <c r="AN11" s="374"/>
      <c r="AO11" s="372" t="str">
        <f t="shared" ref="AO11" si="1">AJ11</f>
        <v>μm</v>
      </c>
      <c r="AP11" s="373"/>
      <c r="AQ11" s="373"/>
      <c r="AR11" s="373"/>
      <c r="AS11" s="374"/>
    </row>
    <row r="12" spans="1:45" ht="18.75" customHeight="1">
      <c r="A12" s="59"/>
      <c r="B12" s="375" t="str">
        <f>Calcu!C15</f>
        <v/>
      </c>
      <c r="C12" s="376"/>
      <c r="D12" s="376"/>
      <c r="E12" s="376"/>
      <c r="F12" s="376"/>
      <c r="G12" s="376"/>
      <c r="H12" s="376"/>
      <c r="I12" s="376"/>
      <c r="J12" s="377"/>
      <c r="K12" s="375" t="str">
        <f>Calcu!E15</f>
        <v/>
      </c>
      <c r="L12" s="376"/>
      <c r="M12" s="376"/>
      <c r="N12" s="376"/>
      <c r="O12" s="377"/>
      <c r="P12" s="375" t="str">
        <f>Calcu!F15</f>
        <v/>
      </c>
      <c r="Q12" s="376"/>
      <c r="R12" s="376"/>
      <c r="S12" s="376"/>
      <c r="T12" s="377"/>
      <c r="U12" s="375" t="str">
        <f>Calcu!G15</f>
        <v/>
      </c>
      <c r="V12" s="376"/>
      <c r="W12" s="376"/>
      <c r="X12" s="376"/>
      <c r="Y12" s="377"/>
      <c r="Z12" s="375" t="str">
        <f>Calcu!H15</f>
        <v/>
      </c>
      <c r="AA12" s="376"/>
      <c r="AB12" s="376"/>
      <c r="AC12" s="376"/>
      <c r="AD12" s="377"/>
      <c r="AE12" s="375" t="str">
        <f>Calcu!I15</f>
        <v/>
      </c>
      <c r="AF12" s="376"/>
      <c r="AG12" s="376"/>
      <c r="AH12" s="376"/>
      <c r="AI12" s="377"/>
      <c r="AJ12" s="375" t="str">
        <f>Calcu!J15</f>
        <v/>
      </c>
      <c r="AK12" s="376"/>
      <c r="AL12" s="376"/>
      <c r="AM12" s="376"/>
      <c r="AN12" s="377"/>
      <c r="AO12" s="390" t="str">
        <f>Calcu!K15</f>
        <v/>
      </c>
      <c r="AP12" s="391"/>
      <c r="AQ12" s="391"/>
      <c r="AR12" s="391"/>
      <c r="AS12" s="392"/>
    </row>
    <row r="13" spans="1:45" ht="18.75" customHeight="1">
      <c r="A13" s="59"/>
      <c r="B13" s="375" t="str">
        <f>Calcu!C16</f>
        <v/>
      </c>
      <c r="C13" s="376"/>
      <c r="D13" s="376"/>
      <c r="E13" s="376"/>
      <c r="F13" s="376"/>
      <c r="G13" s="376"/>
      <c r="H13" s="376"/>
      <c r="I13" s="376"/>
      <c r="J13" s="377"/>
      <c r="K13" s="375" t="str">
        <f>Calcu!E16</f>
        <v/>
      </c>
      <c r="L13" s="376"/>
      <c r="M13" s="376"/>
      <c r="N13" s="376"/>
      <c r="O13" s="377"/>
      <c r="P13" s="375" t="str">
        <f>Calcu!F16</f>
        <v/>
      </c>
      <c r="Q13" s="376"/>
      <c r="R13" s="376"/>
      <c r="S13" s="376"/>
      <c r="T13" s="377"/>
      <c r="U13" s="375" t="str">
        <f>Calcu!G16</f>
        <v/>
      </c>
      <c r="V13" s="376"/>
      <c r="W13" s="376"/>
      <c r="X13" s="376"/>
      <c r="Y13" s="377"/>
      <c r="Z13" s="375" t="str">
        <f>Calcu!H16</f>
        <v/>
      </c>
      <c r="AA13" s="376"/>
      <c r="AB13" s="376"/>
      <c r="AC13" s="376"/>
      <c r="AD13" s="377"/>
      <c r="AE13" s="375" t="str">
        <f>Calcu!I16</f>
        <v/>
      </c>
      <c r="AF13" s="376"/>
      <c r="AG13" s="376"/>
      <c r="AH13" s="376"/>
      <c r="AI13" s="377"/>
      <c r="AJ13" s="375" t="str">
        <f>Calcu!J16</f>
        <v/>
      </c>
      <c r="AK13" s="376"/>
      <c r="AL13" s="376"/>
      <c r="AM13" s="376"/>
      <c r="AN13" s="377"/>
      <c r="AO13" s="390" t="str">
        <f>Calcu!K16</f>
        <v/>
      </c>
      <c r="AP13" s="391"/>
      <c r="AQ13" s="391"/>
      <c r="AR13" s="391"/>
      <c r="AS13" s="392"/>
    </row>
    <row r="14" spans="1:45" ht="18.75" customHeight="1">
      <c r="A14" s="59"/>
      <c r="B14" s="375" t="str">
        <f>Calcu!C17</f>
        <v/>
      </c>
      <c r="C14" s="376"/>
      <c r="D14" s="376"/>
      <c r="E14" s="376"/>
      <c r="F14" s="376"/>
      <c r="G14" s="376"/>
      <c r="H14" s="376"/>
      <c r="I14" s="376"/>
      <c r="J14" s="377"/>
      <c r="K14" s="375" t="str">
        <f>Calcu!E17</f>
        <v/>
      </c>
      <c r="L14" s="376"/>
      <c r="M14" s="376"/>
      <c r="N14" s="376"/>
      <c r="O14" s="377"/>
      <c r="P14" s="375" t="str">
        <f>Calcu!F17</f>
        <v/>
      </c>
      <c r="Q14" s="376"/>
      <c r="R14" s="376"/>
      <c r="S14" s="376"/>
      <c r="T14" s="377"/>
      <c r="U14" s="375" t="str">
        <f>Calcu!G17</f>
        <v/>
      </c>
      <c r="V14" s="376"/>
      <c r="W14" s="376"/>
      <c r="X14" s="376"/>
      <c r="Y14" s="377"/>
      <c r="Z14" s="375" t="str">
        <f>Calcu!H17</f>
        <v/>
      </c>
      <c r="AA14" s="376"/>
      <c r="AB14" s="376"/>
      <c r="AC14" s="376"/>
      <c r="AD14" s="377"/>
      <c r="AE14" s="375" t="str">
        <f>Calcu!I17</f>
        <v/>
      </c>
      <c r="AF14" s="376"/>
      <c r="AG14" s="376"/>
      <c r="AH14" s="376"/>
      <c r="AI14" s="377"/>
      <c r="AJ14" s="375" t="str">
        <f>Calcu!J17</f>
        <v/>
      </c>
      <c r="AK14" s="376"/>
      <c r="AL14" s="376"/>
      <c r="AM14" s="376"/>
      <c r="AN14" s="377"/>
      <c r="AO14" s="390" t="str">
        <f>Calcu!K17</f>
        <v/>
      </c>
      <c r="AP14" s="391"/>
      <c r="AQ14" s="391"/>
      <c r="AR14" s="391"/>
      <c r="AS14" s="392"/>
    </row>
    <row r="15" spans="1:45" ht="18.75" customHeight="1">
      <c r="A15" s="59"/>
      <c r="B15" s="375" t="str">
        <f>Calcu!C18</f>
        <v/>
      </c>
      <c r="C15" s="376"/>
      <c r="D15" s="376"/>
      <c r="E15" s="376"/>
      <c r="F15" s="376"/>
      <c r="G15" s="376"/>
      <c r="H15" s="376"/>
      <c r="I15" s="376"/>
      <c r="J15" s="377"/>
      <c r="K15" s="375" t="str">
        <f>Calcu!E18</f>
        <v/>
      </c>
      <c r="L15" s="376"/>
      <c r="M15" s="376"/>
      <c r="N15" s="376"/>
      <c r="O15" s="377"/>
      <c r="P15" s="375" t="str">
        <f>Calcu!F18</f>
        <v/>
      </c>
      <c r="Q15" s="376"/>
      <c r="R15" s="376"/>
      <c r="S15" s="376"/>
      <c r="T15" s="377"/>
      <c r="U15" s="375" t="str">
        <f>Calcu!G18</f>
        <v/>
      </c>
      <c r="V15" s="376"/>
      <c r="W15" s="376"/>
      <c r="X15" s="376"/>
      <c r="Y15" s="377"/>
      <c r="Z15" s="375" t="str">
        <f>Calcu!H18</f>
        <v/>
      </c>
      <c r="AA15" s="376"/>
      <c r="AB15" s="376"/>
      <c r="AC15" s="376"/>
      <c r="AD15" s="377"/>
      <c r="AE15" s="375" t="str">
        <f>Calcu!I18</f>
        <v/>
      </c>
      <c r="AF15" s="376"/>
      <c r="AG15" s="376"/>
      <c r="AH15" s="376"/>
      <c r="AI15" s="377"/>
      <c r="AJ15" s="375" t="str">
        <f>Calcu!J18</f>
        <v/>
      </c>
      <c r="AK15" s="376"/>
      <c r="AL15" s="376"/>
      <c r="AM15" s="376"/>
      <c r="AN15" s="377"/>
      <c r="AO15" s="390" t="str">
        <f>Calcu!K18</f>
        <v/>
      </c>
      <c r="AP15" s="391"/>
      <c r="AQ15" s="391"/>
      <c r="AR15" s="391"/>
      <c r="AS15" s="392"/>
    </row>
    <row r="16" spans="1:45" ht="18.75" customHeight="1">
      <c r="A16" s="59"/>
      <c r="B16" s="375" t="str">
        <f>Calcu!C19</f>
        <v/>
      </c>
      <c r="C16" s="376"/>
      <c r="D16" s="376"/>
      <c r="E16" s="376"/>
      <c r="F16" s="376"/>
      <c r="G16" s="376"/>
      <c r="H16" s="376"/>
      <c r="I16" s="376"/>
      <c r="J16" s="377"/>
      <c r="K16" s="375" t="str">
        <f>Calcu!E19</f>
        <v/>
      </c>
      <c r="L16" s="376"/>
      <c r="M16" s="376"/>
      <c r="N16" s="376"/>
      <c r="O16" s="377"/>
      <c r="P16" s="375" t="str">
        <f>Calcu!F19</f>
        <v/>
      </c>
      <c r="Q16" s="376"/>
      <c r="R16" s="376"/>
      <c r="S16" s="376"/>
      <c r="T16" s="377"/>
      <c r="U16" s="375" t="str">
        <f>Calcu!G19</f>
        <v/>
      </c>
      <c r="V16" s="376"/>
      <c r="W16" s="376"/>
      <c r="X16" s="376"/>
      <c r="Y16" s="377"/>
      <c r="Z16" s="375" t="str">
        <f>Calcu!H19</f>
        <v/>
      </c>
      <c r="AA16" s="376"/>
      <c r="AB16" s="376"/>
      <c r="AC16" s="376"/>
      <c r="AD16" s="377"/>
      <c r="AE16" s="375" t="str">
        <f>Calcu!I19</f>
        <v/>
      </c>
      <c r="AF16" s="376"/>
      <c r="AG16" s="376"/>
      <c r="AH16" s="376"/>
      <c r="AI16" s="377"/>
      <c r="AJ16" s="375" t="str">
        <f>Calcu!J19</f>
        <v/>
      </c>
      <c r="AK16" s="376"/>
      <c r="AL16" s="376"/>
      <c r="AM16" s="376"/>
      <c r="AN16" s="377"/>
      <c r="AO16" s="390" t="str">
        <f>Calcu!K19</f>
        <v/>
      </c>
      <c r="AP16" s="391"/>
      <c r="AQ16" s="391"/>
      <c r="AR16" s="391"/>
      <c r="AS16" s="392"/>
    </row>
    <row r="17" spans="1:45" ht="18.75" customHeight="1">
      <c r="A17" s="59"/>
      <c r="B17" s="375" t="str">
        <f>Calcu!C20</f>
        <v/>
      </c>
      <c r="C17" s="376"/>
      <c r="D17" s="376"/>
      <c r="E17" s="376"/>
      <c r="F17" s="376"/>
      <c r="G17" s="376"/>
      <c r="H17" s="376"/>
      <c r="I17" s="376"/>
      <c r="J17" s="377"/>
      <c r="K17" s="375" t="str">
        <f>Calcu!E20</f>
        <v/>
      </c>
      <c r="L17" s="376"/>
      <c r="M17" s="376"/>
      <c r="N17" s="376"/>
      <c r="O17" s="377"/>
      <c r="P17" s="375" t="str">
        <f>Calcu!F20</f>
        <v/>
      </c>
      <c r="Q17" s="376"/>
      <c r="R17" s="376"/>
      <c r="S17" s="376"/>
      <c r="T17" s="377"/>
      <c r="U17" s="375" t="str">
        <f>Calcu!G20</f>
        <v/>
      </c>
      <c r="V17" s="376"/>
      <c r="W17" s="376"/>
      <c r="X17" s="376"/>
      <c r="Y17" s="377"/>
      <c r="Z17" s="375" t="str">
        <f>Calcu!H20</f>
        <v/>
      </c>
      <c r="AA17" s="376"/>
      <c r="AB17" s="376"/>
      <c r="AC17" s="376"/>
      <c r="AD17" s="377"/>
      <c r="AE17" s="375" t="str">
        <f>Calcu!I20</f>
        <v/>
      </c>
      <c r="AF17" s="376"/>
      <c r="AG17" s="376"/>
      <c r="AH17" s="376"/>
      <c r="AI17" s="377"/>
      <c r="AJ17" s="375" t="str">
        <f>Calcu!J20</f>
        <v/>
      </c>
      <c r="AK17" s="376"/>
      <c r="AL17" s="376"/>
      <c r="AM17" s="376"/>
      <c r="AN17" s="377"/>
      <c r="AO17" s="390" t="str">
        <f>Calcu!K20</f>
        <v/>
      </c>
      <c r="AP17" s="391"/>
      <c r="AQ17" s="391"/>
      <c r="AR17" s="391"/>
      <c r="AS17" s="392"/>
    </row>
    <row r="18" spans="1:45" ht="18.75" customHeight="1">
      <c r="A18" s="59"/>
      <c r="B18" s="375" t="str">
        <f>Calcu!C21</f>
        <v/>
      </c>
      <c r="C18" s="376"/>
      <c r="D18" s="376"/>
      <c r="E18" s="376"/>
      <c r="F18" s="376"/>
      <c r="G18" s="376"/>
      <c r="H18" s="376"/>
      <c r="I18" s="376"/>
      <c r="J18" s="377"/>
      <c r="K18" s="375" t="str">
        <f>Calcu!E21</f>
        <v/>
      </c>
      <c r="L18" s="376"/>
      <c r="M18" s="376"/>
      <c r="N18" s="376"/>
      <c r="O18" s="377"/>
      <c r="P18" s="375" t="str">
        <f>Calcu!F21</f>
        <v/>
      </c>
      <c r="Q18" s="376"/>
      <c r="R18" s="376"/>
      <c r="S18" s="376"/>
      <c r="T18" s="377"/>
      <c r="U18" s="375" t="str">
        <f>Calcu!G21</f>
        <v/>
      </c>
      <c r="V18" s="376"/>
      <c r="W18" s="376"/>
      <c r="X18" s="376"/>
      <c r="Y18" s="377"/>
      <c r="Z18" s="375" t="str">
        <f>Calcu!H21</f>
        <v/>
      </c>
      <c r="AA18" s="376"/>
      <c r="AB18" s="376"/>
      <c r="AC18" s="376"/>
      <c r="AD18" s="377"/>
      <c r="AE18" s="375" t="str">
        <f>Calcu!I21</f>
        <v/>
      </c>
      <c r="AF18" s="376"/>
      <c r="AG18" s="376"/>
      <c r="AH18" s="376"/>
      <c r="AI18" s="377"/>
      <c r="AJ18" s="375" t="str">
        <f>Calcu!J21</f>
        <v/>
      </c>
      <c r="AK18" s="376"/>
      <c r="AL18" s="376"/>
      <c r="AM18" s="376"/>
      <c r="AN18" s="377"/>
      <c r="AO18" s="390" t="str">
        <f>Calcu!K21</f>
        <v/>
      </c>
      <c r="AP18" s="391"/>
      <c r="AQ18" s="391"/>
      <c r="AR18" s="391"/>
      <c r="AS18" s="392"/>
    </row>
    <row r="19" spans="1:45" ht="18.75" customHeight="1">
      <c r="A19" s="59"/>
      <c r="B19" s="375" t="str">
        <f>Calcu!C22</f>
        <v/>
      </c>
      <c r="C19" s="376"/>
      <c r="D19" s="376"/>
      <c r="E19" s="376"/>
      <c r="F19" s="376"/>
      <c r="G19" s="376"/>
      <c r="H19" s="376"/>
      <c r="I19" s="376"/>
      <c r="J19" s="377"/>
      <c r="K19" s="375" t="str">
        <f>Calcu!E22</f>
        <v/>
      </c>
      <c r="L19" s="376"/>
      <c r="M19" s="376"/>
      <c r="N19" s="376"/>
      <c r="O19" s="377"/>
      <c r="P19" s="375" t="str">
        <f>Calcu!F22</f>
        <v/>
      </c>
      <c r="Q19" s="376"/>
      <c r="R19" s="376"/>
      <c r="S19" s="376"/>
      <c r="T19" s="377"/>
      <c r="U19" s="375" t="str">
        <f>Calcu!G22</f>
        <v/>
      </c>
      <c r="V19" s="376"/>
      <c r="W19" s="376"/>
      <c r="X19" s="376"/>
      <c r="Y19" s="377"/>
      <c r="Z19" s="375" t="str">
        <f>Calcu!H22</f>
        <v/>
      </c>
      <c r="AA19" s="376"/>
      <c r="AB19" s="376"/>
      <c r="AC19" s="376"/>
      <c r="AD19" s="377"/>
      <c r="AE19" s="375" t="str">
        <f>Calcu!I22</f>
        <v/>
      </c>
      <c r="AF19" s="376"/>
      <c r="AG19" s="376"/>
      <c r="AH19" s="376"/>
      <c r="AI19" s="377"/>
      <c r="AJ19" s="375" t="str">
        <f>Calcu!J22</f>
        <v/>
      </c>
      <c r="AK19" s="376"/>
      <c r="AL19" s="376"/>
      <c r="AM19" s="376"/>
      <c r="AN19" s="377"/>
      <c r="AO19" s="390" t="str">
        <f>Calcu!K22</f>
        <v/>
      </c>
      <c r="AP19" s="391"/>
      <c r="AQ19" s="391"/>
      <c r="AR19" s="391"/>
      <c r="AS19" s="392"/>
    </row>
    <row r="20" spans="1:45" ht="18.75" customHeight="1">
      <c r="A20" s="59"/>
      <c r="B20" s="375" t="str">
        <f>Calcu!C23</f>
        <v/>
      </c>
      <c r="C20" s="376"/>
      <c r="D20" s="376"/>
      <c r="E20" s="376"/>
      <c r="F20" s="376"/>
      <c r="G20" s="376"/>
      <c r="H20" s="376"/>
      <c r="I20" s="376"/>
      <c r="J20" s="377"/>
      <c r="K20" s="375" t="str">
        <f>Calcu!E23</f>
        <v/>
      </c>
      <c r="L20" s="376"/>
      <c r="M20" s="376"/>
      <c r="N20" s="376"/>
      <c r="O20" s="377"/>
      <c r="P20" s="375" t="str">
        <f>Calcu!F23</f>
        <v/>
      </c>
      <c r="Q20" s="376"/>
      <c r="R20" s="376"/>
      <c r="S20" s="376"/>
      <c r="T20" s="377"/>
      <c r="U20" s="375" t="str">
        <f>Calcu!G23</f>
        <v/>
      </c>
      <c r="V20" s="376"/>
      <c r="W20" s="376"/>
      <c r="X20" s="376"/>
      <c r="Y20" s="377"/>
      <c r="Z20" s="375" t="str">
        <f>Calcu!H23</f>
        <v/>
      </c>
      <c r="AA20" s="376"/>
      <c r="AB20" s="376"/>
      <c r="AC20" s="376"/>
      <c r="AD20" s="377"/>
      <c r="AE20" s="375" t="str">
        <f>Calcu!I23</f>
        <v/>
      </c>
      <c r="AF20" s="376"/>
      <c r="AG20" s="376"/>
      <c r="AH20" s="376"/>
      <c r="AI20" s="377"/>
      <c r="AJ20" s="375" t="str">
        <f>Calcu!J23</f>
        <v/>
      </c>
      <c r="AK20" s="376"/>
      <c r="AL20" s="376"/>
      <c r="AM20" s="376"/>
      <c r="AN20" s="377"/>
      <c r="AO20" s="390" t="str">
        <f>Calcu!K23</f>
        <v/>
      </c>
      <c r="AP20" s="391"/>
      <c r="AQ20" s="391"/>
      <c r="AR20" s="391"/>
      <c r="AS20" s="392"/>
    </row>
    <row r="21" spans="1:45" ht="18.75" customHeight="1">
      <c r="A21" s="59"/>
      <c r="B21" s="375" t="str">
        <f>Calcu!C24</f>
        <v/>
      </c>
      <c r="C21" s="376"/>
      <c r="D21" s="376"/>
      <c r="E21" s="376"/>
      <c r="F21" s="376"/>
      <c r="G21" s="376"/>
      <c r="H21" s="376"/>
      <c r="I21" s="376"/>
      <c r="J21" s="377"/>
      <c r="K21" s="375" t="str">
        <f>Calcu!E24</f>
        <v/>
      </c>
      <c r="L21" s="376"/>
      <c r="M21" s="376"/>
      <c r="N21" s="376"/>
      <c r="O21" s="377"/>
      <c r="P21" s="375" t="str">
        <f>Calcu!F24</f>
        <v/>
      </c>
      <c r="Q21" s="376"/>
      <c r="R21" s="376"/>
      <c r="S21" s="376"/>
      <c r="T21" s="377"/>
      <c r="U21" s="375" t="str">
        <f>Calcu!G24</f>
        <v/>
      </c>
      <c r="V21" s="376"/>
      <c r="W21" s="376"/>
      <c r="X21" s="376"/>
      <c r="Y21" s="377"/>
      <c r="Z21" s="375" t="str">
        <f>Calcu!H24</f>
        <v/>
      </c>
      <c r="AA21" s="376"/>
      <c r="AB21" s="376"/>
      <c r="AC21" s="376"/>
      <c r="AD21" s="377"/>
      <c r="AE21" s="375" t="str">
        <f>Calcu!I24</f>
        <v/>
      </c>
      <c r="AF21" s="376"/>
      <c r="AG21" s="376"/>
      <c r="AH21" s="376"/>
      <c r="AI21" s="377"/>
      <c r="AJ21" s="375" t="str">
        <f>Calcu!J24</f>
        <v/>
      </c>
      <c r="AK21" s="376"/>
      <c r="AL21" s="376"/>
      <c r="AM21" s="376"/>
      <c r="AN21" s="377"/>
      <c r="AO21" s="390" t="str">
        <f>Calcu!K24</f>
        <v/>
      </c>
      <c r="AP21" s="391"/>
      <c r="AQ21" s="391"/>
      <c r="AR21" s="391"/>
      <c r="AS21" s="392"/>
    </row>
    <row r="22" spans="1:45" ht="18.75" customHeight="1">
      <c r="A22" s="59"/>
      <c r="B22" s="375" t="str">
        <f>Calcu!C25</f>
        <v/>
      </c>
      <c r="C22" s="376"/>
      <c r="D22" s="376"/>
      <c r="E22" s="376"/>
      <c r="F22" s="376"/>
      <c r="G22" s="376"/>
      <c r="H22" s="376"/>
      <c r="I22" s="376"/>
      <c r="J22" s="377"/>
      <c r="K22" s="375" t="str">
        <f>Calcu!E25</f>
        <v/>
      </c>
      <c r="L22" s="376"/>
      <c r="M22" s="376"/>
      <c r="N22" s="376"/>
      <c r="O22" s="377"/>
      <c r="P22" s="375" t="str">
        <f>Calcu!F25</f>
        <v/>
      </c>
      <c r="Q22" s="376"/>
      <c r="R22" s="376"/>
      <c r="S22" s="376"/>
      <c r="T22" s="377"/>
      <c r="U22" s="375" t="str">
        <f>Calcu!G25</f>
        <v/>
      </c>
      <c r="V22" s="376"/>
      <c r="W22" s="376"/>
      <c r="X22" s="376"/>
      <c r="Y22" s="377"/>
      <c r="Z22" s="375" t="str">
        <f>Calcu!H25</f>
        <v/>
      </c>
      <c r="AA22" s="376"/>
      <c r="AB22" s="376"/>
      <c r="AC22" s="376"/>
      <c r="AD22" s="377"/>
      <c r="AE22" s="375" t="str">
        <f>Calcu!I25</f>
        <v/>
      </c>
      <c r="AF22" s="376"/>
      <c r="AG22" s="376"/>
      <c r="AH22" s="376"/>
      <c r="AI22" s="377"/>
      <c r="AJ22" s="375" t="str">
        <f>Calcu!J25</f>
        <v/>
      </c>
      <c r="AK22" s="376"/>
      <c r="AL22" s="376"/>
      <c r="AM22" s="376"/>
      <c r="AN22" s="377"/>
      <c r="AO22" s="390" t="str">
        <f>Calcu!K25</f>
        <v/>
      </c>
      <c r="AP22" s="391"/>
      <c r="AQ22" s="391"/>
      <c r="AR22" s="391"/>
      <c r="AS22" s="392"/>
    </row>
    <row r="23" spans="1:45" ht="18.75" customHeight="1">
      <c r="A23" s="59"/>
      <c r="B23" s="375" t="str">
        <f>Calcu!C26</f>
        <v/>
      </c>
      <c r="C23" s="376"/>
      <c r="D23" s="376"/>
      <c r="E23" s="376"/>
      <c r="F23" s="376"/>
      <c r="G23" s="376"/>
      <c r="H23" s="376"/>
      <c r="I23" s="376"/>
      <c r="J23" s="377"/>
      <c r="K23" s="375" t="str">
        <f>Calcu!E26</f>
        <v/>
      </c>
      <c r="L23" s="376"/>
      <c r="M23" s="376"/>
      <c r="N23" s="376"/>
      <c r="O23" s="377"/>
      <c r="P23" s="375" t="str">
        <f>Calcu!F26</f>
        <v/>
      </c>
      <c r="Q23" s="376"/>
      <c r="R23" s="376"/>
      <c r="S23" s="376"/>
      <c r="T23" s="377"/>
      <c r="U23" s="375" t="str">
        <f>Calcu!G26</f>
        <v/>
      </c>
      <c r="V23" s="376"/>
      <c r="W23" s="376"/>
      <c r="X23" s="376"/>
      <c r="Y23" s="377"/>
      <c r="Z23" s="375" t="str">
        <f>Calcu!H26</f>
        <v/>
      </c>
      <c r="AA23" s="376"/>
      <c r="AB23" s="376"/>
      <c r="AC23" s="376"/>
      <c r="AD23" s="377"/>
      <c r="AE23" s="375" t="str">
        <f>Calcu!I26</f>
        <v/>
      </c>
      <c r="AF23" s="376"/>
      <c r="AG23" s="376"/>
      <c r="AH23" s="376"/>
      <c r="AI23" s="377"/>
      <c r="AJ23" s="375" t="str">
        <f>Calcu!J26</f>
        <v/>
      </c>
      <c r="AK23" s="376"/>
      <c r="AL23" s="376"/>
      <c r="AM23" s="376"/>
      <c r="AN23" s="377"/>
      <c r="AO23" s="390" t="str">
        <f>Calcu!K26</f>
        <v/>
      </c>
      <c r="AP23" s="391"/>
      <c r="AQ23" s="391"/>
      <c r="AR23" s="391"/>
      <c r="AS23" s="392"/>
    </row>
    <row r="24" spans="1:45" ht="18.75" customHeight="1">
      <c r="A24" s="59"/>
      <c r="B24" s="375" t="str">
        <f>Calcu!C27</f>
        <v/>
      </c>
      <c r="C24" s="376"/>
      <c r="D24" s="376"/>
      <c r="E24" s="376"/>
      <c r="F24" s="376"/>
      <c r="G24" s="376"/>
      <c r="H24" s="376"/>
      <c r="I24" s="376"/>
      <c r="J24" s="377"/>
      <c r="K24" s="375" t="str">
        <f>Calcu!E27</f>
        <v/>
      </c>
      <c r="L24" s="376"/>
      <c r="M24" s="376"/>
      <c r="N24" s="376"/>
      <c r="O24" s="377"/>
      <c r="P24" s="375" t="str">
        <f>Calcu!F27</f>
        <v/>
      </c>
      <c r="Q24" s="376"/>
      <c r="R24" s="376"/>
      <c r="S24" s="376"/>
      <c r="T24" s="377"/>
      <c r="U24" s="375" t="str">
        <f>Calcu!G27</f>
        <v/>
      </c>
      <c r="V24" s="376"/>
      <c r="W24" s="376"/>
      <c r="X24" s="376"/>
      <c r="Y24" s="377"/>
      <c r="Z24" s="375" t="str">
        <f>Calcu!H27</f>
        <v/>
      </c>
      <c r="AA24" s="376"/>
      <c r="AB24" s="376"/>
      <c r="AC24" s="376"/>
      <c r="AD24" s="377"/>
      <c r="AE24" s="375" t="str">
        <f>Calcu!I27</f>
        <v/>
      </c>
      <c r="AF24" s="376"/>
      <c r="AG24" s="376"/>
      <c r="AH24" s="376"/>
      <c r="AI24" s="377"/>
      <c r="AJ24" s="375" t="str">
        <f>Calcu!J27</f>
        <v/>
      </c>
      <c r="AK24" s="376"/>
      <c r="AL24" s="376"/>
      <c r="AM24" s="376"/>
      <c r="AN24" s="377"/>
      <c r="AO24" s="390" t="str">
        <f>Calcu!K27</f>
        <v/>
      </c>
      <c r="AP24" s="391"/>
      <c r="AQ24" s="391"/>
      <c r="AR24" s="391"/>
      <c r="AS24" s="392"/>
    </row>
    <row r="25" spans="1:45" ht="18.75" customHeight="1">
      <c r="A25" s="59"/>
      <c r="B25" s="375" t="str">
        <f>Calcu!C28</f>
        <v/>
      </c>
      <c r="C25" s="376"/>
      <c r="D25" s="376"/>
      <c r="E25" s="376"/>
      <c r="F25" s="376"/>
      <c r="G25" s="376"/>
      <c r="H25" s="376"/>
      <c r="I25" s="376"/>
      <c r="J25" s="377"/>
      <c r="K25" s="375" t="str">
        <f>Calcu!E28</f>
        <v/>
      </c>
      <c r="L25" s="376"/>
      <c r="M25" s="376"/>
      <c r="N25" s="376"/>
      <c r="O25" s="377"/>
      <c r="P25" s="375" t="str">
        <f>Calcu!F28</f>
        <v/>
      </c>
      <c r="Q25" s="376"/>
      <c r="R25" s="376"/>
      <c r="S25" s="376"/>
      <c r="T25" s="377"/>
      <c r="U25" s="375" t="str">
        <f>Calcu!G28</f>
        <v/>
      </c>
      <c r="V25" s="376"/>
      <c r="W25" s="376"/>
      <c r="X25" s="376"/>
      <c r="Y25" s="377"/>
      <c r="Z25" s="375" t="str">
        <f>Calcu!H28</f>
        <v/>
      </c>
      <c r="AA25" s="376"/>
      <c r="AB25" s="376"/>
      <c r="AC25" s="376"/>
      <c r="AD25" s="377"/>
      <c r="AE25" s="375" t="str">
        <f>Calcu!I28</f>
        <v/>
      </c>
      <c r="AF25" s="376"/>
      <c r="AG25" s="376"/>
      <c r="AH25" s="376"/>
      <c r="AI25" s="377"/>
      <c r="AJ25" s="375" t="str">
        <f>Calcu!J28</f>
        <v/>
      </c>
      <c r="AK25" s="376"/>
      <c r="AL25" s="376"/>
      <c r="AM25" s="376"/>
      <c r="AN25" s="377"/>
      <c r="AO25" s="390" t="str">
        <f>Calcu!K28</f>
        <v/>
      </c>
      <c r="AP25" s="391"/>
      <c r="AQ25" s="391"/>
      <c r="AR25" s="391"/>
      <c r="AS25" s="392"/>
    </row>
    <row r="26" spans="1:45" ht="18.75" customHeight="1">
      <c r="A26" s="59"/>
      <c r="B26" s="375" t="str">
        <f>Calcu!C29</f>
        <v/>
      </c>
      <c r="C26" s="376"/>
      <c r="D26" s="376"/>
      <c r="E26" s="376"/>
      <c r="F26" s="376"/>
      <c r="G26" s="376"/>
      <c r="H26" s="376"/>
      <c r="I26" s="376"/>
      <c r="J26" s="377"/>
      <c r="K26" s="375" t="str">
        <f>Calcu!E29</f>
        <v/>
      </c>
      <c r="L26" s="376"/>
      <c r="M26" s="376"/>
      <c r="N26" s="376"/>
      <c r="O26" s="377"/>
      <c r="P26" s="375" t="str">
        <f>Calcu!F29</f>
        <v/>
      </c>
      <c r="Q26" s="376"/>
      <c r="R26" s="376"/>
      <c r="S26" s="376"/>
      <c r="T26" s="377"/>
      <c r="U26" s="375" t="str">
        <f>Calcu!G29</f>
        <v/>
      </c>
      <c r="V26" s="376"/>
      <c r="W26" s="376"/>
      <c r="X26" s="376"/>
      <c r="Y26" s="377"/>
      <c r="Z26" s="375" t="str">
        <f>Calcu!H29</f>
        <v/>
      </c>
      <c r="AA26" s="376"/>
      <c r="AB26" s="376"/>
      <c r="AC26" s="376"/>
      <c r="AD26" s="377"/>
      <c r="AE26" s="375" t="str">
        <f>Calcu!I29</f>
        <v/>
      </c>
      <c r="AF26" s="376"/>
      <c r="AG26" s="376"/>
      <c r="AH26" s="376"/>
      <c r="AI26" s="377"/>
      <c r="AJ26" s="375" t="str">
        <f>Calcu!J29</f>
        <v/>
      </c>
      <c r="AK26" s="376"/>
      <c r="AL26" s="376"/>
      <c r="AM26" s="376"/>
      <c r="AN26" s="377"/>
      <c r="AO26" s="390" t="str">
        <f>Calcu!K29</f>
        <v/>
      </c>
      <c r="AP26" s="391"/>
      <c r="AQ26" s="391"/>
      <c r="AR26" s="391"/>
      <c r="AS26" s="392"/>
    </row>
    <row r="27" spans="1:45" ht="18.75" customHeight="1">
      <c r="A27" s="59"/>
      <c r="B27" s="375" t="str">
        <f>Calcu!C30</f>
        <v/>
      </c>
      <c r="C27" s="376"/>
      <c r="D27" s="376"/>
      <c r="E27" s="376"/>
      <c r="F27" s="376"/>
      <c r="G27" s="376"/>
      <c r="H27" s="376"/>
      <c r="I27" s="376"/>
      <c r="J27" s="377"/>
      <c r="K27" s="375" t="str">
        <f>Calcu!E30</f>
        <v/>
      </c>
      <c r="L27" s="376"/>
      <c r="M27" s="376"/>
      <c r="N27" s="376"/>
      <c r="O27" s="377"/>
      <c r="P27" s="375" t="str">
        <f>Calcu!F30</f>
        <v/>
      </c>
      <c r="Q27" s="376"/>
      <c r="R27" s="376"/>
      <c r="S27" s="376"/>
      <c r="T27" s="377"/>
      <c r="U27" s="375" t="str">
        <f>Calcu!G30</f>
        <v/>
      </c>
      <c r="V27" s="376"/>
      <c r="W27" s="376"/>
      <c r="X27" s="376"/>
      <c r="Y27" s="377"/>
      <c r="Z27" s="375" t="str">
        <f>Calcu!H30</f>
        <v/>
      </c>
      <c r="AA27" s="376"/>
      <c r="AB27" s="376"/>
      <c r="AC27" s="376"/>
      <c r="AD27" s="377"/>
      <c r="AE27" s="375" t="str">
        <f>Calcu!I30</f>
        <v/>
      </c>
      <c r="AF27" s="376"/>
      <c r="AG27" s="376"/>
      <c r="AH27" s="376"/>
      <c r="AI27" s="377"/>
      <c r="AJ27" s="375" t="str">
        <f>Calcu!J30</f>
        <v/>
      </c>
      <c r="AK27" s="376"/>
      <c r="AL27" s="376"/>
      <c r="AM27" s="376"/>
      <c r="AN27" s="377"/>
      <c r="AO27" s="390" t="str">
        <f>Calcu!K30</f>
        <v/>
      </c>
      <c r="AP27" s="391"/>
      <c r="AQ27" s="391"/>
      <c r="AR27" s="391"/>
      <c r="AS27" s="392"/>
    </row>
    <row r="28" spans="1:45" ht="18.75" customHeight="1">
      <c r="A28" s="59"/>
      <c r="B28" s="375" t="str">
        <f>Calcu!C31</f>
        <v/>
      </c>
      <c r="C28" s="376"/>
      <c r="D28" s="376"/>
      <c r="E28" s="376"/>
      <c r="F28" s="376"/>
      <c r="G28" s="376"/>
      <c r="H28" s="376"/>
      <c r="I28" s="376"/>
      <c r="J28" s="377"/>
      <c r="K28" s="375" t="str">
        <f>Calcu!E31</f>
        <v/>
      </c>
      <c r="L28" s="376"/>
      <c r="M28" s="376"/>
      <c r="N28" s="376"/>
      <c r="O28" s="377"/>
      <c r="P28" s="375" t="str">
        <f>Calcu!F31</f>
        <v/>
      </c>
      <c r="Q28" s="376"/>
      <c r="R28" s="376"/>
      <c r="S28" s="376"/>
      <c r="T28" s="377"/>
      <c r="U28" s="375" t="str">
        <f>Calcu!G31</f>
        <v/>
      </c>
      <c r="V28" s="376"/>
      <c r="W28" s="376"/>
      <c r="X28" s="376"/>
      <c r="Y28" s="377"/>
      <c r="Z28" s="375" t="str">
        <f>Calcu!H31</f>
        <v/>
      </c>
      <c r="AA28" s="376"/>
      <c r="AB28" s="376"/>
      <c r="AC28" s="376"/>
      <c r="AD28" s="377"/>
      <c r="AE28" s="375" t="str">
        <f>Calcu!I31</f>
        <v/>
      </c>
      <c r="AF28" s="376"/>
      <c r="AG28" s="376"/>
      <c r="AH28" s="376"/>
      <c r="AI28" s="377"/>
      <c r="AJ28" s="375" t="str">
        <f>Calcu!J31</f>
        <v/>
      </c>
      <c r="AK28" s="376"/>
      <c r="AL28" s="376"/>
      <c r="AM28" s="376"/>
      <c r="AN28" s="377"/>
      <c r="AO28" s="390" t="str">
        <f>Calcu!K31</f>
        <v/>
      </c>
      <c r="AP28" s="391"/>
      <c r="AQ28" s="391"/>
      <c r="AR28" s="391"/>
      <c r="AS28" s="392"/>
    </row>
    <row r="29" spans="1:45" ht="18.75" customHeight="1">
      <c r="A29" s="59"/>
      <c r="B29" s="375" t="str">
        <f>Calcu!C32</f>
        <v/>
      </c>
      <c r="C29" s="376"/>
      <c r="D29" s="376"/>
      <c r="E29" s="376"/>
      <c r="F29" s="376"/>
      <c r="G29" s="376"/>
      <c r="H29" s="376"/>
      <c r="I29" s="376"/>
      <c r="J29" s="377"/>
      <c r="K29" s="375" t="str">
        <f>Calcu!E32</f>
        <v/>
      </c>
      <c r="L29" s="376"/>
      <c r="M29" s="376"/>
      <c r="N29" s="376"/>
      <c r="O29" s="377"/>
      <c r="P29" s="375" t="str">
        <f>Calcu!F32</f>
        <v/>
      </c>
      <c r="Q29" s="376"/>
      <c r="R29" s="376"/>
      <c r="S29" s="376"/>
      <c r="T29" s="377"/>
      <c r="U29" s="375" t="str">
        <f>Calcu!G32</f>
        <v/>
      </c>
      <c r="V29" s="376"/>
      <c r="W29" s="376"/>
      <c r="X29" s="376"/>
      <c r="Y29" s="377"/>
      <c r="Z29" s="375" t="str">
        <f>Calcu!H32</f>
        <v/>
      </c>
      <c r="AA29" s="376"/>
      <c r="AB29" s="376"/>
      <c r="AC29" s="376"/>
      <c r="AD29" s="377"/>
      <c r="AE29" s="375" t="str">
        <f>Calcu!I32</f>
        <v/>
      </c>
      <c r="AF29" s="376"/>
      <c r="AG29" s="376"/>
      <c r="AH29" s="376"/>
      <c r="AI29" s="377"/>
      <c r="AJ29" s="375" t="str">
        <f>Calcu!J32</f>
        <v/>
      </c>
      <c r="AK29" s="376"/>
      <c r="AL29" s="376"/>
      <c r="AM29" s="376"/>
      <c r="AN29" s="377"/>
      <c r="AO29" s="390" t="str">
        <f>Calcu!K32</f>
        <v/>
      </c>
      <c r="AP29" s="391"/>
      <c r="AQ29" s="391"/>
      <c r="AR29" s="391"/>
      <c r="AS29" s="392"/>
    </row>
    <row r="30" spans="1:45" ht="18.75" customHeight="1">
      <c r="A30" s="59"/>
      <c r="B30" s="375" t="str">
        <f>Calcu!C33</f>
        <v/>
      </c>
      <c r="C30" s="376"/>
      <c r="D30" s="376"/>
      <c r="E30" s="376"/>
      <c r="F30" s="376"/>
      <c r="G30" s="376"/>
      <c r="H30" s="376"/>
      <c r="I30" s="376"/>
      <c r="J30" s="377"/>
      <c r="K30" s="375" t="str">
        <f>Calcu!E33</f>
        <v/>
      </c>
      <c r="L30" s="376"/>
      <c r="M30" s="376"/>
      <c r="N30" s="376"/>
      <c r="O30" s="377"/>
      <c r="P30" s="375" t="str">
        <f>Calcu!F33</f>
        <v/>
      </c>
      <c r="Q30" s="376"/>
      <c r="R30" s="376"/>
      <c r="S30" s="376"/>
      <c r="T30" s="377"/>
      <c r="U30" s="375" t="str">
        <f>Calcu!G33</f>
        <v/>
      </c>
      <c r="V30" s="376"/>
      <c r="W30" s="376"/>
      <c r="X30" s="376"/>
      <c r="Y30" s="377"/>
      <c r="Z30" s="375" t="str">
        <f>Calcu!H33</f>
        <v/>
      </c>
      <c r="AA30" s="376"/>
      <c r="AB30" s="376"/>
      <c r="AC30" s="376"/>
      <c r="AD30" s="377"/>
      <c r="AE30" s="375" t="str">
        <f>Calcu!I33</f>
        <v/>
      </c>
      <c r="AF30" s="376"/>
      <c r="AG30" s="376"/>
      <c r="AH30" s="376"/>
      <c r="AI30" s="377"/>
      <c r="AJ30" s="375" t="str">
        <f>Calcu!J33</f>
        <v/>
      </c>
      <c r="AK30" s="376"/>
      <c r="AL30" s="376"/>
      <c r="AM30" s="376"/>
      <c r="AN30" s="377"/>
      <c r="AO30" s="390" t="str">
        <f>Calcu!K33</f>
        <v/>
      </c>
      <c r="AP30" s="391"/>
      <c r="AQ30" s="391"/>
      <c r="AR30" s="391"/>
      <c r="AS30" s="392"/>
    </row>
    <row r="31" spans="1:45" ht="18.75" customHeight="1">
      <c r="A31" s="59"/>
      <c r="B31" s="375" t="str">
        <f>Calcu!C34</f>
        <v/>
      </c>
      <c r="C31" s="376"/>
      <c r="D31" s="376"/>
      <c r="E31" s="376"/>
      <c r="F31" s="376"/>
      <c r="G31" s="376"/>
      <c r="H31" s="376"/>
      <c r="I31" s="376"/>
      <c r="J31" s="377"/>
      <c r="K31" s="375" t="str">
        <f>Calcu!E34</f>
        <v/>
      </c>
      <c r="L31" s="376"/>
      <c r="M31" s="376"/>
      <c r="N31" s="376"/>
      <c r="O31" s="377"/>
      <c r="P31" s="375" t="str">
        <f>Calcu!F34</f>
        <v/>
      </c>
      <c r="Q31" s="376"/>
      <c r="R31" s="376"/>
      <c r="S31" s="376"/>
      <c r="T31" s="377"/>
      <c r="U31" s="375" t="str">
        <f>Calcu!G34</f>
        <v/>
      </c>
      <c r="V31" s="376"/>
      <c r="W31" s="376"/>
      <c r="X31" s="376"/>
      <c r="Y31" s="377"/>
      <c r="Z31" s="375" t="str">
        <f>Calcu!H34</f>
        <v/>
      </c>
      <c r="AA31" s="376"/>
      <c r="AB31" s="376"/>
      <c r="AC31" s="376"/>
      <c r="AD31" s="377"/>
      <c r="AE31" s="375" t="str">
        <f>Calcu!I34</f>
        <v/>
      </c>
      <c r="AF31" s="376"/>
      <c r="AG31" s="376"/>
      <c r="AH31" s="376"/>
      <c r="AI31" s="377"/>
      <c r="AJ31" s="375" t="str">
        <f>Calcu!J34</f>
        <v/>
      </c>
      <c r="AK31" s="376"/>
      <c r="AL31" s="376"/>
      <c r="AM31" s="376"/>
      <c r="AN31" s="377"/>
      <c r="AO31" s="390" t="str">
        <f>Calcu!K34</f>
        <v/>
      </c>
      <c r="AP31" s="391"/>
      <c r="AQ31" s="391"/>
      <c r="AR31" s="391"/>
      <c r="AS31" s="392"/>
    </row>
    <row r="32" spans="1:45" ht="18.75" customHeight="1">
      <c r="A32" s="59"/>
      <c r="B32" s="375" t="str">
        <f>Calcu!C35</f>
        <v/>
      </c>
      <c r="C32" s="376"/>
      <c r="D32" s="376"/>
      <c r="E32" s="376"/>
      <c r="F32" s="376"/>
      <c r="G32" s="376"/>
      <c r="H32" s="376"/>
      <c r="I32" s="376"/>
      <c r="J32" s="377"/>
      <c r="K32" s="375" t="str">
        <f>Calcu!E35</f>
        <v/>
      </c>
      <c r="L32" s="376"/>
      <c r="M32" s="376"/>
      <c r="N32" s="376"/>
      <c r="O32" s="377"/>
      <c r="P32" s="375" t="str">
        <f>Calcu!F35</f>
        <v/>
      </c>
      <c r="Q32" s="376"/>
      <c r="R32" s="376"/>
      <c r="S32" s="376"/>
      <c r="T32" s="377"/>
      <c r="U32" s="375" t="str">
        <f>Calcu!G35</f>
        <v/>
      </c>
      <c r="V32" s="376"/>
      <c r="W32" s="376"/>
      <c r="X32" s="376"/>
      <c r="Y32" s="377"/>
      <c r="Z32" s="375" t="str">
        <f>Calcu!H35</f>
        <v/>
      </c>
      <c r="AA32" s="376"/>
      <c r="AB32" s="376"/>
      <c r="AC32" s="376"/>
      <c r="AD32" s="377"/>
      <c r="AE32" s="375" t="str">
        <f>Calcu!I35</f>
        <v/>
      </c>
      <c r="AF32" s="376"/>
      <c r="AG32" s="376"/>
      <c r="AH32" s="376"/>
      <c r="AI32" s="377"/>
      <c r="AJ32" s="375" t="str">
        <f>Calcu!J35</f>
        <v/>
      </c>
      <c r="AK32" s="376"/>
      <c r="AL32" s="376"/>
      <c r="AM32" s="376"/>
      <c r="AN32" s="377"/>
      <c r="AO32" s="390" t="str">
        <f>Calcu!K35</f>
        <v/>
      </c>
      <c r="AP32" s="391"/>
      <c r="AQ32" s="391"/>
      <c r="AR32" s="391"/>
      <c r="AS32" s="392"/>
    </row>
    <row r="33" spans="1:69" ht="18.75" customHeight="1">
      <c r="A33" s="59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</row>
    <row r="34" spans="1:69" ht="18.75" customHeight="1">
      <c r="A34" s="59" t="s">
        <v>182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</row>
    <row r="35" spans="1:69" ht="18.75" customHeight="1">
      <c r="A35" s="71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</row>
    <row r="36" spans="1:69" ht="18.75" customHeight="1">
      <c r="A36" s="71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</row>
    <row r="37" spans="1:69" ht="18.75" customHeight="1">
      <c r="A37" s="71"/>
      <c r="B37" s="58"/>
      <c r="C37" s="425" t="s">
        <v>232</v>
      </c>
      <c r="D37" s="425"/>
      <c r="E37" s="425"/>
      <c r="F37" s="216" t="s">
        <v>183</v>
      </c>
      <c r="G37" s="58" t="s">
        <v>281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W37" s="61"/>
      <c r="X37" s="61"/>
      <c r="Y37" s="61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</row>
    <row r="38" spans="1:69" ht="18.75" customHeight="1">
      <c r="A38" s="71"/>
      <c r="B38" s="58"/>
      <c r="C38" s="425" t="s">
        <v>185</v>
      </c>
      <c r="D38" s="425"/>
      <c r="E38" s="425"/>
      <c r="F38" s="216" t="s">
        <v>183</v>
      </c>
      <c r="G38" s="58" t="s">
        <v>280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</row>
    <row r="39" spans="1:69" ht="18.75" customHeight="1">
      <c r="A39" s="71"/>
      <c r="B39" s="58"/>
      <c r="C39" s="425" t="s">
        <v>184</v>
      </c>
      <c r="D39" s="425"/>
      <c r="E39" s="425"/>
      <c r="F39" s="216" t="s">
        <v>183</v>
      </c>
      <c r="G39" s="58" t="s">
        <v>282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</row>
    <row r="40" spans="1:69" ht="18.75" customHeight="1">
      <c r="A40" s="71"/>
      <c r="B40" s="58"/>
      <c r="C40" s="425" t="s">
        <v>413</v>
      </c>
      <c r="D40" s="425"/>
      <c r="E40" s="425"/>
      <c r="F40" s="216" t="s">
        <v>183</v>
      </c>
      <c r="G40" s="58" t="s">
        <v>283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</row>
    <row r="41" spans="1:69" ht="18.75" customHeight="1">
      <c r="A41" s="71"/>
      <c r="B41" s="58"/>
      <c r="C41" s="425" t="s">
        <v>284</v>
      </c>
      <c r="D41" s="425"/>
      <c r="E41" s="425"/>
      <c r="F41" s="216" t="s">
        <v>183</v>
      </c>
      <c r="G41" s="58" t="s">
        <v>285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</row>
    <row r="42" spans="1:69" ht="18.75" customHeight="1">
      <c r="A42" s="71"/>
      <c r="B42" s="58"/>
      <c r="C42" s="425" t="s">
        <v>382</v>
      </c>
      <c r="D42" s="425"/>
      <c r="E42" s="425"/>
      <c r="F42" s="216" t="s">
        <v>183</v>
      </c>
      <c r="G42" s="58" t="s">
        <v>286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</row>
    <row r="43" spans="1:69" ht="18.75" customHeight="1">
      <c r="A43" s="71"/>
      <c r="B43" s="58"/>
      <c r="C43" s="425"/>
      <c r="D43" s="425"/>
      <c r="E43" s="425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</row>
    <row r="44" spans="1:69" ht="18.75" customHeight="1">
      <c r="A44" s="59" t="s">
        <v>186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</row>
    <row r="45" spans="1:69" ht="18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</row>
    <row r="46" spans="1:69" ht="18.75" customHeight="1">
      <c r="A46" s="58"/>
      <c r="B46" s="58"/>
      <c r="C46" s="58" t="s">
        <v>187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</row>
    <row r="47" spans="1:69" ht="18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</row>
    <row r="48" spans="1:69" ht="18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</row>
    <row r="49" spans="1:46" ht="18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1:46" ht="18.75" customHeight="1">
      <c r="A50" s="62" t="s">
        <v>188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</row>
    <row r="51" spans="1:46" ht="18.75" customHeight="1">
      <c r="A51" s="58"/>
      <c r="B51" s="397"/>
      <c r="C51" s="399"/>
      <c r="D51" s="393"/>
      <c r="E51" s="394"/>
      <c r="F51" s="394"/>
      <c r="G51" s="395"/>
      <c r="H51" s="396">
        <v>1</v>
      </c>
      <c r="I51" s="396"/>
      <c r="J51" s="396"/>
      <c r="K51" s="396"/>
      <c r="L51" s="396"/>
      <c r="M51" s="396"/>
      <c r="N51" s="396"/>
      <c r="O51" s="396">
        <v>2</v>
      </c>
      <c r="P51" s="396"/>
      <c r="Q51" s="396"/>
      <c r="R51" s="396"/>
      <c r="S51" s="396"/>
      <c r="T51" s="396"/>
      <c r="U51" s="396"/>
      <c r="V51" s="396">
        <v>3</v>
      </c>
      <c r="W51" s="396"/>
      <c r="X51" s="396"/>
      <c r="Y51" s="396"/>
      <c r="Z51" s="396"/>
      <c r="AA51" s="393">
        <v>4</v>
      </c>
      <c r="AB51" s="394"/>
      <c r="AC51" s="394"/>
      <c r="AD51" s="394"/>
      <c r="AE51" s="394"/>
      <c r="AF51" s="394"/>
      <c r="AG51" s="395"/>
      <c r="AH51" s="396">
        <v>5</v>
      </c>
      <c r="AI51" s="396"/>
      <c r="AJ51" s="396"/>
      <c r="AK51" s="396"/>
      <c r="AL51" s="396"/>
      <c r="AM51" s="396"/>
      <c r="AN51" s="396"/>
      <c r="AO51" s="396"/>
      <c r="AP51" s="396">
        <v>6</v>
      </c>
      <c r="AQ51" s="396"/>
      <c r="AR51" s="396"/>
      <c r="AS51" s="396"/>
      <c r="AT51" s="58"/>
    </row>
    <row r="52" spans="1:46" ht="18.75" customHeight="1">
      <c r="A52" s="58"/>
      <c r="B52" s="415"/>
      <c r="C52" s="416"/>
      <c r="D52" s="397" t="s">
        <v>136</v>
      </c>
      <c r="E52" s="398"/>
      <c r="F52" s="398"/>
      <c r="G52" s="399"/>
      <c r="H52" s="400" t="s">
        <v>137</v>
      </c>
      <c r="I52" s="400"/>
      <c r="J52" s="400"/>
      <c r="K52" s="400"/>
      <c r="L52" s="400"/>
      <c r="M52" s="400"/>
      <c r="N52" s="400"/>
      <c r="O52" s="400" t="s">
        <v>140</v>
      </c>
      <c r="P52" s="400"/>
      <c r="Q52" s="400"/>
      <c r="R52" s="400"/>
      <c r="S52" s="400"/>
      <c r="T52" s="400"/>
      <c r="U52" s="400"/>
      <c r="V52" s="400" t="s">
        <v>141</v>
      </c>
      <c r="W52" s="400"/>
      <c r="X52" s="400"/>
      <c r="Y52" s="400"/>
      <c r="Z52" s="400"/>
      <c r="AA52" s="397" t="s">
        <v>142</v>
      </c>
      <c r="AB52" s="398"/>
      <c r="AC52" s="398"/>
      <c r="AD52" s="398"/>
      <c r="AE52" s="398"/>
      <c r="AF52" s="398"/>
      <c r="AG52" s="399"/>
      <c r="AH52" s="400" t="s">
        <v>189</v>
      </c>
      <c r="AI52" s="400"/>
      <c r="AJ52" s="400"/>
      <c r="AK52" s="400"/>
      <c r="AL52" s="400"/>
      <c r="AM52" s="400"/>
      <c r="AN52" s="400"/>
      <c r="AO52" s="400"/>
      <c r="AP52" s="400" t="s">
        <v>144</v>
      </c>
      <c r="AQ52" s="400"/>
      <c r="AR52" s="400"/>
      <c r="AS52" s="400"/>
      <c r="AT52" s="58"/>
    </row>
    <row r="53" spans="1:46" ht="18.75" customHeight="1">
      <c r="A53" s="58"/>
      <c r="B53" s="417"/>
      <c r="C53" s="418"/>
      <c r="D53" s="419" t="s">
        <v>190</v>
      </c>
      <c r="E53" s="420"/>
      <c r="F53" s="420"/>
      <c r="G53" s="421"/>
      <c r="H53" s="404" t="s">
        <v>287</v>
      </c>
      <c r="I53" s="404"/>
      <c r="J53" s="404"/>
      <c r="K53" s="404"/>
      <c r="L53" s="404"/>
      <c r="M53" s="404"/>
      <c r="N53" s="404"/>
      <c r="O53" s="404" t="s">
        <v>288</v>
      </c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1" t="s">
        <v>289</v>
      </c>
      <c r="AB53" s="402"/>
      <c r="AC53" s="402"/>
      <c r="AD53" s="402"/>
      <c r="AE53" s="402"/>
      <c r="AF53" s="402"/>
      <c r="AG53" s="403"/>
      <c r="AH53" s="404" t="s">
        <v>290</v>
      </c>
      <c r="AI53" s="404"/>
      <c r="AJ53" s="404"/>
      <c r="AK53" s="404"/>
      <c r="AL53" s="404"/>
      <c r="AM53" s="404"/>
      <c r="AN53" s="404"/>
      <c r="AO53" s="404"/>
      <c r="AP53" s="404"/>
      <c r="AQ53" s="404"/>
      <c r="AR53" s="404"/>
      <c r="AS53" s="404"/>
      <c r="AT53" s="58"/>
    </row>
    <row r="54" spans="1:46" ht="18.75" customHeight="1">
      <c r="A54" s="58"/>
      <c r="B54" s="396" t="s">
        <v>146</v>
      </c>
      <c r="C54" s="396"/>
      <c r="D54" s="405" t="s">
        <v>185</v>
      </c>
      <c r="E54" s="406"/>
      <c r="F54" s="406"/>
      <c r="G54" s="407"/>
      <c r="H54" s="408" t="e">
        <f ca="1">Calcu!E40</f>
        <v>#N/A</v>
      </c>
      <c r="I54" s="409"/>
      <c r="J54" s="409"/>
      <c r="K54" s="409"/>
      <c r="L54" s="409"/>
      <c r="M54" s="410" t="str">
        <f>Calcu!F40</f>
        <v>mm</v>
      </c>
      <c r="N54" s="411"/>
      <c r="O54" s="412">
        <f>Calcu!J40</f>
        <v>0</v>
      </c>
      <c r="P54" s="413"/>
      <c r="Q54" s="413"/>
      <c r="R54" s="413"/>
      <c r="S54" s="414" t="str">
        <f>Calcu!K40</f>
        <v>μm</v>
      </c>
      <c r="T54" s="410"/>
      <c r="U54" s="411"/>
      <c r="V54" s="396" t="str">
        <f>Calcu!L40</f>
        <v>정규</v>
      </c>
      <c r="W54" s="396"/>
      <c r="X54" s="396"/>
      <c r="Y54" s="396"/>
      <c r="Z54" s="396"/>
      <c r="AA54" s="393">
        <f>Calcu!M40</f>
        <v>1</v>
      </c>
      <c r="AB54" s="394"/>
      <c r="AC54" s="394"/>
      <c r="AD54" s="394"/>
      <c r="AE54" s="394"/>
      <c r="AF54" s="394"/>
      <c r="AG54" s="395"/>
      <c r="AH54" s="412">
        <f>Calcu!N40</f>
        <v>0</v>
      </c>
      <c r="AI54" s="413"/>
      <c r="AJ54" s="413"/>
      <c r="AK54" s="413"/>
      <c r="AL54" s="413"/>
      <c r="AM54" s="414" t="str">
        <f>Calcu!O40</f>
        <v>μm</v>
      </c>
      <c r="AN54" s="414"/>
      <c r="AO54" s="422"/>
      <c r="AP54" s="396" t="str">
        <f>Calcu!P40</f>
        <v>∞</v>
      </c>
      <c r="AQ54" s="396"/>
      <c r="AR54" s="396"/>
      <c r="AS54" s="396"/>
      <c r="AT54" s="58"/>
    </row>
    <row r="55" spans="1:46" ht="18.75" customHeight="1">
      <c r="A55" s="58"/>
      <c r="B55" s="396" t="s">
        <v>149</v>
      </c>
      <c r="C55" s="396"/>
      <c r="D55" s="405" t="s">
        <v>184</v>
      </c>
      <c r="E55" s="406"/>
      <c r="F55" s="406"/>
      <c r="G55" s="407"/>
      <c r="H55" s="408" t="e">
        <f ca="1">Calcu!E41</f>
        <v>#N/A</v>
      </c>
      <c r="I55" s="409"/>
      <c r="J55" s="409"/>
      <c r="K55" s="409"/>
      <c r="L55" s="409"/>
      <c r="M55" s="410" t="str">
        <f>Calcu!F41</f>
        <v>mm</v>
      </c>
      <c r="N55" s="411"/>
      <c r="O55" s="412">
        <f>Calcu!J41</f>
        <v>0</v>
      </c>
      <c r="P55" s="413"/>
      <c r="Q55" s="413"/>
      <c r="R55" s="413"/>
      <c r="S55" s="414" t="str">
        <f>Calcu!K41</f>
        <v>μm</v>
      </c>
      <c r="T55" s="410"/>
      <c r="U55" s="411"/>
      <c r="V55" s="396" t="str">
        <f>Calcu!L41</f>
        <v>직사각형</v>
      </c>
      <c r="W55" s="396"/>
      <c r="X55" s="396"/>
      <c r="Y55" s="396"/>
      <c r="Z55" s="396"/>
      <c r="AA55" s="393">
        <f>Calcu!M41</f>
        <v>-1</v>
      </c>
      <c r="AB55" s="394"/>
      <c r="AC55" s="394"/>
      <c r="AD55" s="394"/>
      <c r="AE55" s="394"/>
      <c r="AF55" s="394"/>
      <c r="AG55" s="395"/>
      <c r="AH55" s="412">
        <f>Calcu!N41</f>
        <v>0</v>
      </c>
      <c r="AI55" s="413"/>
      <c r="AJ55" s="413"/>
      <c r="AK55" s="413"/>
      <c r="AL55" s="413"/>
      <c r="AM55" s="414" t="str">
        <f>Calcu!O41</f>
        <v>μm</v>
      </c>
      <c r="AN55" s="414"/>
      <c r="AO55" s="422"/>
      <c r="AP55" s="396" t="str">
        <f>Calcu!P41</f>
        <v>∞</v>
      </c>
      <c r="AQ55" s="396"/>
      <c r="AR55" s="396"/>
      <c r="AS55" s="396"/>
      <c r="AT55" s="58"/>
    </row>
    <row r="56" spans="1:46" ht="18.75" customHeight="1">
      <c r="A56" s="58"/>
      <c r="B56" s="396" t="s">
        <v>80</v>
      </c>
      <c r="C56" s="396"/>
      <c r="D56" s="405" t="s">
        <v>414</v>
      </c>
      <c r="E56" s="406"/>
      <c r="F56" s="406"/>
      <c r="G56" s="407"/>
      <c r="H56" s="408">
        <f>Calcu!E42</f>
        <v>0</v>
      </c>
      <c r="I56" s="409"/>
      <c r="J56" s="409"/>
      <c r="K56" s="409"/>
      <c r="L56" s="409"/>
      <c r="M56" s="410" t="str">
        <f>Calcu!F42</f>
        <v>mm</v>
      </c>
      <c r="N56" s="411"/>
      <c r="O56" s="412">
        <f>Calcu!J42</f>
        <v>0</v>
      </c>
      <c r="P56" s="413"/>
      <c r="Q56" s="413"/>
      <c r="R56" s="413"/>
      <c r="S56" s="414" t="str">
        <f>Calcu!K42</f>
        <v>μm</v>
      </c>
      <c r="T56" s="410"/>
      <c r="U56" s="411"/>
      <c r="V56" s="396" t="str">
        <f>Calcu!L42</f>
        <v>직사각형</v>
      </c>
      <c r="W56" s="396"/>
      <c r="X56" s="396"/>
      <c r="Y56" s="396"/>
      <c r="Z56" s="396"/>
      <c r="AA56" s="393">
        <f>Calcu!M42</f>
        <v>1</v>
      </c>
      <c r="AB56" s="394"/>
      <c r="AC56" s="394"/>
      <c r="AD56" s="394"/>
      <c r="AE56" s="394"/>
      <c r="AF56" s="394"/>
      <c r="AG56" s="395"/>
      <c r="AH56" s="412">
        <f>Calcu!N42</f>
        <v>0</v>
      </c>
      <c r="AI56" s="413"/>
      <c r="AJ56" s="413"/>
      <c r="AK56" s="413"/>
      <c r="AL56" s="413"/>
      <c r="AM56" s="414" t="str">
        <f>Calcu!O42</f>
        <v>μm</v>
      </c>
      <c r="AN56" s="414"/>
      <c r="AO56" s="422"/>
      <c r="AP56" s="396" t="str">
        <f>Calcu!P42</f>
        <v>∞</v>
      </c>
      <c r="AQ56" s="396"/>
      <c r="AR56" s="396"/>
      <c r="AS56" s="396"/>
      <c r="AT56" s="58"/>
    </row>
    <row r="57" spans="1:46" ht="18.75" customHeight="1">
      <c r="A57" s="58"/>
      <c r="B57" s="396" t="s">
        <v>81</v>
      </c>
      <c r="C57" s="396"/>
      <c r="D57" s="405" t="s">
        <v>284</v>
      </c>
      <c r="E57" s="406"/>
      <c r="F57" s="406"/>
      <c r="G57" s="407"/>
      <c r="H57" s="408">
        <f>Calcu!E43</f>
        <v>0</v>
      </c>
      <c r="I57" s="409"/>
      <c r="J57" s="409"/>
      <c r="K57" s="409"/>
      <c r="L57" s="409"/>
      <c r="M57" s="410" t="str">
        <f>Calcu!F43</f>
        <v>mm</v>
      </c>
      <c r="N57" s="411"/>
      <c r="O57" s="412">
        <f>Calcu!J43</f>
        <v>0</v>
      </c>
      <c r="P57" s="413"/>
      <c r="Q57" s="413"/>
      <c r="R57" s="413"/>
      <c r="S57" s="414" t="str">
        <f>Calcu!K43</f>
        <v>μm</v>
      </c>
      <c r="T57" s="410"/>
      <c r="U57" s="411"/>
      <c r="V57" s="396" t="str">
        <f>Calcu!L43</f>
        <v>직사각형</v>
      </c>
      <c r="W57" s="396"/>
      <c r="X57" s="396"/>
      <c r="Y57" s="396"/>
      <c r="Z57" s="396"/>
      <c r="AA57" s="393">
        <f>Calcu!M43</f>
        <v>1</v>
      </c>
      <c r="AB57" s="394"/>
      <c r="AC57" s="394"/>
      <c r="AD57" s="394"/>
      <c r="AE57" s="394"/>
      <c r="AF57" s="394"/>
      <c r="AG57" s="395"/>
      <c r="AH57" s="412">
        <f>Calcu!N43</f>
        <v>0</v>
      </c>
      <c r="AI57" s="413"/>
      <c r="AJ57" s="413"/>
      <c r="AK57" s="413"/>
      <c r="AL57" s="413"/>
      <c r="AM57" s="414" t="str">
        <f>Calcu!O43</f>
        <v>μm</v>
      </c>
      <c r="AN57" s="414"/>
      <c r="AO57" s="422"/>
      <c r="AP57" s="396">
        <f>Calcu!P43</f>
        <v>50</v>
      </c>
      <c r="AQ57" s="396"/>
      <c r="AR57" s="396"/>
      <c r="AS57" s="396"/>
      <c r="AT57" s="58"/>
    </row>
    <row r="58" spans="1:46" ht="18.75" customHeight="1">
      <c r="A58" s="58"/>
      <c r="B58" s="396" t="s">
        <v>153</v>
      </c>
      <c r="C58" s="396"/>
      <c r="D58" s="405" t="s">
        <v>385</v>
      </c>
      <c r="E58" s="406"/>
      <c r="F58" s="406"/>
      <c r="G58" s="407"/>
      <c r="H58" s="408">
        <f>Calcu!E44</f>
        <v>0</v>
      </c>
      <c r="I58" s="409"/>
      <c r="J58" s="409"/>
      <c r="K58" s="409"/>
      <c r="L58" s="409"/>
      <c r="M58" s="410" t="str">
        <f>Calcu!F44</f>
        <v>mm</v>
      </c>
      <c r="N58" s="411"/>
      <c r="O58" s="412">
        <f>Calcu!J44</f>
        <v>0</v>
      </c>
      <c r="P58" s="413"/>
      <c r="Q58" s="413"/>
      <c r="R58" s="413"/>
      <c r="S58" s="414" t="str">
        <f>Calcu!K44</f>
        <v>μm</v>
      </c>
      <c r="T58" s="410"/>
      <c r="U58" s="411"/>
      <c r="V58" s="396" t="str">
        <f>Calcu!L44</f>
        <v>직사각형</v>
      </c>
      <c r="W58" s="396"/>
      <c r="X58" s="396"/>
      <c r="Y58" s="396"/>
      <c r="Z58" s="396"/>
      <c r="AA58" s="393">
        <f>Calcu!M44</f>
        <v>1</v>
      </c>
      <c r="AB58" s="394"/>
      <c r="AC58" s="394"/>
      <c r="AD58" s="394"/>
      <c r="AE58" s="394"/>
      <c r="AF58" s="394"/>
      <c r="AG58" s="395"/>
      <c r="AH58" s="412">
        <f>Calcu!N44</f>
        <v>0</v>
      </c>
      <c r="AI58" s="413"/>
      <c r="AJ58" s="413"/>
      <c r="AK58" s="413"/>
      <c r="AL58" s="413"/>
      <c r="AM58" s="414" t="str">
        <f>Calcu!O44</f>
        <v>μm</v>
      </c>
      <c r="AN58" s="414"/>
      <c r="AO58" s="422"/>
      <c r="AP58" s="396">
        <f>Calcu!P44</f>
        <v>50</v>
      </c>
      <c r="AQ58" s="396"/>
      <c r="AR58" s="396"/>
      <c r="AS58" s="396"/>
      <c r="AT58" s="58"/>
    </row>
    <row r="59" spans="1:46" ht="18.75" customHeight="1">
      <c r="A59" s="58"/>
      <c r="B59" s="396" t="s">
        <v>154</v>
      </c>
      <c r="C59" s="396"/>
      <c r="D59" s="405" t="s">
        <v>232</v>
      </c>
      <c r="E59" s="406"/>
      <c r="F59" s="406"/>
      <c r="G59" s="407"/>
      <c r="H59" s="408" t="e">
        <f ca="1">Calcu!E45</f>
        <v>#N/A</v>
      </c>
      <c r="I59" s="409"/>
      <c r="J59" s="409"/>
      <c r="K59" s="409"/>
      <c r="L59" s="409"/>
      <c r="M59" s="410" t="str">
        <f>Calcu!F45</f>
        <v>mm</v>
      </c>
      <c r="N59" s="411"/>
      <c r="O59" s="393"/>
      <c r="P59" s="394"/>
      <c r="Q59" s="394"/>
      <c r="R59" s="394"/>
      <c r="S59" s="394"/>
      <c r="T59" s="394"/>
      <c r="U59" s="395"/>
      <c r="V59" s="396"/>
      <c r="W59" s="396"/>
      <c r="X59" s="396"/>
      <c r="Y59" s="396"/>
      <c r="Z59" s="396"/>
      <c r="AA59" s="393"/>
      <c r="AB59" s="394"/>
      <c r="AC59" s="394"/>
      <c r="AD59" s="394"/>
      <c r="AE59" s="394"/>
      <c r="AF59" s="394"/>
      <c r="AG59" s="395"/>
      <c r="AH59" s="412">
        <f>Calcu!N45</f>
        <v>0</v>
      </c>
      <c r="AI59" s="413"/>
      <c r="AJ59" s="413"/>
      <c r="AK59" s="413"/>
      <c r="AL59" s="413"/>
      <c r="AM59" s="414" t="str">
        <f>Calcu!O45</f>
        <v>μm</v>
      </c>
      <c r="AN59" s="414"/>
      <c r="AO59" s="422"/>
      <c r="AP59" s="396" t="str">
        <f>Calcu!P45</f>
        <v>∞</v>
      </c>
      <c r="AQ59" s="396"/>
      <c r="AR59" s="396"/>
      <c r="AS59" s="396"/>
      <c r="AT59" s="58"/>
    </row>
    <row r="60" spans="1:46" ht="18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</row>
    <row r="61" spans="1:46" ht="18.75" customHeight="1">
      <c r="A61" s="59" t="s">
        <v>191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</row>
    <row r="62" spans="1:46" ht="18.75" customHeight="1">
      <c r="A62" s="58"/>
      <c r="B62" s="62" t="s">
        <v>291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</row>
    <row r="63" spans="1:46" ht="18.75" customHeight="1">
      <c r="A63" s="58"/>
      <c r="B63" s="62"/>
      <c r="C63" s="58" t="s">
        <v>201</v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</row>
    <row r="64" spans="1:46" ht="18.75" customHeight="1">
      <c r="A64" s="58"/>
      <c r="B64" s="58"/>
      <c r="C64" s="58" t="s">
        <v>233</v>
      </c>
      <c r="D64" s="58"/>
      <c r="E64" s="58"/>
      <c r="F64" s="58"/>
      <c r="G64" s="58"/>
      <c r="H64" s="58"/>
      <c r="I64" s="429" t="e">
        <f ca="1">H54</f>
        <v>#N/A</v>
      </c>
      <c r="J64" s="429"/>
      <c r="K64" s="429"/>
      <c r="L64" s="429"/>
      <c r="M64" s="429"/>
      <c r="N64" s="380" t="str">
        <f>M54</f>
        <v>mm</v>
      </c>
      <c r="O64" s="380"/>
      <c r="P64" s="223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</row>
    <row r="65" spans="1:49" ht="18.75" customHeight="1">
      <c r="A65" s="58"/>
      <c r="B65" s="58"/>
      <c r="C65" s="428" t="s">
        <v>194</v>
      </c>
      <c r="D65" s="428"/>
      <c r="E65" s="428"/>
      <c r="F65" s="428"/>
      <c r="G65" s="428"/>
      <c r="H65" s="428"/>
      <c r="I65" s="428"/>
      <c r="J65" s="425" t="s">
        <v>320</v>
      </c>
      <c r="K65" s="425"/>
      <c r="L65" s="425"/>
      <c r="M65" s="425" t="s">
        <v>198</v>
      </c>
      <c r="N65" s="420" t="s">
        <v>84</v>
      </c>
      <c r="O65" s="420"/>
      <c r="P65" s="425" t="s">
        <v>198</v>
      </c>
      <c r="Q65" s="430">
        <f>Calcu!G40</f>
        <v>0</v>
      </c>
      <c r="R65" s="430"/>
      <c r="S65" s="430"/>
      <c r="T65" s="96" t="s">
        <v>123</v>
      </c>
      <c r="U65" s="96"/>
      <c r="V65" s="96"/>
      <c r="W65" s="425" t="s">
        <v>198</v>
      </c>
      <c r="X65" s="379">
        <f>Q65/2</f>
        <v>0</v>
      </c>
      <c r="Y65" s="379"/>
      <c r="Z65" s="379"/>
      <c r="AA65" s="427" t="str">
        <f>T65</f>
        <v>μm</v>
      </c>
      <c r="AB65" s="427"/>
      <c r="AC65" s="223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</row>
    <row r="66" spans="1:49" ht="18.75" customHeight="1">
      <c r="A66" s="58"/>
      <c r="B66" s="58"/>
      <c r="C66" s="428"/>
      <c r="D66" s="428"/>
      <c r="E66" s="428"/>
      <c r="F66" s="428"/>
      <c r="G66" s="428"/>
      <c r="H66" s="428"/>
      <c r="I66" s="428"/>
      <c r="J66" s="425"/>
      <c r="K66" s="425"/>
      <c r="L66" s="425"/>
      <c r="M66" s="425"/>
      <c r="N66" s="426" t="s">
        <v>85</v>
      </c>
      <c r="O66" s="426"/>
      <c r="P66" s="425"/>
      <c r="Q66" s="398">
        <v>2</v>
      </c>
      <c r="R66" s="398"/>
      <c r="S66" s="398"/>
      <c r="T66" s="398"/>
      <c r="U66" s="398"/>
      <c r="V66" s="398"/>
      <c r="W66" s="425"/>
      <c r="X66" s="379"/>
      <c r="Y66" s="379"/>
      <c r="Z66" s="379"/>
      <c r="AA66" s="427"/>
      <c r="AB66" s="427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</row>
    <row r="67" spans="1:49" ht="18.75" customHeight="1">
      <c r="A67" s="58"/>
      <c r="B67" s="58"/>
      <c r="C67" s="58" t="s">
        <v>234</v>
      </c>
      <c r="D67" s="58"/>
      <c r="E67" s="58"/>
      <c r="F67" s="58"/>
      <c r="G67" s="58"/>
      <c r="H67" s="58"/>
      <c r="I67" s="371" t="str">
        <f>V54</f>
        <v>정규</v>
      </c>
      <c r="J67" s="371"/>
      <c r="K67" s="371"/>
      <c r="L67" s="371"/>
      <c r="M67" s="371"/>
      <c r="N67" s="371"/>
      <c r="O67" s="371"/>
      <c r="P67" s="371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</row>
    <row r="68" spans="1:49" ht="18.75" customHeight="1">
      <c r="A68" s="58"/>
      <c r="B68" s="58"/>
      <c r="C68" s="369" t="s">
        <v>199</v>
      </c>
      <c r="D68" s="369"/>
      <c r="E68" s="369"/>
      <c r="F68" s="369"/>
      <c r="G68" s="369"/>
      <c r="H68" s="369"/>
      <c r="I68" s="218"/>
      <c r="J68" s="218"/>
      <c r="K68" s="58"/>
      <c r="L68" s="58"/>
      <c r="N68" s="371">
        <f>AA54</f>
        <v>1</v>
      </c>
      <c r="O68" s="371"/>
      <c r="P68" s="58"/>
      <c r="Q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</row>
    <row r="69" spans="1:49" ht="18.75" customHeight="1">
      <c r="A69" s="58"/>
      <c r="B69" s="58"/>
      <c r="C69" s="369"/>
      <c r="D69" s="369"/>
      <c r="E69" s="369"/>
      <c r="F69" s="369"/>
      <c r="G69" s="369"/>
      <c r="H69" s="369"/>
      <c r="I69" s="217"/>
      <c r="J69" s="217"/>
      <c r="K69" s="58"/>
      <c r="L69" s="58"/>
      <c r="N69" s="371"/>
      <c r="O69" s="371"/>
      <c r="P69" s="58"/>
      <c r="Q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</row>
    <row r="70" spans="1:49" s="58" customFormat="1" ht="18.75" customHeight="1">
      <c r="C70" s="58" t="s">
        <v>235</v>
      </c>
      <c r="K70" s="220" t="s">
        <v>82</v>
      </c>
      <c r="L70" s="434">
        <f>N68</f>
        <v>1</v>
      </c>
      <c r="M70" s="434"/>
      <c r="N70" s="229" t="s">
        <v>83</v>
      </c>
      <c r="O70" s="379">
        <f>X65</f>
        <v>0</v>
      </c>
      <c r="P70" s="379"/>
      <c r="Q70" s="379"/>
      <c r="R70" s="427" t="str">
        <f>AA65</f>
        <v>μm</v>
      </c>
      <c r="S70" s="380"/>
      <c r="T70" s="220" t="s">
        <v>82</v>
      </c>
      <c r="U70" s="73" t="s">
        <v>198</v>
      </c>
      <c r="V70" s="379">
        <f>O70</f>
        <v>0</v>
      </c>
      <c r="W70" s="379"/>
      <c r="X70" s="379"/>
      <c r="Y70" s="427" t="str">
        <f>R70</f>
        <v>μm</v>
      </c>
      <c r="Z70" s="380"/>
      <c r="AA70" s="223"/>
      <c r="AB70" s="218"/>
      <c r="AC70" s="218"/>
    </row>
    <row r="71" spans="1:49" ht="18.75" customHeight="1">
      <c r="A71" s="58"/>
      <c r="B71" s="58"/>
      <c r="C71" s="218" t="s">
        <v>236</v>
      </c>
      <c r="D71" s="218"/>
      <c r="E71" s="218"/>
      <c r="F71" s="218"/>
      <c r="G71" s="218"/>
      <c r="H71" s="204" t="s">
        <v>292</v>
      </c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205"/>
      <c r="T71" s="205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</row>
    <row r="72" spans="1:49" s="58" customFormat="1" ht="18.75" customHeight="1"/>
    <row r="73" spans="1:49" ht="18.75" customHeight="1">
      <c r="A73" s="58"/>
      <c r="B73" s="62" t="s">
        <v>293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</row>
    <row r="74" spans="1:49" ht="18.75" customHeight="1">
      <c r="A74" s="58"/>
      <c r="C74" s="58" t="s">
        <v>192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</row>
    <row r="75" spans="1:49" ht="18.75" customHeight="1">
      <c r="A75" s="58"/>
      <c r="C75" s="62"/>
      <c r="D75" s="58" t="s">
        <v>193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</row>
    <row r="76" spans="1:49" ht="18.75" customHeight="1">
      <c r="B76" s="58"/>
      <c r="C76" s="58" t="s">
        <v>202</v>
      </c>
      <c r="D76" s="58"/>
      <c r="E76" s="58"/>
      <c r="F76" s="58"/>
      <c r="G76" s="58"/>
      <c r="H76" s="58"/>
      <c r="I76" s="380" t="e">
        <f ca="1">H55</f>
        <v>#N/A</v>
      </c>
      <c r="J76" s="380"/>
      <c r="K76" s="380"/>
      <c r="L76" s="380"/>
      <c r="M76" s="380"/>
      <c r="N76" s="380" t="str">
        <f>M55</f>
        <v>mm</v>
      </c>
      <c r="O76" s="380"/>
      <c r="P76" s="223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</row>
    <row r="77" spans="1:49" ht="18.75" customHeight="1">
      <c r="B77" s="58"/>
      <c r="C77" s="58" t="s">
        <v>237</v>
      </c>
      <c r="D77" s="58"/>
      <c r="E77" s="58"/>
      <c r="F77" s="58"/>
      <c r="G77" s="58"/>
      <c r="H77" s="58"/>
      <c r="I77" s="58"/>
      <c r="J77" s="63" t="s">
        <v>195</v>
      </c>
      <c r="K77" s="58"/>
      <c r="L77" s="58"/>
      <c r="M77" s="58"/>
      <c r="N77" s="58"/>
      <c r="O77" s="58"/>
      <c r="P77" s="58"/>
      <c r="Q77" s="379">
        <f>MAX(AO12:AS32)</f>
        <v>0</v>
      </c>
      <c r="R77" s="380"/>
      <c r="S77" s="380"/>
      <c r="T77" s="431" t="s">
        <v>123</v>
      </c>
      <c r="U77" s="431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</row>
    <row r="78" spans="1:49" ht="18.75" customHeight="1">
      <c r="B78" s="58"/>
      <c r="C78" s="58"/>
      <c r="D78" s="58"/>
      <c r="E78" s="58"/>
      <c r="F78" s="58"/>
      <c r="G78" s="58"/>
      <c r="H78" s="58"/>
      <c r="I78" s="58"/>
      <c r="J78" s="58"/>
      <c r="K78" s="425" t="s">
        <v>321</v>
      </c>
      <c r="L78" s="425"/>
      <c r="M78" s="425"/>
      <c r="N78" s="425" t="s">
        <v>198</v>
      </c>
      <c r="O78" s="420" t="s">
        <v>197</v>
      </c>
      <c r="P78" s="420"/>
      <c r="Q78" s="425" t="s">
        <v>198</v>
      </c>
      <c r="R78" s="432">
        <f>Q77</f>
        <v>0</v>
      </c>
      <c r="S78" s="432"/>
      <c r="T78" s="432"/>
      <c r="U78" s="433" t="str">
        <f>T77</f>
        <v>μm</v>
      </c>
      <c r="V78" s="433"/>
      <c r="W78" s="425" t="s">
        <v>198</v>
      </c>
      <c r="X78" s="379">
        <f>R78/SQRT(5)</f>
        <v>0</v>
      </c>
      <c r="Y78" s="379"/>
      <c r="Z78" s="379"/>
      <c r="AA78" s="427" t="str">
        <f>T77</f>
        <v>μm</v>
      </c>
      <c r="AB78" s="427"/>
      <c r="AC78" s="222"/>
      <c r="AD78" s="222"/>
      <c r="AE78" s="222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</row>
    <row r="79" spans="1:49" ht="18.75" customHeight="1">
      <c r="B79" s="58"/>
      <c r="C79" s="58"/>
      <c r="D79" s="58"/>
      <c r="E79" s="58"/>
      <c r="F79" s="58"/>
      <c r="G79" s="58"/>
      <c r="H79" s="58"/>
      <c r="I79" s="58"/>
      <c r="J79" s="58"/>
      <c r="K79" s="425"/>
      <c r="L79" s="425"/>
      <c r="M79" s="425"/>
      <c r="N79" s="425"/>
      <c r="O79" s="426"/>
      <c r="P79" s="426"/>
      <c r="Q79" s="425"/>
      <c r="R79" s="398"/>
      <c r="S79" s="398"/>
      <c r="T79" s="398"/>
      <c r="U79" s="398"/>
      <c r="V79" s="398"/>
      <c r="W79" s="425"/>
      <c r="X79" s="379"/>
      <c r="Y79" s="379"/>
      <c r="Z79" s="379"/>
      <c r="AA79" s="427"/>
      <c r="AB79" s="427"/>
      <c r="AC79" s="222"/>
      <c r="AD79" s="222"/>
      <c r="AE79" s="222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</row>
    <row r="80" spans="1:49" ht="18.75" customHeight="1">
      <c r="B80" s="58"/>
      <c r="C80" s="58"/>
      <c r="D80" s="58"/>
      <c r="E80" s="206" t="s">
        <v>230</v>
      </c>
      <c r="F80" s="58"/>
      <c r="G80" s="58"/>
      <c r="H80" s="58"/>
      <c r="I80" s="224"/>
      <c r="J80" s="224"/>
      <c r="K80" s="224"/>
      <c r="L80" s="224"/>
      <c r="M80" s="225"/>
      <c r="N80" s="225"/>
      <c r="O80" s="225"/>
      <c r="P80" s="216"/>
      <c r="Q80" s="216"/>
      <c r="R80" s="216"/>
      <c r="S80" s="216"/>
      <c r="T80" s="216"/>
      <c r="U80" s="225"/>
      <c r="V80" s="221"/>
      <c r="W80" s="221"/>
      <c r="X80" s="221"/>
      <c r="Y80" s="222"/>
      <c r="Z80" s="222"/>
      <c r="AA80" s="222"/>
      <c r="AB80" s="222"/>
      <c r="AC80" s="222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</row>
    <row r="81" spans="2:60" ht="18.75" customHeight="1">
      <c r="B81" s="58"/>
      <c r="C81" s="58"/>
      <c r="D81" s="58"/>
      <c r="E81" s="165"/>
      <c r="F81" s="58"/>
      <c r="G81" s="58"/>
      <c r="H81" s="58"/>
      <c r="I81" s="58"/>
      <c r="J81" s="58"/>
      <c r="K81" s="425" t="s">
        <v>321</v>
      </c>
      <c r="L81" s="425"/>
      <c r="M81" s="425"/>
      <c r="N81" s="425" t="s">
        <v>198</v>
      </c>
      <c r="O81" s="420" t="s">
        <v>231</v>
      </c>
      <c r="P81" s="420"/>
      <c r="Q81" s="425" t="s">
        <v>198</v>
      </c>
      <c r="R81" s="435">
        <f>Calcu!G42</f>
        <v>0</v>
      </c>
      <c r="S81" s="435"/>
      <c r="T81" s="435"/>
      <c r="U81" s="433" t="str">
        <f>T77</f>
        <v>μm</v>
      </c>
      <c r="V81" s="433"/>
      <c r="W81" s="425" t="s">
        <v>198</v>
      </c>
      <c r="X81" s="379">
        <f>R81/(2*SQRT(3))</f>
        <v>0</v>
      </c>
      <c r="Y81" s="379"/>
      <c r="Z81" s="379"/>
      <c r="AA81" s="427" t="str">
        <f>T77</f>
        <v>μm</v>
      </c>
      <c r="AB81" s="427"/>
      <c r="AC81" s="222"/>
      <c r="AD81" s="222"/>
      <c r="AE81" s="222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</row>
    <row r="82" spans="2:60" ht="18.75" customHeight="1">
      <c r="B82" s="58"/>
      <c r="C82" s="58"/>
      <c r="D82" s="58"/>
      <c r="E82" s="165"/>
      <c r="F82" s="58"/>
      <c r="G82" s="58"/>
      <c r="H82" s="58"/>
      <c r="I82" s="58"/>
      <c r="J82" s="58"/>
      <c r="K82" s="425"/>
      <c r="L82" s="425"/>
      <c r="M82" s="425"/>
      <c r="N82" s="425"/>
      <c r="O82" s="426"/>
      <c r="P82" s="426"/>
      <c r="Q82" s="425"/>
      <c r="R82" s="398"/>
      <c r="S82" s="398"/>
      <c r="T82" s="398"/>
      <c r="U82" s="398"/>
      <c r="V82" s="398"/>
      <c r="W82" s="425"/>
      <c r="X82" s="379"/>
      <c r="Y82" s="379"/>
      <c r="Z82" s="379"/>
      <c r="AA82" s="427"/>
      <c r="AB82" s="427"/>
      <c r="AC82" s="222"/>
      <c r="AD82" s="222"/>
      <c r="AE82" s="222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</row>
    <row r="83" spans="2:60" ht="18.75" customHeight="1">
      <c r="B83" s="58"/>
      <c r="C83" s="58" t="s">
        <v>238</v>
      </c>
      <c r="D83" s="58"/>
      <c r="E83" s="58"/>
      <c r="F83" s="58"/>
      <c r="G83" s="58"/>
      <c r="H83" s="58"/>
      <c r="I83" s="371" t="str">
        <f>V55</f>
        <v>직사각형</v>
      </c>
      <c r="J83" s="371"/>
      <c r="K83" s="371"/>
      <c r="L83" s="371"/>
      <c r="M83" s="371"/>
      <c r="N83" s="371"/>
      <c r="O83" s="371"/>
      <c r="P83" s="371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</row>
    <row r="84" spans="2:60" ht="18.75" customHeight="1">
      <c r="B84" s="58"/>
      <c r="C84" s="369" t="s">
        <v>86</v>
      </c>
      <c r="D84" s="369"/>
      <c r="E84" s="369"/>
      <c r="F84" s="369"/>
      <c r="G84" s="369"/>
      <c r="H84" s="369"/>
      <c r="I84" s="218"/>
      <c r="J84" s="218"/>
      <c r="K84" s="58"/>
      <c r="L84" s="58"/>
      <c r="N84" s="371">
        <f>AA55</f>
        <v>-1</v>
      </c>
      <c r="O84" s="371"/>
      <c r="P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</row>
    <row r="85" spans="2:60" ht="18.75" customHeight="1">
      <c r="B85" s="58"/>
      <c r="C85" s="369"/>
      <c r="D85" s="369"/>
      <c r="E85" s="369"/>
      <c r="F85" s="369"/>
      <c r="G85" s="369"/>
      <c r="H85" s="369"/>
      <c r="I85" s="217"/>
      <c r="J85" s="217"/>
      <c r="K85" s="58"/>
      <c r="L85" s="58"/>
      <c r="N85" s="371"/>
      <c r="O85" s="371"/>
      <c r="P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</row>
    <row r="86" spans="2:60" ht="18.75" customHeight="1">
      <c r="B86" s="58"/>
      <c r="C86" s="58" t="s">
        <v>204</v>
      </c>
      <c r="D86" s="58"/>
      <c r="E86" s="58"/>
      <c r="F86" s="58"/>
      <c r="G86" s="58"/>
      <c r="H86" s="58"/>
      <c r="I86" s="58"/>
      <c r="J86" s="58"/>
      <c r="K86" s="220" t="s">
        <v>82</v>
      </c>
      <c r="L86" s="434">
        <f>N84</f>
        <v>-1</v>
      </c>
      <c r="M86" s="434"/>
      <c r="N86" s="229" t="s">
        <v>83</v>
      </c>
      <c r="O86" s="379">
        <f>AH55</f>
        <v>0</v>
      </c>
      <c r="P86" s="379"/>
      <c r="Q86" s="379"/>
      <c r="R86" s="427" t="str">
        <f>AA78</f>
        <v>μm</v>
      </c>
      <c r="S86" s="380"/>
      <c r="T86" s="220" t="s">
        <v>82</v>
      </c>
      <c r="U86" s="73" t="s">
        <v>198</v>
      </c>
      <c r="V86" s="379">
        <f>O86</f>
        <v>0</v>
      </c>
      <c r="W86" s="379"/>
      <c r="X86" s="379"/>
      <c r="Y86" s="427" t="str">
        <f>R86</f>
        <v>μm</v>
      </c>
      <c r="Z86" s="380"/>
      <c r="AA86" s="223"/>
      <c r="AB86" s="58"/>
      <c r="AC86" s="58"/>
      <c r="AD86" s="58"/>
      <c r="AE86" s="58"/>
      <c r="AF86" s="58"/>
      <c r="AP86" s="58"/>
      <c r="AQ86" s="58"/>
      <c r="AR86" s="58"/>
      <c r="AS86" s="58"/>
      <c r="AT86" s="58"/>
      <c r="AU86" s="58"/>
      <c r="AV86" s="58"/>
    </row>
    <row r="87" spans="2:60" ht="18.75" customHeight="1">
      <c r="B87" s="58"/>
      <c r="C87" s="58" t="s">
        <v>87</v>
      </c>
      <c r="D87" s="58"/>
      <c r="E87" s="58"/>
      <c r="F87" s="58"/>
      <c r="G87" s="58"/>
      <c r="H87" s="58"/>
      <c r="I87" s="106" t="s">
        <v>200</v>
      </c>
      <c r="J87" s="106"/>
      <c r="K87" s="106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58"/>
      <c r="AB87" s="58"/>
      <c r="AC87" s="58"/>
      <c r="AD87" s="58"/>
      <c r="AE87" s="58"/>
      <c r="AF87" s="58"/>
    </row>
    <row r="88" spans="2:60" ht="18.75" customHeight="1">
      <c r="B88" s="58"/>
      <c r="C88" s="58"/>
      <c r="D88" s="58"/>
      <c r="E88" s="58"/>
      <c r="F88" s="58"/>
      <c r="G88" s="58"/>
      <c r="H88" s="58"/>
      <c r="I88" s="106"/>
      <c r="J88" s="95"/>
      <c r="K88" s="106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58"/>
      <c r="AB88" s="58"/>
      <c r="AC88" s="58"/>
      <c r="AD88" s="58"/>
      <c r="AE88" s="58"/>
      <c r="AF88" s="58"/>
    </row>
    <row r="89" spans="2:60" s="138" customFormat="1" ht="18.75" customHeight="1">
      <c r="B89" s="59" t="s">
        <v>415</v>
      </c>
      <c r="D89" s="218"/>
      <c r="E89" s="218"/>
      <c r="F89" s="218"/>
      <c r="G89" s="216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6"/>
      <c r="AF89" s="218"/>
      <c r="AG89" s="216"/>
      <c r="AH89" s="216"/>
      <c r="AI89" s="216"/>
      <c r="AJ89" s="216"/>
      <c r="AK89" s="216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6"/>
      <c r="AX89" s="216"/>
      <c r="AY89" s="216"/>
      <c r="AZ89" s="216"/>
      <c r="BA89" s="216"/>
      <c r="BB89" s="216"/>
      <c r="BC89" s="216"/>
      <c r="BD89" s="216"/>
      <c r="BE89" s="216"/>
      <c r="BF89" s="216"/>
      <c r="BG89" s="216"/>
    </row>
    <row r="90" spans="2:60" s="138" customFormat="1" ht="18.75" customHeight="1">
      <c r="B90" s="59"/>
      <c r="C90" s="230" t="s">
        <v>326</v>
      </c>
      <c r="D90" s="230"/>
      <c r="E90" s="230"/>
      <c r="F90" s="230"/>
      <c r="G90" s="229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29"/>
      <c r="AF90" s="230"/>
      <c r="AG90" s="229"/>
      <c r="AH90" s="229"/>
      <c r="AI90" s="229"/>
      <c r="AJ90" s="229"/>
      <c r="AK90" s="229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29"/>
      <c r="AX90" s="229"/>
      <c r="AY90" s="229"/>
      <c r="AZ90" s="229"/>
      <c r="BA90" s="229"/>
      <c r="BB90" s="229"/>
      <c r="BC90" s="229"/>
      <c r="BD90" s="229"/>
      <c r="BE90" s="229"/>
      <c r="BF90" s="229"/>
      <c r="BG90" s="229"/>
    </row>
    <row r="91" spans="2:60" s="138" customFormat="1" ht="18.75" customHeight="1">
      <c r="B91" s="216"/>
      <c r="C91" s="217" t="s">
        <v>205</v>
      </c>
      <c r="D91" s="216"/>
      <c r="E91" s="216"/>
      <c r="F91" s="216"/>
      <c r="G91" s="216"/>
      <c r="H91" s="436">
        <v>0</v>
      </c>
      <c r="I91" s="436"/>
      <c r="J91" s="436"/>
      <c r="K91" s="436"/>
      <c r="L91" s="436"/>
      <c r="M91" s="436"/>
      <c r="N91" s="436"/>
      <c r="O91" s="436"/>
      <c r="P91" s="223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8"/>
      <c r="AT91" s="218"/>
      <c r="AU91" s="218"/>
      <c r="AV91" s="218"/>
      <c r="AW91" s="218"/>
      <c r="AX91" s="218"/>
      <c r="AY91" s="216"/>
      <c r="AZ91" s="216"/>
      <c r="BA91" s="216"/>
      <c r="BB91" s="216"/>
      <c r="BC91" s="216"/>
      <c r="BD91" s="216"/>
      <c r="BE91" s="216"/>
      <c r="BF91" s="216"/>
      <c r="BG91" s="216"/>
    </row>
    <row r="92" spans="2:60" s="138" customFormat="1" ht="18.75" customHeight="1">
      <c r="B92" s="216"/>
      <c r="C92" s="218" t="s">
        <v>206</v>
      </c>
      <c r="D92" s="218"/>
      <c r="E92" s="218"/>
      <c r="F92" s="218"/>
      <c r="G92" s="218"/>
      <c r="H92" s="218"/>
      <c r="I92" s="216"/>
      <c r="J92" s="218" t="s">
        <v>327</v>
      </c>
      <c r="K92" s="218"/>
      <c r="L92" s="218"/>
      <c r="M92" s="218"/>
      <c r="N92" s="218"/>
      <c r="O92" s="218"/>
      <c r="P92" s="380">
        <f>Calcu!G42</f>
        <v>0</v>
      </c>
      <c r="Q92" s="380"/>
      <c r="R92" s="380"/>
      <c r="S92" s="232" t="s">
        <v>325</v>
      </c>
      <c r="T92" s="218"/>
      <c r="U92" s="218"/>
      <c r="V92" s="216"/>
      <c r="W92" s="216"/>
      <c r="AB92" s="232"/>
      <c r="AC92" s="218"/>
      <c r="AD92" s="218"/>
      <c r="AE92" s="218"/>
      <c r="AF92" s="216"/>
      <c r="AG92" s="216"/>
      <c r="AH92" s="216"/>
      <c r="AI92" s="216"/>
      <c r="AJ92" s="216"/>
      <c r="AK92" s="216"/>
      <c r="AL92" s="216"/>
      <c r="AM92" s="216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6"/>
      <c r="AZ92" s="216"/>
      <c r="BA92" s="216"/>
      <c r="BB92" s="216"/>
      <c r="BC92" s="216"/>
      <c r="BD92" s="216"/>
      <c r="BE92" s="216"/>
      <c r="BF92" s="216"/>
      <c r="BG92" s="216"/>
    </row>
    <row r="93" spans="2:60" s="138" customFormat="1" ht="18.75" customHeight="1">
      <c r="B93" s="216"/>
      <c r="C93" s="218"/>
      <c r="D93" s="218"/>
      <c r="E93" s="218"/>
      <c r="F93" s="218"/>
      <c r="G93" s="218"/>
      <c r="H93" s="218"/>
      <c r="I93" s="230"/>
      <c r="K93" s="440" t="s">
        <v>416</v>
      </c>
      <c r="L93" s="440"/>
      <c r="M93" s="440"/>
      <c r="N93" s="370" t="s">
        <v>198</v>
      </c>
      <c r="O93" s="441" t="s">
        <v>231</v>
      </c>
      <c r="P93" s="442"/>
      <c r="Q93" s="442"/>
      <c r="R93" s="442"/>
      <c r="S93" s="370" t="s">
        <v>198</v>
      </c>
      <c r="T93" s="378">
        <f>P92</f>
        <v>0</v>
      </c>
      <c r="U93" s="378"/>
      <c r="V93" s="233" t="s">
        <v>325</v>
      </c>
      <c r="W93" s="233"/>
      <c r="X93" s="382" t="s">
        <v>198</v>
      </c>
      <c r="Y93" s="379">
        <f>T93/2/SQRT(3)</f>
        <v>0</v>
      </c>
      <c r="Z93" s="379"/>
      <c r="AA93" s="379"/>
      <c r="AB93" s="380" t="str">
        <f>V93</f>
        <v>μm</v>
      </c>
      <c r="AC93" s="380"/>
      <c r="AD93" s="218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8"/>
      <c r="AS93" s="218"/>
      <c r="AT93" s="218"/>
      <c r="AU93" s="218"/>
      <c r="AV93" s="218"/>
      <c r="AW93" s="218"/>
      <c r="AX93" s="218"/>
      <c r="AY93" s="218"/>
      <c r="AZ93" s="216"/>
      <c r="BA93" s="216"/>
      <c r="BB93" s="216"/>
      <c r="BC93" s="216"/>
      <c r="BD93" s="216"/>
      <c r="BE93" s="216"/>
      <c r="BF93" s="216"/>
      <c r="BG93" s="216"/>
      <c r="BH93" s="216"/>
    </row>
    <row r="94" spans="2:60" s="138" customFormat="1" ht="18.75" customHeight="1">
      <c r="B94" s="216"/>
      <c r="C94" s="218"/>
      <c r="D94" s="218"/>
      <c r="E94" s="218"/>
      <c r="F94" s="218"/>
      <c r="G94" s="218"/>
      <c r="H94" s="218"/>
      <c r="I94" s="230"/>
      <c r="J94" s="235"/>
      <c r="K94" s="440"/>
      <c r="L94" s="440"/>
      <c r="M94" s="440"/>
      <c r="N94" s="370"/>
      <c r="O94" s="383"/>
      <c r="P94" s="383"/>
      <c r="Q94" s="383"/>
      <c r="R94" s="383"/>
      <c r="S94" s="370"/>
      <c r="T94" s="383"/>
      <c r="U94" s="383"/>
      <c r="V94" s="383"/>
      <c r="W94" s="383"/>
      <c r="X94" s="382"/>
      <c r="Y94" s="379"/>
      <c r="Z94" s="379"/>
      <c r="AA94" s="379"/>
      <c r="AB94" s="380"/>
      <c r="AC94" s="380"/>
      <c r="AD94" s="218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8"/>
      <c r="AS94" s="218"/>
      <c r="AT94" s="218"/>
      <c r="AU94" s="218"/>
      <c r="AV94" s="218"/>
      <c r="AW94" s="218"/>
      <c r="AX94" s="218"/>
      <c r="AY94" s="218"/>
      <c r="AZ94" s="216"/>
      <c r="BA94" s="216"/>
      <c r="BB94" s="216"/>
      <c r="BC94" s="216"/>
      <c r="BD94" s="216"/>
      <c r="BE94" s="216"/>
      <c r="BF94" s="216"/>
      <c r="BG94" s="216"/>
      <c r="BH94" s="216"/>
    </row>
    <row r="95" spans="2:60" s="138" customFormat="1" ht="18.75" customHeight="1">
      <c r="B95" s="216"/>
      <c r="C95" s="218" t="s">
        <v>90</v>
      </c>
      <c r="D95" s="218"/>
      <c r="E95" s="218"/>
      <c r="F95" s="218"/>
      <c r="G95" s="218"/>
      <c r="H95" s="218"/>
      <c r="I95" s="371" t="str">
        <f>V56</f>
        <v>직사각형</v>
      </c>
      <c r="J95" s="371"/>
      <c r="K95" s="371"/>
      <c r="L95" s="371"/>
      <c r="M95" s="371"/>
      <c r="N95" s="371"/>
      <c r="O95" s="371"/>
      <c r="P95" s="371"/>
      <c r="Q95" s="218"/>
      <c r="R95" s="218"/>
      <c r="S95" s="218"/>
      <c r="T95" s="218"/>
      <c r="U95" s="218"/>
      <c r="V95" s="218"/>
      <c r="W95" s="218"/>
      <c r="X95" s="218"/>
      <c r="Y95" s="218"/>
      <c r="Z95" s="216"/>
      <c r="AA95" s="216"/>
      <c r="AB95" s="216"/>
      <c r="AC95" s="216"/>
      <c r="AD95" s="216"/>
      <c r="AE95" s="216"/>
      <c r="AF95" s="216"/>
      <c r="AG95" s="216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6"/>
      <c r="AZ95" s="216"/>
      <c r="BA95" s="216"/>
      <c r="BB95" s="216"/>
      <c r="BC95" s="216"/>
      <c r="BD95" s="216"/>
      <c r="BE95" s="216"/>
      <c r="BF95" s="216"/>
      <c r="BG95" s="216"/>
    </row>
    <row r="96" spans="2:60" s="138" customFormat="1" ht="18.75" customHeight="1">
      <c r="B96" s="216"/>
      <c r="C96" s="369" t="s">
        <v>92</v>
      </c>
      <c r="D96" s="369"/>
      <c r="E96" s="369"/>
      <c r="F96" s="369"/>
      <c r="G96" s="369"/>
      <c r="H96" s="369"/>
      <c r="I96" s="218"/>
      <c r="J96" s="218"/>
      <c r="K96" s="218"/>
      <c r="L96" s="218"/>
      <c r="M96" s="218"/>
      <c r="N96" s="370">
        <f>AA56</f>
        <v>1</v>
      </c>
      <c r="O96" s="370"/>
      <c r="P96" s="142"/>
      <c r="Q96" s="142"/>
      <c r="R96" s="142"/>
      <c r="S96" s="218"/>
      <c r="T96" s="218"/>
      <c r="U96" s="218"/>
      <c r="V96" s="218"/>
      <c r="W96" s="218"/>
      <c r="X96" s="218"/>
      <c r="Y96" s="218"/>
      <c r="Z96" s="143"/>
      <c r="AA96" s="143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6"/>
      <c r="AM96" s="216"/>
      <c r="AN96" s="216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6"/>
      <c r="AZ96" s="216"/>
      <c r="BA96" s="216"/>
      <c r="BB96" s="216"/>
      <c r="BC96" s="216"/>
      <c r="BD96" s="216"/>
      <c r="BE96" s="216"/>
      <c r="BF96" s="216"/>
      <c r="BG96" s="216"/>
    </row>
    <row r="97" spans="2:61" s="138" customFormat="1" ht="18.75" customHeight="1">
      <c r="B97" s="216"/>
      <c r="C97" s="369"/>
      <c r="D97" s="369"/>
      <c r="E97" s="369"/>
      <c r="F97" s="369"/>
      <c r="G97" s="369"/>
      <c r="H97" s="369"/>
      <c r="I97" s="218"/>
      <c r="J97" s="218"/>
      <c r="K97" s="218"/>
      <c r="L97" s="218"/>
      <c r="M97" s="218"/>
      <c r="N97" s="370"/>
      <c r="O97" s="370"/>
      <c r="P97" s="142"/>
      <c r="Q97" s="142"/>
      <c r="R97" s="142"/>
      <c r="S97" s="218"/>
      <c r="T97" s="218"/>
      <c r="U97" s="218"/>
      <c r="V97" s="218"/>
      <c r="W97" s="218"/>
      <c r="X97" s="218"/>
      <c r="Y97" s="218"/>
      <c r="Z97" s="143"/>
      <c r="AA97" s="143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6"/>
      <c r="AM97" s="216"/>
      <c r="AN97" s="216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6"/>
      <c r="AZ97" s="216"/>
      <c r="BA97" s="216"/>
      <c r="BB97" s="216"/>
      <c r="BC97" s="216"/>
      <c r="BD97" s="216"/>
      <c r="BE97" s="216"/>
      <c r="BF97" s="216"/>
      <c r="BG97" s="216"/>
    </row>
    <row r="98" spans="2:61" s="138" customFormat="1" ht="18.75" customHeight="1">
      <c r="B98" s="216"/>
      <c r="C98" s="218" t="s">
        <v>207</v>
      </c>
      <c r="D98" s="218"/>
      <c r="E98" s="218"/>
      <c r="F98" s="218"/>
      <c r="G98" s="218"/>
      <c r="H98" s="218"/>
      <c r="I98" s="218"/>
      <c r="J98" s="216"/>
      <c r="K98" s="216" t="s">
        <v>208</v>
      </c>
      <c r="L98" s="370">
        <v>1</v>
      </c>
      <c r="M98" s="370"/>
      <c r="N98" s="229" t="s">
        <v>322</v>
      </c>
      <c r="O98" s="379">
        <f>Y93</f>
        <v>0</v>
      </c>
      <c r="P98" s="379"/>
      <c r="Q98" s="379"/>
      <c r="R98" s="232" t="str">
        <f>AB93</f>
        <v>μm</v>
      </c>
      <c r="S98" s="232"/>
      <c r="T98" s="216" t="s">
        <v>208</v>
      </c>
      <c r="U98" s="216" t="s">
        <v>198</v>
      </c>
      <c r="V98" s="379">
        <f>L98*O98</f>
        <v>0</v>
      </c>
      <c r="W98" s="379"/>
      <c r="X98" s="379"/>
      <c r="Y98" s="232" t="str">
        <f>AB93</f>
        <v>μm</v>
      </c>
      <c r="Z98" s="232"/>
      <c r="AA98" s="144"/>
      <c r="AB98" s="144"/>
      <c r="AC98" s="139"/>
      <c r="AD98" s="216"/>
      <c r="AE98" s="218"/>
      <c r="AF98" s="216"/>
      <c r="AG98" s="216"/>
      <c r="AH98" s="216"/>
      <c r="AI98" s="216"/>
      <c r="AJ98" s="216"/>
      <c r="AK98" s="218"/>
      <c r="AL98" s="216"/>
      <c r="AM98" s="216"/>
      <c r="AN98" s="216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6"/>
      <c r="AZ98" s="216"/>
      <c r="BA98" s="216"/>
      <c r="BB98" s="216"/>
      <c r="BC98" s="216"/>
      <c r="BD98" s="216"/>
      <c r="BE98" s="216"/>
      <c r="BF98" s="216"/>
      <c r="BG98" s="216"/>
    </row>
    <row r="99" spans="2:61" s="138" customFormat="1" ht="18.75" customHeight="1">
      <c r="B99" s="216"/>
      <c r="C99" s="369" t="s">
        <v>93</v>
      </c>
      <c r="D99" s="369"/>
      <c r="E99" s="369"/>
      <c r="F99" s="369"/>
      <c r="G99" s="369"/>
      <c r="H99" s="218"/>
      <c r="J99" s="218"/>
      <c r="K99" s="218"/>
      <c r="L99" s="218"/>
      <c r="M99" s="218"/>
      <c r="N99" s="218"/>
      <c r="O99" s="218"/>
      <c r="P99" s="218"/>
      <c r="Q99" s="218"/>
      <c r="R99" s="139"/>
      <c r="S99" s="218"/>
      <c r="T99" s="218"/>
      <c r="U99" s="218"/>
      <c r="X99" s="58" t="s">
        <v>89</v>
      </c>
      <c r="Y99" s="218"/>
      <c r="Z99" s="218"/>
      <c r="AA99" s="218"/>
      <c r="AB99" s="218"/>
      <c r="AC99" s="218"/>
      <c r="AD99" s="218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6"/>
      <c r="AX99" s="216"/>
      <c r="AY99" s="216"/>
      <c r="AZ99" s="216"/>
      <c r="BA99" s="216"/>
      <c r="BB99" s="216"/>
      <c r="BC99" s="216"/>
      <c r="BD99" s="216"/>
      <c r="BE99" s="216"/>
      <c r="BF99" s="216"/>
      <c r="BG99" s="216"/>
    </row>
    <row r="100" spans="2:61" s="138" customFormat="1" ht="18.75" customHeight="1">
      <c r="B100" s="216"/>
      <c r="C100" s="369"/>
      <c r="D100" s="369"/>
      <c r="E100" s="369"/>
      <c r="F100" s="369"/>
      <c r="G100" s="369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139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  <c r="AR100" s="216"/>
      <c r="AS100" s="216"/>
      <c r="AT100" s="216"/>
      <c r="AU100" s="216"/>
      <c r="AV100" s="216"/>
      <c r="AW100" s="216"/>
      <c r="AX100" s="216"/>
      <c r="AY100" s="216"/>
      <c r="AZ100" s="216"/>
      <c r="BA100" s="216"/>
      <c r="BB100" s="216"/>
      <c r="BC100" s="216"/>
      <c r="BD100" s="216"/>
      <c r="BE100" s="216"/>
      <c r="BF100" s="216"/>
      <c r="BG100" s="216"/>
    </row>
    <row r="101" spans="2:61" s="138" customFormat="1" ht="18.75" customHeight="1">
      <c r="B101" s="216"/>
      <c r="C101" s="59"/>
      <c r="D101" s="218"/>
      <c r="E101" s="218"/>
      <c r="F101" s="218"/>
      <c r="G101" s="216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6"/>
      <c r="AF101" s="218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6"/>
      <c r="AW101" s="216"/>
      <c r="AX101" s="216"/>
      <c r="AY101" s="216"/>
      <c r="AZ101" s="216"/>
      <c r="BA101" s="216"/>
      <c r="BB101" s="216"/>
      <c r="BC101" s="216"/>
      <c r="BD101" s="216"/>
      <c r="BE101" s="216"/>
      <c r="BF101" s="216"/>
      <c r="BG101" s="216"/>
    </row>
    <row r="102" spans="2:61" s="138" customFormat="1" ht="18.75" customHeight="1">
      <c r="B102" s="59" t="s">
        <v>319</v>
      </c>
      <c r="C102" s="218"/>
      <c r="E102" s="218"/>
      <c r="F102" s="218"/>
      <c r="G102" s="216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6"/>
      <c r="AF102" s="218"/>
      <c r="AG102" s="216"/>
      <c r="AH102" s="216"/>
      <c r="AI102" s="216"/>
      <c r="AJ102" s="216"/>
      <c r="AK102" s="216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16"/>
      <c r="AY102" s="216"/>
      <c r="AZ102" s="216"/>
      <c r="BA102" s="216"/>
      <c r="BB102" s="216"/>
      <c r="BC102" s="216"/>
      <c r="BD102" s="216"/>
      <c r="BE102" s="216"/>
      <c r="BF102" s="216"/>
      <c r="BG102" s="216"/>
    </row>
    <row r="103" spans="2:61" s="138" customFormat="1" ht="18.75" customHeight="1">
      <c r="B103" s="59"/>
      <c r="C103" s="230" t="s">
        <v>296</v>
      </c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  <c r="AF103" s="230"/>
      <c r="AG103" s="230"/>
      <c r="AH103" s="230"/>
      <c r="AI103" s="230"/>
      <c r="AJ103" s="230"/>
      <c r="AK103" s="230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29"/>
      <c r="AV103" s="229"/>
      <c r="AW103" s="229"/>
      <c r="AX103" s="229"/>
      <c r="AY103" s="229"/>
      <c r="AZ103" s="229"/>
      <c r="BA103" s="229"/>
      <c r="BB103" s="229"/>
      <c r="BC103" s="229"/>
      <c r="BD103" s="229"/>
      <c r="BE103" s="229"/>
      <c r="BF103" s="229"/>
      <c r="BG103" s="229"/>
    </row>
    <row r="104" spans="2:61" s="138" customFormat="1" ht="18.75" customHeight="1">
      <c r="B104" s="216"/>
      <c r="C104" s="217" t="s">
        <v>94</v>
      </c>
      <c r="D104" s="216"/>
      <c r="E104" s="216"/>
      <c r="F104" s="216"/>
      <c r="G104" s="216"/>
      <c r="H104" s="436">
        <v>0</v>
      </c>
      <c r="I104" s="436"/>
      <c r="J104" s="436"/>
      <c r="K104" s="436"/>
      <c r="L104" s="436"/>
      <c r="M104" s="436"/>
      <c r="N104" s="436"/>
      <c r="O104" s="436"/>
      <c r="P104" s="223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6"/>
      <c r="AZ104" s="216"/>
      <c r="BA104" s="216"/>
      <c r="BB104" s="216"/>
      <c r="BC104" s="216"/>
      <c r="BD104" s="216"/>
      <c r="BE104" s="216"/>
      <c r="BF104" s="216"/>
      <c r="BG104" s="216"/>
    </row>
    <row r="105" spans="2:61" s="138" customFormat="1" ht="18.75" customHeight="1">
      <c r="B105" s="216"/>
      <c r="C105" s="218" t="s">
        <v>209</v>
      </c>
      <c r="D105" s="218"/>
      <c r="E105" s="218"/>
      <c r="F105" s="218"/>
      <c r="G105" s="218"/>
      <c r="H105" s="218"/>
      <c r="I105" s="216"/>
      <c r="J105" s="217" t="s">
        <v>328</v>
      </c>
      <c r="K105" s="219"/>
      <c r="L105" s="219"/>
      <c r="M105" s="219"/>
      <c r="N105" s="219"/>
      <c r="O105" s="177"/>
      <c r="P105" s="177"/>
      <c r="Q105" s="177"/>
      <c r="R105" s="177"/>
      <c r="S105" s="177"/>
      <c r="T105" s="177"/>
      <c r="U105" s="219"/>
      <c r="V105" s="219"/>
      <c r="W105" s="219"/>
      <c r="X105" s="219"/>
      <c r="Y105" s="219"/>
      <c r="Z105" s="219"/>
      <c r="AA105" s="219"/>
      <c r="AB105" s="219"/>
      <c r="AC105" s="380">
        <f>Calcu!G43</f>
        <v>0</v>
      </c>
      <c r="AD105" s="380"/>
      <c r="AE105" s="380"/>
      <c r="AF105" s="232" t="s">
        <v>324</v>
      </c>
      <c r="AG105" s="232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  <c r="AX105" s="219"/>
      <c r="AY105" s="219"/>
      <c r="AZ105" s="219"/>
      <c r="BA105" s="219"/>
      <c r="BB105" s="216"/>
      <c r="BC105" s="216"/>
      <c r="BD105" s="216"/>
      <c r="BE105" s="216"/>
      <c r="BF105" s="216"/>
      <c r="BG105" s="216"/>
    </row>
    <row r="106" spans="2:61" s="138" customFormat="1" ht="18.75" customHeight="1">
      <c r="B106" s="216"/>
      <c r="C106" s="218"/>
      <c r="D106" s="218"/>
      <c r="E106" s="218"/>
      <c r="F106" s="218"/>
      <c r="G106" s="230"/>
      <c r="H106" s="230"/>
      <c r="I106" s="218"/>
      <c r="J106" s="218"/>
      <c r="K106" s="440" t="s">
        <v>323</v>
      </c>
      <c r="L106" s="440"/>
      <c r="M106" s="440"/>
      <c r="N106" s="440"/>
      <c r="O106" s="382" t="s">
        <v>198</v>
      </c>
      <c r="P106" s="378">
        <f>AC105</f>
        <v>0</v>
      </c>
      <c r="Q106" s="378"/>
      <c r="R106" s="233" t="s">
        <v>325</v>
      </c>
      <c r="S106" s="233"/>
      <c r="T106" s="382" t="s">
        <v>198</v>
      </c>
      <c r="U106" s="379">
        <f>P106/2/SQRT(3)</f>
        <v>0</v>
      </c>
      <c r="V106" s="379"/>
      <c r="W106" s="379"/>
      <c r="X106" s="380" t="str">
        <f>R106</f>
        <v>μm</v>
      </c>
      <c r="Y106" s="380"/>
      <c r="Z106" s="141"/>
      <c r="AA106" s="141"/>
      <c r="AB106" s="141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6"/>
      <c r="AP106" s="216"/>
      <c r="AQ106" s="216"/>
      <c r="AR106" s="216"/>
      <c r="AS106" s="218"/>
      <c r="AT106" s="218"/>
      <c r="AU106" s="218"/>
      <c r="AV106" s="218"/>
      <c r="AW106" s="218"/>
      <c r="AX106" s="218"/>
      <c r="AY106" s="218"/>
      <c r="AZ106" s="218"/>
      <c r="BA106" s="216"/>
      <c r="BB106" s="216"/>
      <c r="BC106" s="216"/>
      <c r="BD106" s="216"/>
      <c r="BE106" s="216"/>
      <c r="BF106" s="216"/>
      <c r="BG106" s="216"/>
      <c r="BH106" s="216"/>
      <c r="BI106" s="216"/>
    </row>
    <row r="107" spans="2:61" s="138" customFormat="1" ht="18.75" customHeight="1">
      <c r="B107" s="216"/>
      <c r="C107" s="218"/>
      <c r="D107" s="218"/>
      <c r="E107" s="218"/>
      <c r="F107" s="218"/>
      <c r="G107" s="230"/>
      <c r="H107" s="230"/>
      <c r="I107" s="218"/>
      <c r="J107" s="218"/>
      <c r="K107" s="440"/>
      <c r="L107" s="440"/>
      <c r="M107" s="440"/>
      <c r="N107" s="440"/>
      <c r="O107" s="382"/>
      <c r="P107" s="383"/>
      <c r="Q107" s="383"/>
      <c r="R107" s="383"/>
      <c r="S107" s="383"/>
      <c r="T107" s="382"/>
      <c r="U107" s="379"/>
      <c r="V107" s="379"/>
      <c r="W107" s="379"/>
      <c r="X107" s="380"/>
      <c r="Y107" s="380"/>
      <c r="Z107" s="141"/>
      <c r="AA107" s="141"/>
      <c r="AB107" s="141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6"/>
      <c r="AP107" s="216"/>
      <c r="AQ107" s="216"/>
      <c r="AR107" s="216"/>
      <c r="AS107" s="218"/>
      <c r="AT107" s="218"/>
      <c r="AU107" s="218"/>
      <c r="AV107" s="218"/>
      <c r="AW107" s="218"/>
      <c r="AX107" s="218"/>
      <c r="AY107" s="218"/>
      <c r="AZ107" s="218"/>
      <c r="BA107" s="216"/>
      <c r="BB107" s="216"/>
      <c r="BC107" s="216"/>
      <c r="BD107" s="216"/>
      <c r="BE107" s="216"/>
      <c r="BF107" s="216"/>
      <c r="BG107" s="216"/>
      <c r="BH107" s="216"/>
      <c r="BI107" s="216"/>
    </row>
    <row r="108" spans="2:61" s="138" customFormat="1" ht="18.75" customHeight="1">
      <c r="B108" s="216"/>
      <c r="C108" s="218" t="s">
        <v>210</v>
      </c>
      <c r="D108" s="218"/>
      <c r="E108" s="218"/>
      <c r="F108" s="218"/>
      <c r="G108" s="218"/>
      <c r="H108" s="218"/>
      <c r="I108" s="371" t="str">
        <f>V57</f>
        <v>직사각형</v>
      </c>
      <c r="J108" s="371"/>
      <c r="K108" s="371"/>
      <c r="L108" s="371"/>
      <c r="M108" s="371"/>
      <c r="N108" s="371"/>
      <c r="O108" s="371"/>
      <c r="P108" s="371"/>
      <c r="Q108" s="218"/>
      <c r="R108" s="218"/>
      <c r="S108" s="218"/>
      <c r="T108" s="218"/>
      <c r="U108" s="218"/>
      <c r="V108" s="218"/>
      <c r="W108" s="218"/>
      <c r="X108" s="218"/>
      <c r="Y108" s="218"/>
      <c r="Z108" s="216"/>
      <c r="AA108" s="216"/>
      <c r="AB108" s="216"/>
      <c r="AC108" s="216"/>
      <c r="AD108" s="216"/>
      <c r="AE108" s="216"/>
      <c r="AF108" s="216"/>
      <c r="AG108" s="216"/>
      <c r="AH108" s="218"/>
      <c r="AI108" s="218"/>
      <c r="AJ108" s="218"/>
      <c r="AK108" s="218"/>
      <c r="AL108" s="216"/>
      <c r="AM108" s="216"/>
      <c r="AN108" s="216"/>
      <c r="AO108" s="216"/>
      <c r="AP108" s="216"/>
      <c r="AQ108" s="216"/>
      <c r="AR108" s="216"/>
      <c r="AS108" s="218"/>
      <c r="AT108" s="218"/>
      <c r="AU108" s="218"/>
      <c r="AV108" s="218"/>
      <c r="AW108" s="218"/>
      <c r="AX108" s="218"/>
      <c r="AY108" s="216"/>
      <c r="AZ108" s="216"/>
      <c r="BA108" s="216"/>
      <c r="BB108" s="216"/>
      <c r="BC108" s="216"/>
      <c r="BD108" s="216"/>
      <c r="BE108" s="216"/>
      <c r="BF108" s="216"/>
      <c r="BG108" s="216"/>
    </row>
    <row r="109" spans="2:61" s="138" customFormat="1" ht="18.75" customHeight="1">
      <c r="B109" s="216"/>
      <c r="C109" s="369" t="s">
        <v>95</v>
      </c>
      <c r="D109" s="369"/>
      <c r="E109" s="369"/>
      <c r="F109" s="369"/>
      <c r="G109" s="369"/>
      <c r="H109" s="369"/>
      <c r="I109" s="218"/>
      <c r="J109" s="218"/>
      <c r="K109" s="218"/>
      <c r="L109" s="218"/>
      <c r="M109" s="218"/>
      <c r="N109" s="218"/>
      <c r="O109" s="216"/>
      <c r="P109" s="142"/>
      <c r="Q109" s="371">
        <f>AA57</f>
        <v>1</v>
      </c>
      <c r="R109" s="371"/>
      <c r="S109" s="218"/>
      <c r="T109" s="218"/>
      <c r="U109" s="218"/>
      <c r="V109" s="218"/>
      <c r="W109" s="218"/>
      <c r="X109" s="218"/>
      <c r="Y109" s="218"/>
      <c r="Z109" s="143"/>
      <c r="AA109" s="143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6"/>
      <c r="AM109" s="216"/>
      <c r="AN109" s="216"/>
      <c r="AO109" s="218"/>
      <c r="AP109" s="218"/>
      <c r="AQ109" s="218"/>
      <c r="AR109" s="218"/>
      <c r="AS109" s="218"/>
      <c r="AT109" s="218"/>
      <c r="AU109" s="218"/>
      <c r="AV109" s="218"/>
      <c r="AW109" s="218"/>
      <c r="AX109" s="218"/>
      <c r="AY109" s="216"/>
      <c r="AZ109" s="216"/>
      <c r="BA109" s="216"/>
      <c r="BB109" s="216"/>
      <c r="BC109" s="216"/>
      <c r="BD109" s="216"/>
      <c r="BE109" s="216"/>
      <c r="BF109" s="216"/>
      <c r="BG109" s="216"/>
    </row>
    <row r="110" spans="2:61" s="138" customFormat="1" ht="18.75" customHeight="1">
      <c r="B110" s="216"/>
      <c r="C110" s="369"/>
      <c r="D110" s="369"/>
      <c r="E110" s="369"/>
      <c r="F110" s="369"/>
      <c r="G110" s="369"/>
      <c r="H110" s="369"/>
      <c r="I110" s="218"/>
      <c r="J110" s="218"/>
      <c r="K110" s="218"/>
      <c r="L110" s="218"/>
      <c r="M110" s="218"/>
      <c r="N110" s="218"/>
      <c r="O110" s="218"/>
      <c r="P110" s="142"/>
      <c r="Q110" s="371"/>
      <c r="R110" s="371"/>
      <c r="S110" s="218"/>
      <c r="T110" s="218"/>
      <c r="U110" s="218"/>
      <c r="V110" s="218"/>
      <c r="W110" s="218"/>
      <c r="X110" s="218"/>
      <c r="Y110" s="218"/>
      <c r="Z110" s="143"/>
      <c r="AA110" s="143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6"/>
      <c r="AM110" s="216"/>
      <c r="AN110" s="216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6"/>
      <c r="AZ110" s="216"/>
      <c r="BA110" s="216"/>
      <c r="BB110" s="216"/>
      <c r="BC110" s="216"/>
      <c r="BD110" s="216"/>
      <c r="BE110" s="216"/>
      <c r="BF110" s="216"/>
      <c r="BG110" s="216"/>
    </row>
    <row r="111" spans="2:61" s="138" customFormat="1" ht="18.75" customHeight="1">
      <c r="B111" s="216"/>
      <c r="C111" s="218" t="s">
        <v>211</v>
      </c>
      <c r="D111" s="218"/>
      <c r="E111" s="218"/>
      <c r="F111" s="218"/>
      <c r="G111" s="218"/>
      <c r="H111" s="218"/>
      <c r="I111" s="218"/>
      <c r="J111" s="216"/>
      <c r="K111" s="216" t="s">
        <v>208</v>
      </c>
      <c r="L111" s="370">
        <v>1</v>
      </c>
      <c r="M111" s="370"/>
      <c r="N111" s="229" t="s">
        <v>83</v>
      </c>
      <c r="O111" s="379">
        <f>U106</f>
        <v>0</v>
      </c>
      <c r="P111" s="380"/>
      <c r="Q111" s="380"/>
      <c r="R111" s="232" t="str">
        <f>X106</f>
        <v>μm</v>
      </c>
      <c r="S111" s="232"/>
      <c r="T111" s="229" t="s">
        <v>208</v>
      </c>
      <c r="U111" s="229" t="s">
        <v>198</v>
      </c>
      <c r="V111" s="379">
        <f>L111*O111</f>
        <v>0</v>
      </c>
      <c r="W111" s="379"/>
      <c r="X111" s="379"/>
      <c r="Y111" s="232" t="str">
        <f>X106</f>
        <v>μm</v>
      </c>
      <c r="Z111" s="232"/>
      <c r="AA111" s="144"/>
      <c r="AB111" s="144"/>
      <c r="AC111" s="139"/>
      <c r="AD111" s="229"/>
      <c r="AE111" s="218"/>
      <c r="AF111" s="216"/>
      <c r="AG111" s="216"/>
      <c r="AH111" s="216"/>
      <c r="AI111" s="216"/>
      <c r="AJ111" s="216"/>
      <c r="AK111" s="218"/>
      <c r="AL111" s="216"/>
      <c r="AM111" s="216"/>
      <c r="AN111" s="216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6"/>
      <c r="AZ111" s="216"/>
      <c r="BA111" s="216"/>
      <c r="BB111" s="216"/>
      <c r="BC111" s="216"/>
      <c r="BD111" s="216"/>
      <c r="BE111" s="216"/>
      <c r="BF111" s="216"/>
      <c r="BG111" s="216"/>
    </row>
    <row r="112" spans="2:61" s="138" customFormat="1" ht="18.75" customHeight="1">
      <c r="B112" s="216"/>
      <c r="C112" s="369" t="s">
        <v>96</v>
      </c>
      <c r="D112" s="369"/>
      <c r="E112" s="369"/>
      <c r="F112" s="369"/>
      <c r="G112" s="369"/>
      <c r="H112" s="218"/>
      <c r="J112" s="218"/>
      <c r="K112" s="218"/>
      <c r="L112" s="218"/>
      <c r="M112" s="218"/>
      <c r="N112" s="218"/>
      <c r="O112" s="218"/>
      <c r="P112" s="218"/>
      <c r="Q112" s="218"/>
      <c r="R112" s="139"/>
      <c r="S112" s="218"/>
      <c r="T112" s="276"/>
      <c r="U112" s="276"/>
      <c r="V112" s="370">
        <f>AP57</f>
        <v>50</v>
      </c>
      <c r="W112" s="370"/>
      <c r="Y112" s="58" t="s">
        <v>299</v>
      </c>
      <c r="AA112" s="218"/>
      <c r="AB112" s="218"/>
      <c r="AC112" s="218"/>
      <c r="AD112" s="218"/>
      <c r="AE112" s="216"/>
      <c r="AF112" s="216"/>
      <c r="AG112" s="216"/>
      <c r="AH112" s="216"/>
      <c r="AI112" s="216"/>
      <c r="AJ112" s="216"/>
      <c r="AK112" s="216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6"/>
      <c r="AW112" s="216"/>
      <c r="AX112" s="216"/>
      <c r="AY112" s="216"/>
      <c r="AZ112" s="216"/>
      <c r="BA112" s="216"/>
      <c r="BB112" s="216"/>
      <c r="BC112" s="216"/>
      <c r="BD112" s="216"/>
      <c r="BE112" s="216"/>
      <c r="BF112" s="216"/>
      <c r="BG112" s="216"/>
    </row>
    <row r="113" spans="1:60" s="138" customFormat="1" ht="18.75" customHeight="1">
      <c r="B113" s="216"/>
      <c r="C113" s="369"/>
      <c r="D113" s="369"/>
      <c r="E113" s="369"/>
      <c r="F113" s="369"/>
      <c r="G113" s="369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139"/>
      <c r="S113" s="218"/>
      <c r="T113" s="276"/>
      <c r="U113" s="276"/>
      <c r="V113" s="370"/>
      <c r="W113" s="370"/>
      <c r="Y113" s="218"/>
      <c r="Z113" s="218"/>
      <c r="AA113" s="218"/>
      <c r="AB113" s="218"/>
      <c r="AC113" s="218"/>
      <c r="AD113" s="218"/>
      <c r="AE113" s="216"/>
      <c r="AF113" s="218"/>
      <c r="AG113" s="216"/>
      <c r="AH113" s="216"/>
      <c r="AI113" s="216"/>
      <c r="AJ113" s="216"/>
      <c r="AK113" s="216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6"/>
      <c r="AW113" s="216"/>
      <c r="AX113" s="216"/>
      <c r="AY113" s="216"/>
      <c r="AZ113" s="216"/>
      <c r="BA113" s="216"/>
      <c r="BB113" s="216"/>
      <c r="BC113" s="216"/>
      <c r="BD113" s="216"/>
      <c r="BE113" s="216"/>
      <c r="BF113" s="216"/>
      <c r="BG113" s="216"/>
    </row>
    <row r="114" spans="1:60" s="138" customFormat="1" ht="18.75" customHeight="1">
      <c r="B114" s="216"/>
      <c r="C114" s="218"/>
      <c r="D114" s="218"/>
      <c r="E114" s="218"/>
      <c r="F114" s="218"/>
      <c r="G114" s="216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Y114" s="218"/>
      <c r="Z114" s="218"/>
      <c r="AA114" s="218"/>
      <c r="AB114" s="218"/>
      <c r="AC114" s="218"/>
      <c r="AD114" s="218"/>
      <c r="AE114" s="216"/>
      <c r="AF114" s="218"/>
      <c r="AG114" s="216"/>
      <c r="AH114" s="216"/>
      <c r="AI114" s="216"/>
      <c r="AJ114" s="216"/>
      <c r="AK114" s="216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6"/>
      <c r="AW114" s="216"/>
      <c r="AX114" s="216"/>
      <c r="AY114" s="216"/>
      <c r="AZ114" s="216"/>
      <c r="BA114" s="216"/>
      <c r="BB114" s="216"/>
      <c r="BC114" s="216"/>
      <c r="BD114" s="216"/>
      <c r="BE114" s="216"/>
      <c r="BF114" s="216"/>
      <c r="BG114" s="216"/>
    </row>
    <row r="115" spans="1:60" s="138" customFormat="1" ht="18.75" customHeight="1">
      <c r="B115" s="59" t="s">
        <v>386</v>
      </c>
      <c r="C115" s="218"/>
      <c r="E115" s="218"/>
      <c r="F115" s="218"/>
      <c r="G115" s="216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Y115" s="218"/>
      <c r="Z115" s="218"/>
      <c r="AA115" s="218"/>
      <c r="AB115" s="218"/>
      <c r="AC115" s="218"/>
      <c r="AD115" s="218"/>
      <c r="AE115" s="216"/>
      <c r="AF115" s="218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6"/>
      <c r="AW115" s="216"/>
      <c r="AX115" s="216"/>
      <c r="AY115" s="216"/>
      <c r="AZ115" s="216"/>
      <c r="BA115" s="216"/>
      <c r="BB115" s="216"/>
      <c r="BC115" s="216"/>
      <c r="BD115" s="216"/>
      <c r="BE115" s="216"/>
      <c r="BF115" s="216"/>
      <c r="BG115" s="216"/>
    </row>
    <row r="116" spans="1:60" s="138" customFormat="1" ht="18.75" customHeight="1">
      <c r="B116" s="59"/>
      <c r="C116" s="230" t="s">
        <v>300</v>
      </c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29"/>
      <c r="AV116" s="229"/>
      <c r="AW116" s="229"/>
      <c r="AX116" s="229"/>
      <c r="AY116" s="229"/>
      <c r="AZ116" s="229"/>
      <c r="BA116" s="229"/>
      <c r="BB116" s="229"/>
      <c r="BC116" s="229"/>
      <c r="BD116" s="229"/>
      <c r="BE116" s="229"/>
      <c r="BF116" s="229"/>
      <c r="BG116" s="229"/>
    </row>
    <row r="117" spans="1:60" s="138" customFormat="1" ht="18.75" customHeight="1">
      <c r="B117" s="216"/>
      <c r="C117" s="217" t="s">
        <v>212</v>
      </c>
      <c r="D117" s="216"/>
      <c r="E117" s="216"/>
      <c r="F117" s="216"/>
      <c r="G117" s="216"/>
      <c r="H117" s="436">
        <v>0</v>
      </c>
      <c r="I117" s="436"/>
      <c r="J117" s="436"/>
      <c r="K117" s="436"/>
      <c r="L117" s="436"/>
      <c r="M117" s="436"/>
      <c r="N117" s="436"/>
      <c r="O117" s="436"/>
      <c r="P117" s="223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8"/>
      <c r="AX117" s="218"/>
      <c r="AY117" s="216"/>
      <c r="AZ117" s="216"/>
      <c r="BA117" s="216"/>
      <c r="BB117" s="216"/>
      <c r="BC117" s="216"/>
      <c r="BD117" s="216"/>
      <c r="BE117" s="216"/>
      <c r="BF117" s="216"/>
      <c r="BG117" s="216"/>
    </row>
    <row r="118" spans="1:60" s="138" customFormat="1" ht="18.75" customHeight="1">
      <c r="B118" s="216"/>
      <c r="C118" s="218" t="s">
        <v>213</v>
      </c>
      <c r="D118" s="218"/>
      <c r="E118" s="218"/>
      <c r="F118" s="218"/>
      <c r="G118" s="218"/>
      <c r="H118" s="218"/>
      <c r="I118" s="216"/>
      <c r="J118" s="217" t="s">
        <v>301</v>
      </c>
      <c r="K118" s="219"/>
      <c r="L118" s="219"/>
      <c r="M118" s="219"/>
      <c r="N118" s="219"/>
      <c r="O118" s="380">
        <f>Calcu!G44</f>
        <v>0</v>
      </c>
      <c r="P118" s="380"/>
      <c r="Q118" s="380"/>
      <c r="R118" s="232" t="s">
        <v>324</v>
      </c>
      <c r="S118" s="232"/>
      <c r="T118" s="231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19"/>
      <c r="AX118" s="219"/>
      <c r="AY118" s="219"/>
      <c r="AZ118" s="219"/>
      <c r="BA118" s="219"/>
      <c r="BB118" s="216"/>
      <c r="BC118" s="216"/>
      <c r="BD118" s="216"/>
      <c r="BE118" s="216"/>
      <c r="BF118" s="216"/>
      <c r="BG118" s="216"/>
    </row>
    <row r="119" spans="1:60" s="138" customFormat="1" ht="18.75" customHeight="1">
      <c r="B119" s="216"/>
      <c r="C119" s="218"/>
      <c r="D119" s="218"/>
      <c r="E119" s="218"/>
      <c r="F119" s="218"/>
      <c r="G119" s="218"/>
      <c r="H119" s="218"/>
      <c r="I119" s="230"/>
      <c r="J119" s="235"/>
      <c r="K119" s="440" t="s">
        <v>387</v>
      </c>
      <c r="L119" s="440"/>
      <c r="M119" s="440"/>
      <c r="N119" s="382" t="s">
        <v>198</v>
      </c>
      <c r="O119" s="378">
        <f>O118</f>
        <v>0</v>
      </c>
      <c r="P119" s="378"/>
      <c r="Q119" s="233" t="s">
        <v>329</v>
      </c>
      <c r="R119" s="233"/>
      <c r="S119" s="382" t="s">
        <v>198</v>
      </c>
      <c r="T119" s="379">
        <f>O119/SQRT(3)</f>
        <v>0</v>
      </c>
      <c r="U119" s="379"/>
      <c r="V119" s="379"/>
      <c r="W119" s="380" t="str">
        <f>Q119</f>
        <v>μm</v>
      </c>
      <c r="X119" s="380"/>
      <c r="Y119" s="141"/>
      <c r="Z119" s="141"/>
      <c r="AA119" s="141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6"/>
      <c r="AO119" s="216"/>
      <c r="AP119" s="216"/>
      <c r="AQ119" s="216"/>
      <c r="AR119" s="218"/>
      <c r="AS119" s="218"/>
      <c r="AT119" s="218"/>
      <c r="AU119" s="218"/>
      <c r="AV119" s="218"/>
      <c r="AW119" s="218"/>
      <c r="AX119" s="218"/>
      <c r="AY119" s="218"/>
      <c r="AZ119" s="216"/>
      <c r="BA119" s="216"/>
      <c r="BB119" s="216"/>
      <c r="BC119" s="216"/>
      <c r="BD119" s="216"/>
      <c r="BE119" s="216"/>
      <c r="BF119" s="216"/>
      <c r="BG119" s="216"/>
      <c r="BH119" s="216"/>
    </row>
    <row r="120" spans="1:60" s="138" customFormat="1" ht="18.75" customHeight="1">
      <c r="B120" s="216"/>
      <c r="C120" s="218"/>
      <c r="D120" s="218"/>
      <c r="E120" s="218"/>
      <c r="F120" s="218"/>
      <c r="G120" s="218"/>
      <c r="H120" s="218"/>
      <c r="I120" s="230"/>
      <c r="J120" s="235"/>
      <c r="K120" s="440"/>
      <c r="L120" s="440"/>
      <c r="M120" s="440"/>
      <c r="N120" s="382"/>
      <c r="O120" s="383"/>
      <c r="P120" s="383"/>
      <c r="Q120" s="383"/>
      <c r="R120" s="383"/>
      <c r="S120" s="382"/>
      <c r="T120" s="379"/>
      <c r="U120" s="379"/>
      <c r="V120" s="379"/>
      <c r="W120" s="380"/>
      <c r="X120" s="380"/>
      <c r="Y120" s="141"/>
      <c r="Z120" s="141"/>
      <c r="AA120" s="141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6"/>
      <c r="AO120" s="216"/>
      <c r="AP120" s="216"/>
      <c r="AQ120" s="216"/>
      <c r="AR120" s="218"/>
      <c r="AS120" s="218"/>
      <c r="AT120" s="218"/>
      <c r="AU120" s="218"/>
      <c r="AV120" s="218"/>
      <c r="AW120" s="218"/>
      <c r="AX120" s="218"/>
      <c r="AY120" s="218"/>
      <c r="AZ120" s="216"/>
      <c r="BA120" s="216"/>
      <c r="BB120" s="216"/>
      <c r="BC120" s="216"/>
      <c r="BD120" s="216"/>
      <c r="BE120" s="216"/>
      <c r="BF120" s="216"/>
      <c r="BG120" s="216"/>
      <c r="BH120" s="216"/>
    </row>
    <row r="121" spans="1:60" s="138" customFormat="1" ht="18.75" customHeight="1">
      <c r="B121" s="216"/>
      <c r="C121" s="218" t="s">
        <v>214</v>
      </c>
      <c r="D121" s="218"/>
      <c r="E121" s="218"/>
      <c r="F121" s="218"/>
      <c r="G121" s="218"/>
      <c r="H121" s="218"/>
      <c r="I121" s="371" t="str">
        <f>V58</f>
        <v>직사각형</v>
      </c>
      <c r="J121" s="371"/>
      <c r="K121" s="371"/>
      <c r="L121" s="371"/>
      <c r="M121" s="371"/>
      <c r="N121" s="371"/>
      <c r="O121" s="371"/>
      <c r="P121" s="371"/>
      <c r="Q121" s="218"/>
      <c r="R121" s="218"/>
      <c r="S121" s="218"/>
      <c r="T121" s="218"/>
      <c r="U121" s="218"/>
      <c r="V121" s="218"/>
      <c r="W121" s="218"/>
      <c r="X121" s="218"/>
      <c r="Y121" s="218"/>
      <c r="Z121" s="216"/>
      <c r="AA121" s="216"/>
      <c r="AB121" s="216"/>
      <c r="AC121" s="216"/>
      <c r="AD121" s="216"/>
      <c r="AE121" s="216"/>
      <c r="AF121" s="216"/>
      <c r="AG121" s="216"/>
      <c r="AH121" s="218"/>
      <c r="AI121" s="218"/>
      <c r="AJ121" s="218"/>
      <c r="AK121" s="218"/>
      <c r="AL121" s="216"/>
      <c r="AM121" s="216"/>
      <c r="AN121" s="216"/>
      <c r="AO121" s="216"/>
      <c r="AP121" s="216"/>
      <c r="AQ121" s="216"/>
      <c r="AR121" s="216"/>
      <c r="AS121" s="218"/>
      <c r="AT121" s="218"/>
      <c r="AU121" s="218"/>
      <c r="AV121" s="218"/>
      <c r="AW121" s="218"/>
      <c r="AX121" s="218"/>
      <c r="AY121" s="216"/>
      <c r="AZ121" s="216"/>
      <c r="BA121" s="216"/>
      <c r="BB121" s="216"/>
      <c r="BC121" s="216"/>
      <c r="BD121" s="216"/>
      <c r="BE121" s="216"/>
      <c r="BF121" s="216"/>
      <c r="BG121" s="216"/>
    </row>
    <row r="122" spans="1:60" s="138" customFormat="1" ht="18.75" customHeight="1">
      <c r="B122" s="216"/>
      <c r="C122" s="369" t="s">
        <v>215</v>
      </c>
      <c r="D122" s="369"/>
      <c r="E122" s="369"/>
      <c r="F122" s="369"/>
      <c r="G122" s="369"/>
      <c r="H122" s="369"/>
      <c r="I122" s="218"/>
      <c r="J122" s="218"/>
      <c r="K122" s="218"/>
      <c r="L122" s="218"/>
      <c r="M122" s="218"/>
      <c r="N122" s="371">
        <f>AA58</f>
        <v>1</v>
      </c>
      <c r="O122" s="371"/>
      <c r="P122" s="142"/>
      <c r="Q122" s="142"/>
      <c r="R122" s="142"/>
      <c r="S122" s="218"/>
      <c r="T122" s="218"/>
      <c r="U122" s="218"/>
      <c r="V122" s="218"/>
      <c r="W122" s="218"/>
      <c r="X122" s="218"/>
      <c r="Y122" s="218"/>
      <c r="Z122" s="143"/>
      <c r="AA122" s="143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6"/>
      <c r="AM122" s="216"/>
      <c r="AN122" s="216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6"/>
      <c r="AZ122" s="216"/>
      <c r="BA122" s="216"/>
      <c r="BB122" s="216"/>
      <c r="BC122" s="216"/>
      <c r="BD122" s="216"/>
      <c r="BE122" s="216"/>
      <c r="BF122" s="216"/>
      <c r="BG122" s="216"/>
    </row>
    <row r="123" spans="1:60" s="138" customFormat="1" ht="18.75" customHeight="1">
      <c r="B123" s="216"/>
      <c r="C123" s="369"/>
      <c r="D123" s="369"/>
      <c r="E123" s="369"/>
      <c r="F123" s="369"/>
      <c r="G123" s="369"/>
      <c r="H123" s="369"/>
      <c r="I123" s="218"/>
      <c r="J123" s="218"/>
      <c r="K123" s="218"/>
      <c r="L123" s="218"/>
      <c r="M123" s="218"/>
      <c r="N123" s="371"/>
      <c r="O123" s="371"/>
      <c r="P123" s="142"/>
      <c r="Q123" s="142"/>
      <c r="R123" s="142"/>
      <c r="S123" s="218"/>
      <c r="T123" s="218"/>
      <c r="U123" s="218"/>
      <c r="V123" s="218"/>
      <c r="W123" s="218"/>
      <c r="X123" s="218"/>
      <c r="Y123" s="218"/>
      <c r="Z123" s="143"/>
      <c r="AA123" s="143"/>
      <c r="AB123" s="218"/>
      <c r="AC123" s="218"/>
      <c r="AD123" s="218"/>
      <c r="AE123" s="218"/>
      <c r="AF123" s="218"/>
      <c r="AG123" s="218"/>
      <c r="AH123" s="218"/>
      <c r="AI123" s="218"/>
      <c r="AJ123" s="218"/>
      <c r="AK123" s="218"/>
      <c r="AL123" s="216"/>
      <c r="AM123" s="216"/>
      <c r="AN123" s="216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16"/>
      <c r="AZ123" s="216"/>
      <c r="BA123" s="216"/>
      <c r="BB123" s="216"/>
      <c r="BC123" s="216"/>
      <c r="BD123" s="216"/>
      <c r="BE123" s="216"/>
      <c r="BF123" s="216"/>
      <c r="BG123" s="216"/>
    </row>
    <row r="124" spans="1:60" s="138" customFormat="1" ht="18.75" customHeight="1">
      <c r="B124" s="216"/>
      <c r="C124" s="218" t="s">
        <v>216</v>
      </c>
      <c r="D124" s="218"/>
      <c r="E124" s="218"/>
      <c r="F124" s="218"/>
      <c r="G124" s="218"/>
      <c r="H124" s="218"/>
      <c r="I124" s="218"/>
      <c r="J124" s="216"/>
      <c r="K124" s="216" t="s">
        <v>208</v>
      </c>
      <c r="L124" s="370">
        <v>1</v>
      </c>
      <c r="M124" s="370"/>
      <c r="N124" s="140" t="s">
        <v>219</v>
      </c>
      <c r="O124" s="379">
        <f>T119</f>
        <v>0</v>
      </c>
      <c r="P124" s="380"/>
      <c r="Q124" s="380"/>
      <c r="R124" s="232" t="str">
        <f>W119</f>
        <v>μm</v>
      </c>
      <c r="S124" s="232"/>
      <c r="T124" s="216" t="s">
        <v>208</v>
      </c>
      <c r="U124" s="216" t="s">
        <v>198</v>
      </c>
      <c r="V124" s="379">
        <f>L124*O124</f>
        <v>0</v>
      </c>
      <c r="W124" s="379"/>
      <c r="X124" s="379"/>
      <c r="Y124" s="232" t="str">
        <f>W119</f>
        <v>μm</v>
      </c>
      <c r="Z124" s="232"/>
      <c r="AA124" s="144"/>
      <c r="AB124" s="144"/>
      <c r="AC124" s="139"/>
      <c r="AD124" s="216"/>
      <c r="AE124" s="218"/>
      <c r="AF124" s="216"/>
      <c r="AG124" s="216"/>
      <c r="AH124" s="216"/>
      <c r="AI124" s="216"/>
      <c r="AJ124" s="216"/>
      <c r="AK124" s="218"/>
      <c r="AL124" s="216"/>
      <c r="AM124" s="216"/>
      <c r="AN124" s="216"/>
      <c r="AO124" s="218"/>
      <c r="AP124" s="218"/>
      <c r="AQ124" s="218"/>
      <c r="AR124" s="218"/>
      <c r="AS124" s="218"/>
      <c r="AT124" s="218"/>
      <c r="AU124" s="218"/>
      <c r="AV124" s="218"/>
      <c r="AW124" s="218"/>
      <c r="AX124" s="218"/>
      <c r="AY124" s="216"/>
      <c r="AZ124" s="216"/>
      <c r="BA124" s="216"/>
      <c r="BB124" s="216"/>
      <c r="BC124" s="216"/>
      <c r="BD124" s="216"/>
      <c r="BE124" s="216"/>
      <c r="BF124" s="216"/>
      <c r="BG124" s="216"/>
    </row>
    <row r="125" spans="1:60" s="138" customFormat="1" ht="18.75" customHeight="1">
      <c r="B125" s="216"/>
      <c r="C125" s="369" t="s">
        <v>217</v>
      </c>
      <c r="D125" s="369"/>
      <c r="E125" s="369"/>
      <c r="F125" s="369"/>
      <c r="G125" s="369"/>
      <c r="H125" s="218"/>
      <c r="J125" s="218"/>
      <c r="K125" s="218"/>
      <c r="L125" s="218"/>
      <c r="M125" s="218"/>
      <c r="N125" s="218"/>
      <c r="O125" s="218"/>
      <c r="P125" s="218"/>
      <c r="Q125" s="218"/>
      <c r="R125" s="139"/>
      <c r="S125" s="218"/>
      <c r="U125" s="370">
        <f>AP58</f>
        <v>50</v>
      </c>
      <c r="V125" s="370"/>
      <c r="X125" s="58" t="s">
        <v>299</v>
      </c>
      <c r="Y125" s="218"/>
      <c r="Z125" s="218"/>
      <c r="AA125" s="218"/>
      <c r="AB125" s="218"/>
      <c r="AC125" s="218"/>
      <c r="AD125" s="218"/>
      <c r="AE125" s="216"/>
      <c r="AF125" s="216"/>
      <c r="AG125" s="216"/>
      <c r="AH125" s="216"/>
      <c r="AI125" s="216"/>
      <c r="AJ125" s="216"/>
      <c r="AK125" s="216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6"/>
      <c r="AX125" s="216"/>
      <c r="AY125" s="216"/>
      <c r="AZ125" s="216"/>
      <c r="BA125" s="216"/>
      <c r="BB125" s="216"/>
      <c r="BC125" s="216"/>
      <c r="BD125" s="216"/>
      <c r="BE125" s="216"/>
      <c r="BF125" s="216"/>
      <c r="BG125" s="216"/>
    </row>
    <row r="126" spans="1:60" s="138" customFormat="1" ht="18.75" customHeight="1">
      <c r="B126" s="216"/>
      <c r="C126" s="369"/>
      <c r="D126" s="369"/>
      <c r="E126" s="369"/>
      <c r="F126" s="369"/>
      <c r="G126" s="369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139"/>
      <c r="S126" s="218"/>
      <c r="T126" s="262"/>
      <c r="U126" s="370"/>
      <c r="V126" s="370"/>
      <c r="W126" s="218"/>
      <c r="X126" s="218"/>
      <c r="Y126" s="218"/>
      <c r="Z126" s="218"/>
      <c r="AA126" s="218"/>
      <c r="AB126" s="218"/>
      <c r="AC126" s="218"/>
      <c r="AD126" s="218"/>
      <c r="AE126" s="216"/>
      <c r="AF126" s="218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6"/>
      <c r="AX126" s="216"/>
      <c r="AY126" s="216"/>
      <c r="AZ126" s="216"/>
      <c r="BA126" s="216"/>
      <c r="BB126" s="216"/>
      <c r="BC126" s="216"/>
      <c r="BD126" s="216"/>
      <c r="BE126" s="216"/>
      <c r="BF126" s="216"/>
      <c r="BG126" s="216"/>
    </row>
    <row r="127" spans="1:60" s="138" customFormat="1" ht="18.75" customHeight="1">
      <c r="B127" s="216"/>
      <c r="C127" s="218"/>
      <c r="D127" s="218"/>
      <c r="E127" s="218"/>
      <c r="F127" s="218"/>
      <c r="G127" s="216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6"/>
      <c r="AF127" s="218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6"/>
      <c r="AX127" s="216"/>
      <c r="AY127" s="216"/>
      <c r="AZ127" s="216"/>
      <c r="BA127" s="216"/>
      <c r="BB127" s="216"/>
      <c r="BC127" s="216"/>
      <c r="BD127" s="216"/>
      <c r="BE127" s="216"/>
      <c r="BF127" s="216"/>
      <c r="BG127" s="216"/>
    </row>
    <row r="128" spans="1:60" s="138" customFormat="1" ht="18.75" customHeight="1">
      <c r="A128" s="59" t="s">
        <v>220</v>
      </c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  <c r="AS128" s="216"/>
      <c r="AT128" s="216"/>
      <c r="AU128" s="216"/>
      <c r="AV128" s="216"/>
      <c r="AW128" s="216"/>
      <c r="AX128" s="216"/>
      <c r="AY128" s="216"/>
      <c r="AZ128" s="216"/>
      <c r="BA128" s="216"/>
      <c r="BB128" s="216"/>
      <c r="BC128" s="216"/>
      <c r="BD128" s="216"/>
      <c r="BE128" s="216"/>
      <c r="BF128" s="216"/>
    </row>
    <row r="129" spans="1:65" s="138" customFormat="1" ht="18.75" customHeight="1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8"/>
      <c r="AF129" s="216"/>
      <c r="AG129" s="216"/>
      <c r="AH129" s="216"/>
      <c r="AI129" s="216"/>
      <c r="AJ129" s="216"/>
      <c r="AK129" s="216"/>
      <c r="AL129" s="216"/>
      <c r="AM129" s="216"/>
      <c r="AN129" s="216"/>
      <c r="AO129" s="216"/>
      <c r="AP129" s="216"/>
      <c r="AQ129" s="216"/>
      <c r="AR129" s="216"/>
      <c r="AS129" s="216"/>
      <c r="AT129" s="216"/>
      <c r="AU129" s="216"/>
      <c r="AV129" s="216"/>
      <c r="AW129" s="216"/>
      <c r="AX129" s="216"/>
      <c r="AY129" s="216"/>
      <c r="AZ129" s="216"/>
      <c r="BA129" s="216"/>
      <c r="BB129" s="216"/>
      <c r="BC129" s="216"/>
      <c r="BD129" s="216"/>
      <c r="BE129" s="216"/>
      <c r="BF129" s="216"/>
    </row>
    <row r="130" spans="1:65" s="60" customFormat="1" ht="18.75" customHeight="1">
      <c r="A130" s="218"/>
      <c r="B130" s="262"/>
      <c r="C130" s="262"/>
      <c r="D130" s="218"/>
      <c r="E130" s="216" t="s">
        <v>198</v>
      </c>
      <c r="F130" s="381">
        <f>Calcu!N40</f>
        <v>0</v>
      </c>
      <c r="G130" s="381"/>
      <c r="H130" s="381"/>
      <c r="I130" s="218" t="s">
        <v>123</v>
      </c>
      <c r="J130" s="218"/>
      <c r="K130" s="370" t="s">
        <v>97</v>
      </c>
      <c r="L130" s="370"/>
      <c r="M130" s="381">
        <f>Calcu!N41</f>
        <v>0</v>
      </c>
      <c r="N130" s="381"/>
      <c r="O130" s="381"/>
      <c r="P130" s="218" t="s">
        <v>123</v>
      </c>
      <c r="Q130" s="218"/>
      <c r="R130" s="370" t="s">
        <v>97</v>
      </c>
      <c r="S130" s="370"/>
      <c r="T130" s="381">
        <f>Calcu!N42</f>
        <v>0</v>
      </c>
      <c r="U130" s="381"/>
      <c r="V130" s="381"/>
      <c r="W130" s="218" t="s">
        <v>123</v>
      </c>
      <c r="X130" s="218"/>
      <c r="Y130" s="370" t="s">
        <v>97</v>
      </c>
      <c r="Z130" s="370"/>
      <c r="AA130" s="381">
        <f>Calcu!N43</f>
        <v>0</v>
      </c>
      <c r="AB130" s="381"/>
      <c r="AC130" s="381"/>
      <c r="AD130" s="218" t="s">
        <v>123</v>
      </c>
      <c r="AE130" s="218"/>
      <c r="AF130" s="370" t="s">
        <v>97</v>
      </c>
      <c r="AG130" s="370"/>
      <c r="AH130" s="381">
        <f>Calcu!N44</f>
        <v>0</v>
      </c>
      <c r="AI130" s="381"/>
      <c r="AJ130" s="381"/>
      <c r="AK130" s="218" t="s">
        <v>123</v>
      </c>
      <c r="AL130" s="218"/>
      <c r="AM130" s="218"/>
      <c r="AN130" s="218"/>
      <c r="AO130" s="217"/>
      <c r="AP130" s="218"/>
      <c r="AQ130" s="218"/>
      <c r="AR130" s="218"/>
      <c r="AS130" s="218"/>
      <c r="AT130" s="218"/>
      <c r="AU130" s="218"/>
      <c r="AV130" s="218"/>
      <c r="AW130" s="218"/>
      <c r="AX130" s="218"/>
      <c r="AY130" s="218"/>
      <c r="AZ130" s="218"/>
      <c r="BA130" s="218"/>
      <c r="BB130" s="218"/>
      <c r="BC130" s="218"/>
      <c r="BD130" s="218"/>
      <c r="BE130" s="218"/>
      <c r="BF130" s="218"/>
      <c r="BG130" s="218"/>
      <c r="BH130" s="218"/>
    </row>
    <row r="131" spans="1:65" s="60" customFormat="1" ht="18.75" customHeight="1">
      <c r="A131" s="218"/>
      <c r="B131" s="262"/>
      <c r="C131" s="262"/>
      <c r="D131" s="218"/>
      <c r="E131" s="216" t="s">
        <v>198</v>
      </c>
      <c r="F131" s="381">
        <f>Calcu!N45</f>
        <v>0</v>
      </c>
      <c r="G131" s="381"/>
      <c r="H131" s="381"/>
      <c r="I131" s="218" t="s">
        <v>123</v>
      </c>
      <c r="J131" s="218"/>
      <c r="K131" s="218"/>
      <c r="L131" s="218"/>
      <c r="M131" s="145"/>
      <c r="N131" s="145"/>
      <c r="O131" s="145"/>
      <c r="P131" s="145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6"/>
      <c r="AH131" s="218"/>
      <c r="AI131" s="218"/>
      <c r="AJ131" s="218"/>
      <c r="AK131" s="218"/>
      <c r="AL131" s="218"/>
      <c r="AM131" s="218"/>
      <c r="AN131" s="218"/>
      <c r="AO131" s="218"/>
      <c r="AP131" s="218"/>
      <c r="AQ131" s="218"/>
      <c r="AR131" s="218"/>
      <c r="AS131" s="218"/>
      <c r="AT131" s="218"/>
      <c r="AU131" s="218"/>
      <c r="AV131" s="218"/>
      <c r="AW131" s="218"/>
      <c r="AX131" s="218"/>
      <c r="AY131" s="218"/>
      <c r="AZ131" s="218"/>
      <c r="BA131" s="218"/>
      <c r="BB131" s="218"/>
      <c r="BC131" s="218"/>
      <c r="BD131" s="218"/>
      <c r="BE131" s="218"/>
      <c r="BF131" s="218"/>
      <c r="BG131" s="218"/>
      <c r="BH131" s="218"/>
    </row>
    <row r="132" spans="1:65" s="60" customFormat="1" ht="18.75" customHeight="1">
      <c r="A132" s="218"/>
      <c r="B132" s="218"/>
      <c r="C132" s="218"/>
      <c r="D132" s="137"/>
      <c r="E132" s="137"/>
      <c r="J132" s="216"/>
      <c r="K132" s="146"/>
      <c r="L132" s="146"/>
      <c r="M132" s="146"/>
      <c r="N132" s="146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8"/>
      <c r="AH132" s="218"/>
      <c r="AI132" s="218"/>
      <c r="AJ132" s="218"/>
      <c r="AK132" s="218"/>
      <c r="AL132" s="218"/>
      <c r="AM132" s="218"/>
      <c r="AN132" s="218"/>
      <c r="AO132" s="218"/>
      <c r="AP132" s="218"/>
      <c r="AQ132" s="218"/>
      <c r="AR132" s="218"/>
      <c r="AS132" s="218"/>
      <c r="AT132" s="218"/>
      <c r="AU132" s="218"/>
      <c r="AV132" s="218"/>
      <c r="AW132" s="218"/>
      <c r="AX132" s="218"/>
      <c r="AY132" s="218"/>
      <c r="AZ132" s="218"/>
      <c r="BA132" s="218"/>
      <c r="BB132" s="218"/>
      <c r="BC132" s="218"/>
      <c r="BD132" s="218"/>
      <c r="BE132" s="218"/>
      <c r="BF132" s="218"/>
    </row>
    <row r="133" spans="1:65" s="138" customFormat="1" ht="18.75" customHeight="1">
      <c r="A133" s="216"/>
      <c r="B133" s="216"/>
      <c r="C133" s="216"/>
      <c r="D133" s="140" t="s">
        <v>391</v>
      </c>
      <c r="E133" s="261" t="s">
        <v>198</v>
      </c>
      <c r="F133" s="381">
        <f>F131</f>
        <v>0</v>
      </c>
      <c r="G133" s="381"/>
      <c r="H133" s="381"/>
      <c r="I133" s="218" t="s">
        <v>123</v>
      </c>
      <c r="J133" s="145"/>
      <c r="K133" s="145"/>
      <c r="L133" s="145"/>
      <c r="M133" s="145"/>
      <c r="N133" s="216"/>
      <c r="O133" s="216"/>
      <c r="P133" s="218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6"/>
      <c r="AD133" s="216"/>
      <c r="AE133" s="218"/>
      <c r="AF133" s="216"/>
      <c r="AG133" s="216"/>
      <c r="AH133" s="216"/>
      <c r="AI133" s="216"/>
      <c r="AJ133" s="216"/>
      <c r="AK133" s="216"/>
      <c r="AL133" s="216"/>
      <c r="AM133" s="216"/>
      <c r="AN133" s="216"/>
      <c r="AO133" s="216"/>
      <c r="AP133" s="216"/>
      <c r="AQ133" s="216"/>
      <c r="AR133" s="216"/>
      <c r="AS133" s="216"/>
      <c r="AT133" s="216"/>
      <c r="AU133" s="216"/>
      <c r="AV133" s="216"/>
      <c r="AW133" s="216"/>
      <c r="AX133" s="216"/>
      <c r="AY133" s="216"/>
      <c r="AZ133" s="216"/>
      <c r="BA133" s="216"/>
      <c r="BB133" s="216"/>
      <c r="BC133" s="216"/>
      <c r="BD133" s="216"/>
      <c r="BE133" s="216"/>
      <c r="BF133" s="216"/>
    </row>
    <row r="134" spans="1:65" s="218" customFormat="1" ht="18.75" customHeight="1"/>
    <row r="135" spans="1:65" ht="18.75" customHeight="1">
      <c r="A135" s="59" t="s">
        <v>221</v>
      </c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</row>
    <row r="136" spans="1:65" ht="18.75" customHeight="1">
      <c r="A136" s="58"/>
      <c r="B136" s="58"/>
      <c r="C136" s="58"/>
      <c r="D136" s="58"/>
      <c r="E136" s="58"/>
      <c r="F136" s="58"/>
      <c r="G136" s="58"/>
      <c r="H136" s="275"/>
      <c r="I136" s="275"/>
      <c r="J136" s="58"/>
      <c r="K136" s="58"/>
      <c r="L136" s="437">
        <f>F133</f>
        <v>0</v>
      </c>
      <c r="M136" s="437"/>
      <c r="N136" s="437"/>
      <c r="O136" s="437"/>
      <c r="P136" s="437"/>
      <c r="Q136" s="437"/>
      <c r="R136" s="437"/>
      <c r="S136" s="437"/>
      <c r="T136" s="437"/>
      <c r="U136" s="437"/>
      <c r="V136" s="437"/>
      <c r="W136" s="437"/>
      <c r="X136" s="437"/>
      <c r="Y136" s="437"/>
      <c r="Z136" s="437"/>
      <c r="AA136" s="437"/>
      <c r="AB136" s="437"/>
      <c r="AC136" s="437"/>
      <c r="AD136" s="437"/>
      <c r="AE136" s="437"/>
      <c r="AF136" s="437"/>
      <c r="AG136" s="437"/>
      <c r="AH136" s="437"/>
      <c r="AI136" s="437"/>
      <c r="AJ136" s="370" t="s">
        <v>198</v>
      </c>
      <c r="AK136" s="438" t="str">
        <f>Calcu!P45</f>
        <v>∞</v>
      </c>
      <c r="AL136" s="438"/>
      <c r="AM136" s="438"/>
      <c r="AN136" s="58"/>
      <c r="AO136" s="58"/>
      <c r="AP136" s="58"/>
      <c r="AQ136" s="58"/>
      <c r="AR136" s="218"/>
      <c r="AS136" s="218"/>
      <c r="AV136" s="147"/>
      <c r="AW136" s="147"/>
      <c r="AX136" s="147"/>
      <c r="AY136" s="147"/>
      <c r="AZ136" s="147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</row>
    <row r="137" spans="1:65" ht="18.75" customHeight="1">
      <c r="A137" s="58"/>
      <c r="B137" s="58"/>
      <c r="C137" s="58"/>
      <c r="D137" s="58"/>
      <c r="E137" s="58"/>
      <c r="F137" s="58"/>
      <c r="G137" s="58"/>
      <c r="H137" s="275"/>
      <c r="I137" s="275"/>
      <c r="J137" s="58"/>
      <c r="K137" s="58"/>
      <c r="L137" s="439">
        <f>Calcu!N40</f>
        <v>0</v>
      </c>
      <c r="M137" s="439"/>
      <c r="N137" s="439"/>
      <c r="O137" s="439"/>
      <c r="P137" s="370" t="s">
        <v>97</v>
      </c>
      <c r="Q137" s="439">
        <f>Calcu!N41</f>
        <v>0</v>
      </c>
      <c r="R137" s="439"/>
      <c r="S137" s="439"/>
      <c r="T137" s="439"/>
      <c r="U137" s="370" t="s">
        <v>97</v>
      </c>
      <c r="V137" s="437">
        <f>Calcu!N42</f>
        <v>0</v>
      </c>
      <c r="W137" s="437"/>
      <c r="X137" s="437"/>
      <c r="Y137" s="437"/>
      <c r="Z137" s="370" t="s">
        <v>97</v>
      </c>
      <c r="AA137" s="439">
        <f>Calcu!N43</f>
        <v>0</v>
      </c>
      <c r="AB137" s="439"/>
      <c r="AC137" s="439"/>
      <c r="AD137" s="439"/>
      <c r="AE137" s="370" t="s">
        <v>97</v>
      </c>
      <c r="AF137" s="437">
        <f>Calcu!N44</f>
        <v>0</v>
      </c>
      <c r="AG137" s="437"/>
      <c r="AH137" s="437"/>
      <c r="AI137" s="437"/>
      <c r="AJ137" s="370"/>
      <c r="AK137" s="438"/>
      <c r="AL137" s="438"/>
      <c r="AM137" s="438"/>
      <c r="AN137" s="58"/>
      <c r="AO137" s="58"/>
      <c r="AP137" s="58"/>
      <c r="AQ137" s="58"/>
      <c r="AR137" s="58"/>
      <c r="AS137" s="58"/>
      <c r="AV137" s="147"/>
      <c r="AW137" s="147"/>
      <c r="AX137" s="147"/>
      <c r="AY137" s="147"/>
      <c r="AZ137" s="147"/>
    </row>
    <row r="138" spans="1:65" ht="18.75" customHeight="1">
      <c r="A138" s="58"/>
      <c r="B138" s="58"/>
      <c r="C138" s="58"/>
      <c r="D138" s="58"/>
      <c r="E138" s="58"/>
      <c r="F138" s="58"/>
      <c r="G138" s="58"/>
      <c r="H138" s="275"/>
      <c r="I138" s="275"/>
      <c r="J138" s="58"/>
      <c r="K138" s="58"/>
      <c r="L138" s="370" t="str">
        <f>Calcu!P40</f>
        <v>∞</v>
      </c>
      <c r="M138" s="370"/>
      <c r="N138" s="370"/>
      <c r="O138" s="370"/>
      <c r="P138" s="370"/>
      <c r="Q138" s="370" t="str">
        <f>Calcu!P41</f>
        <v>∞</v>
      </c>
      <c r="R138" s="370"/>
      <c r="S138" s="370"/>
      <c r="T138" s="370"/>
      <c r="U138" s="370"/>
      <c r="V138" s="370" t="str">
        <f>Calcu!P42</f>
        <v>∞</v>
      </c>
      <c r="W138" s="370"/>
      <c r="X138" s="370"/>
      <c r="Y138" s="370"/>
      <c r="Z138" s="370"/>
      <c r="AA138" s="370">
        <f>Calcu!P43</f>
        <v>50</v>
      </c>
      <c r="AB138" s="370"/>
      <c r="AC138" s="370"/>
      <c r="AD138" s="370"/>
      <c r="AE138" s="370"/>
      <c r="AF138" s="398">
        <f>Calcu!P44</f>
        <v>50</v>
      </c>
      <c r="AG138" s="398"/>
      <c r="AH138" s="398"/>
      <c r="AI138" s="39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</row>
    <row r="139" spans="1:65" ht="18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</row>
    <row r="140" spans="1:65" ht="18.75" customHeight="1">
      <c r="A140" s="59" t="s">
        <v>240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</row>
    <row r="141" spans="1:65" ht="18.75" customHeight="1">
      <c r="A141" s="59"/>
      <c r="B141" s="58" t="s">
        <v>302</v>
      </c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</row>
    <row r="142" spans="1:65" ht="18.75" customHeight="1">
      <c r="A142" s="59"/>
      <c r="B142" s="58"/>
      <c r="C142" s="218" t="s">
        <v>303</v>
      </c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</row>
    <row r="143" spans="1:65" ht="18.75" customHeight="1">
      <c r="A143" s="59"/>
      <c r="B143" s="58"/>
      <c r="C143" s="58"/>
      <c r="D143" s="58"/>
      <c r="E143" s="61"/>
      <c r="F143" s="58"/>
      <c r="G143" s="58"/>
      <c r="H143" s="224" t="s">
        <v>222</v>
      </c>
      <c r="I143" s="370">
        <f>Calcu!C51</f>
        <v>2</v>
      </c>
      <c r="J143" s="370"/>
      <c r="K143" s="370"/>
      <c r="L143" s="220" t="s">
        <v>223</v>
      </c>
      <c r="M143" s="423">
        <f>F133</f>
        <v>0</v>
      </c>
      <c r="N143" s="423"/>
      <c r="O143" s="423"/>
      <c r="P143" s="423"/>
      <c r="Q143" s="58" t="s">
        <v>224</v>
      </c>
      <c r="R143" s="424">
        <f>I143*M143</f>
        <v>0</v>
      </c>
      <c r="S143" s="424"/>
      <c r="T143" s="424"/>
      <c r="U143" s="424"/>
      <c r="V143" s="216"/>
      <c r="W143" s="217"/>
      <c r="AB143" s="136"/>
      <c r="AC143" s="136"/>
      <c r="AD143" s="136"/>
      <c r="AE143" s="136"/>
      <c r="AF143" s="136"/>
      <c r="AG143" s="148"/>
      <c r="AH143" s="218"/>
      <c r="AI143" s="218"/>
      <c r="AJ143" s="21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</row>
    <row r="144" spans="1:65" ht="18.75" customHeight="1">
      <c r="A144" s="59"/>
      <c r="B144" s="58"/>
      <c r="D144" s="58"/>
      <c r="E144" s="140"/>
      <c r="F144" s="58"/>
      <c r="G144" s="224"/>
      <c r="H144" s="216"/>
      <c r="I144" s="216"/>
      <c r="J144" s="216"/>
      <c r="R144" s="140"/>
      <c r="S144" s="149"/>
      <c r="T144" s="149"/>
      <c r="U144" s="149"/>
      <c r="V144" s="149"/>
      <c r="W144" s="149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</row>
    <row r="145" spans="1:45" ht="18.75" customHeight="1">
      <c r="A145" s="59" t="s">
        <v>278</v>
      </c>
      <c r="B145" s="216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  <c r="AG145" s="216"/>
      <c r="AH145" s="216"/>
      <c r="AI145" s="216"/>
      <c r="AJ145" s="216"/>
      <c r="AK145" s="216"/>
      <c r="AL145" s="216"/>
      <c r="AM145" s="216"/>
      <c r="AN145" s="216"/>
      <c r="AO145" s="216"/>
      <c r="AP145" s="216"/>
      <c r="AQ145" s="216"/>
      <c r="AR145" s="216"/>
    </row>
    <row r="146" spans="1:45" ht="18.75" customHeight="1">
      <c r="A146" s="59"/>
      <c r="B146" s="372" t="s">
        <v>267</v>
      </c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  <c r="X146" s="373"/>
      <c r="Y146" s="373"/>
      <c r="Z146" s="374"/>
      <c r="AA146" s="384" t="s">
        <v>279</v>
      </c>
      <c r="AB146" s="385"/>
      <c r="AC146" s="385"/>
      <c r="AD146" s="385"/>
      <c r="AE146" s="386"/>
      <c r="AF146" s="216"/>
      <c r="AG146" s="216"/>
      <c r="AH146" s="216"/>
      <c r="AI146" s="216"/>
      <c r="AJ146" s="216"/>
    </row>
    <row r="147" spans="1:45" ht="18.75" customHeight="1">
      <c r="A147" s="59"/>
      <c r="B147" s="372" t="s">
        <v>98</v>
      </c>
      <c r="C147" s="373"/>
      <c r="D147" s="373"/>
      <c r="E147" s="373"/>
      <c r="F147" s="374"/>
      <c r="G147" s="372" t="s">
        <v>127</v>
      </c>
      <c r="H147" s="373"/>
      <c r="I147" s="373"/>
      <c r="J147" s="373"/>
      <c r="K147" s="374"/>
      <c r="L147" s="372" t="s">
        <v>179</v>
      </c>
      <c r="M147" s="373"/>
      <c r="N147" s="373"/>
      <c r="O147" s="373"/>
      <c r="P147" s="374"/>
      <c r="Q147" s="372" t="s">
        <v>180</v>
      </c>
      <c r="R147" s="373"/>
      <c r="S147" s="373"/>
      <c r="T147" s="373"/>
      <c r="U147" s="374"/>
      <c r="V147" s="372" t="s">
        <v>181</v>
      </c>
      <c r="W147" s="373"/>
      <c r="X147" s="373"/>
      <c r="Y147" s="373"/>
      <c r="Z147" s="374"/>
      <c r="AA147" s="387"/>
      <c r="AB147" s="388"/>
      <c r="AC147" s="388"/>
      <c r="AD147" s="388"/>
      <c r="AE147" s="389"/>
      <c r="AF147" s="216"/>
      <c r="AG147" s="216"/>
      <c r="AH147" s="216"/>
      <c r="AI147" s="216"/>
      <c r="AJ147" s="216"/>
    </row>
    <row r="148" spans="1:45" ht="18.75" customHeight="1">
      <c r="A148" s="59"/>
      <c r="B148" s="375">
        <f>Calcu!B73</f>
        <v>0</v>
      </c>
      <c r="C148" s="376"/>
      <c r="D148" s="376"/>
      <c r="E148" s="376"/>
      <c r="F148" s="377"/>
      <c r="G148" s="375">
        <f>Calcu!C73</f>
        <v>0</v>
      </c>
      <c r="H148" s="376"/>
      <c r="I148" s="376"/>
      <c r="J148" s="376"/>
      <c r="K148" s="377"/>
      <c r="L148" s="375">
        <f>Calcu!D73</f>
        <v>0</v>
      </c>
      <c r="M148" s="376"/>
      <c r="N148" s="376"/>
      <c r="O148" s="376"/>
      <c r="P148" s="377"/>
      <c r="Q148" s="375">
        <f>Calcu!E73</f>
        <v>0</v>
      </c>
      <c r="R148" s="376"/>
      <c r="S148" s="376"/>
      <c r="T148" s="376"/>
      <c r="U148" s="377"/>
      <c r="V148" s="375">
        <f>Calcu!F73</f>
        <v>0</v>
      </c>
      <c r="W148" s="376"/>
      <c r="X148" s="376"/>
      <c r="Y148" s="376"/>
      <c r="Z148" s="377"/>
      <c r="AA148" s="375">
        <f>Calcu!G73</f>
        <v>0</v>
      </c>
      <c r="AB148" s="376"/>
      <c r="AC148" s="376"/>
      <c r="AD148" s="376"/>
      <c r="AE148" s="377"/>
      <c r="AF148" s="216"/>
      <c r="AG148" s="216"/>
      <c r="AH148" s="216"/>
      <c r="AI148" s="216"/>
      <c r="AJ148" s="216"/>
    </row>
    <row r="149" spans="1:45" s="70" customFormat="1" ht="18.75" customHeight="1"/>
    <row r="150" spans="1:45" ht="18.75" customHeight="1">
      <c r="A150" s="59" t="str">
        <f>"■ 반복 측정 결과 ("&amp;Calcu!B68&amp;")"</f>
        <v>■ 반복 측정 결과 (0)</v>
      </c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</row>
    <row r="151" spans="1:45" ht="18.75" customHeight="1">
      <c r="A151" s="59"/>
      <c r="B151" s="384" t="s">
        <v>280</v>
      </c>
      <c r="C151" s="385"/>
      <c r="D151" s="385"/>
      <c r="E151" s="385"/>
      <c r="F151" s="385"/>
      <c r="G151" s="385"/>
      <c r="H151" s="385"/>
      <c r="I151" s="385"/>
      <c r="J151" s="386"/>
      <c r="K151" s="372" t="s">
        <v>277</v>
      </c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  <c r="X151" s="373"/>
      <c r="Y151" s="373"/>
      <c r="Z151" s="373"/>
      <c r="AA151" s="373"/>
      <c r="AB151" s="373"/>
      <c r="AC151" s="373"/>
      <c r="AD151" s="373"/>
      <c r="AE151" s="373"/>
      <c r="AF151" s="373"/>
      <c r="AG151" s="373"/>
      <c r="AH151" s="373"/>
      <c r="AI151" s="374"/>
      <c r="AJ151" s="384" t="s">
        <v>178</v>
      </c>
      <c r="AK151" s="385"/>
      <c r="AL151" s="385"/>
      <c r="AM151" s="385"/>
      <c r="AN151" s="386"/>
      <c r="AO151" s="384" t="s">
        <v>79</v>
      </c>
      <c r="AP151" s="385"/>
      <c r="AQ151" s="385"/>
      <c r="AR151" s="385"/>
      <c r="AS151" s="386"/>
    </row>
    <row r="152" spans="1:45" ht="18.75" customHeight="1">
      <c r="A152" s="59"/>
      <c r="B152" s="387"/>
      <c r="C152" s="388"/>
      <c r="D152" s="388"/>
      <c r="E152" s="388"/>
      <c r="F152" s="388"/>
      <c r="G152" s="388"/>
      <c r="H152" s="388"/>
      <c r="I152" s="388"/>
      <c r="J152" s="389"/>
      <c r="K152" s="372" t="s">
        <v>98</v>
      </c>
      <c r="L152" s="373"/>
      <c r="M152" s="373"/>
      <c r="N152" s="373"/>
      <c r="O152" s="374"/>
      <c r="P152" s="372" t="s">
        <v>127</v>
      </c>
      <c r="Q152" s="373"/>
      <c r="R152" s="373"/>
      <c r="S152" s="373"/>
      <c r="T152" s="374"/>
      <c r="U152" s="372" t="s">
        <v>179</v>
      </c>
      <c r="V152" s="373"/>
      <c r="W152" s="373"/>
      <c r="X152" s="373"/>
      <c r="Y152" s="374"/>
      <c r="Z152" s="372" t="s">
        <v>180</v>
      </c>
      <c r="AA152" s="373"/>
      <c r="AB152" s="373"/>
      <c r="AC152" s="373"/>
      <c r="AD152" s="374"/>
      <c r="AE152" s="372" t="s">
        <v>181</v>
      </c>
      <c r="AF152" s="373"/>
      <c r="AG152" s="373"/>
      <c r="AH152" s="373"/>
      <c r="AI152" s="374"/>
      <c r="AJ152" s="387"/>
      <c r="AK152" s="388"/>
      <c r="AL152" s="388"/>
      <c r="AM152" s="388"/>
      <c r="AN152" s="389"/>
      <c r="AO152" s="387"/>
      <c r="AP152" s="388"/>
      <c r="AQ152" s="388"/>
      <c r="AR152" s="388"/>
      <c r="AS152" s="389"/>
    </row>
    <row r="153" spans="1:45" ht="18.75" customHeight="1">
      <c r="A153" s="59"/>
      <c r="B153" s="372" t="s">
        <v>123</v>
      </c>
      <c r="C153" s="373"/>
      <c r="D153" s="373"/>
      <c r="E153" s="373"/>
      <c r="F153" s="373"/>
      <c r="G153" s="373"/>
      <c r="H153" s="373"/>
      <c r="I153" s="373"/>
      <c r="J153" s="374"/>
      <c r="K153" s="372" t="str">
        <f>B153</f>
        <v>μm</v>
      </c>
      <c r="L153" s="373"/>
      <c r="M153" s="373"/>
      <c r="N153" s="373"/>
      <c r="O153" s="374"/>
      <c r="P153" s="372" t="str">
        <f>K153</f>
        <v>μm</v>
      </c>
      <c r="Q153" s="373"/>
      <c r="R153" s="373"/>
      <c r="S153" s="373"/>
      <c r="T153" s="374"/>
      <c r="U153" s="372" t="str">
        <f>P153</f>
        <v>μm</v>
      </c>
      <c r="V153" s="373"/>
      <c r="W153" s="373"/>
      <c r="X153" s="373"/>
      <c r="Y153" s="374"/>
      <c r="Z153" s="372" t="str">
        <f>U153</f>
        <v>μm</v>
      </c>
      <c r="AA153" s="373"/>
      <c r="AB153" s="373"/>
      <c r="AC153" s="373"/>
      <c r="AD153" s="374"/>
      <c r="AE153" s="372" t="str">
        <f>Z153</f>
        <v>μm</v>
      </c>
      <c r="AF153" s="373"/>
      <c r="AG153" s="373"/>
      <c r="AH153" s="373"/>
      <c r="AI153" s="374"/>
      <c r="AJ153" s="372" t="str">
        <f t="shared" ref="AJ153" si="2">AE153</f>
        <v>μm</v>
      </c>
      <c r="AK153" s="373"/>
      <c r="AL153" s="373"/>
      <c r="AM153" s="373"/>
      <c r="AN153" s="374"/>
      <c r="AO153" s="372" t="str">
        <f t="shared" ref="AO153" si="3">AJ153</f>
        <v>μm</v>
      </c>
      <c r="AP153" s="373"/>
      <c r="AQ153" s="373"/>
      <c r="AR153" s="373"/>
      <c r="AS153" s="374"/>
    </row>
    <row r="154" spans="1:45" ht="18.75" customHeight="1">
      <c r="A154" s="59"/>
      <c r="B154" s="375" t="str">
        <f>Calcu!C79</f>
        <v/>
      </c>
      <c r="C154" s="376"/>
      <c r="D154" s="376"/>
      <c r="E154" s="376"/>
      <c r="F154" s="376"/>
      <c r="G154" s="376"/>
      <c r="H154" s="376"/>
      <c r="I154" s="376"/>
      <c r="J154" s="377"/>
      <c r="K154" s="375" t="str">
        <f>Calcu!E79</f>
        <v/>
      </c>
      <c r="L154" s="376"/>
      <c r="M154" s="376"/>
      <c r="N154" s="376"/>
      <c r="O154" s="377"/>
      <c r="P154" s="375" t="str">
        <f>Calcu!F79</f>
        <v/>
      </c>
      <c r="Q154" s="376"/>
      <c r="R154" s="376"/>
      <c r="S154" s="376"/>
      <c r="T154" s="377"/>
      <c r="U154" s="375" t="str">
        <f>Calcu!G79</f>
        <v/>
      </c>
      <c r="V154" s="376"/>
      <c r="W154" s="376"/>
      <c r="X154" s="376"/>
      <c r="Y154" s="377"/>
      <c r="Z154" s="375" t="str">
        <f>Calcu!H79</f>
        <v/>
      </c>
      <c r="AA154" s="376"/>
      <c r="AB154" s="376"/>
      <c r="AC154" s="376"/>
      <c r="AD154" s="377"/>
      <c r="AE154" s="375" t="str">
        <f>Calcu!I79</f>
        <v/>
      </c>
      <c r="AF154" s="376"/>
      <c r="AG154" s="376"/>
      <c r="AH154" s="376"/>
      <c r="AI154" s="377"/>
      <c r="AJ154" s="375" t="str">
        <f>Calcu!J79</f>
        <v/>
      </c>
      <c r="AK154" s="376"/>
      <c r="AL154" s="376"/>
      <c r="AM154" s="376"/>
      <c r="AN154" s="377"/>
      <c r="AO154" s="390" t="str">
        <f>Calcu!K79</f>
        <v/>
      </c>
      <c r="AP154" s="391"/>
      <c r="AQ154" s="391"/>
      <c r="AR154" s="391"/>
      <c r="AS154" s="392"/>
    </row>
    <row r="155" spans="1:45" ht="18.75" customHeight="1">
      <c r="A155" s="59"/>
      <c r="B155" s="375" t="str">
        <f>Calcu!C80</f>
        <v/>
      </c>
      <c r="C155" s="376"/>
      <c r="D155" s="376"/>
      <c r="E155" s="376"/>
      <c r="F155" s="376"/>
      <c r="G155" s="376"/>
      <c r="H155" s="376"/>
      <c r="I155" s="376"/>
      <c r="J155" s="377"/>
      <c r="K155" s="375" t="str">
        <f>Calcu!E80</f>
        <v/>
      </c>
      <c r="L155" s="376"/>
      <c r="M155" s="376"/>
      <c r="N155" s="376"/>
      <c r="O155" s="377"/>
      <c r="P155" s="375" t="str">
        <f>Calcu!F80</f>
        <v/>
      </c>
      <c r="Q155" s="376"/>
      <c r="R155" s="376"/>
      <c r="S155" s="376"/>
      <c r="T155" s="377"/>
      <c r="U155" s="375" t="str">
        <f>Calcu!G80</f>
        <v/>
      </c>
      <c r="V155" s="376"/>
      <c r="W155" s="376"/>
      <c r="X155" s="376"/>
      <c r="Y155" s="377"/>
      <c r="Z155" s="375" t="str">
        <f>Calcu!H80</f>
        <v/>
      </c>
      <c r="AA155" s="376"/>
      <c r="AB155" s="376"/>
      <c r="AC155" s="376"/>
      <c r="AD155" s="377"/>
      <c r="AE155" s="375" t="str">
        <f>Calcu!I80</f>
        <v/>
      </c>
      <c r="AF155" s="376"/>
      <c r="AG155" s="376"/>
      <c r="AH155" s="376"/>
      <c r="AI155" s="377"/>
      <c r="AJ155" s="375" t="str">
        <f>Calcu!J80</f>
        <v/>
      </c>
      <c r="AK155" s="376"/>
      <c r="AL155" s="376"/>
      <c r="AM155" s="376"/>
      <c r="AN155" s="377"/>
      <c r="AO155" s="390" t="str">
        <f>Calcu!K80</f>
        <v/>
      </c>
      <c r="AP155" s="391"/>
      <c r="AQ155" s="391"/>
      <c r="AR155" s="391"/>
      <c r="AS155" s="392"/>
    </row>
    <row r="156" spans="1:45" ht="18.75" customHeight="1">
      <c r="A156" s="59"/>
      <c r="B156" s="375" t="str">
        <f>Calcu!C81</f>
        <v/>
      </c>
      <c r="C156" s="376"/>
      <c r="D156" s="376"/>
      <c r="E156" s="376"/>
      <c r="F156" s="376"/>
      <c r="G156" s="376"/>
      <c r="H156" s="376"/>
      <c r="I156" s="376"/>
      <c r="J156" s="377"/>
      <c r="K156" s="375" t="str">
        <f>Calcu!E81</f>
        <v/>
      </c>
      <c r="L156" s="376"/>
      <c r="M156" s="376"/>
      <c r="N156" s="376"/>
      <c r="O156" s="377"/>
      <c r="P156" s="375" t="str">
        <f>Calcu!F81</f>
        <v/>
      </c>
      <c r="Q156" s="376"/>
      <c r="R156" s="376"/>
      <c r="S156" s="376"/>
      <c r="T156" s="377"/>
      <c r="U156" s="375" t="str">
        <f>Calcu!G81</f>
        <v/>
      </c>
      <c r="V156" s="376"/>
      <c r="W156" s="376"/>
      <c r="X156" s="376"/>
      <c r="Y156" s="377"/>
      <c r="Z156" s="375" t="str">
        <f>Calcu!H81</f>
        <v/>
      </c>
      <c r="AA156" s="376"/>
      <c r="AB156" s="376"/>
      <c r="AC156" s="376"/>
      <c r="AD156" s="377"/>
      <c r="AE156" s="375" t="str">
        <f>Calcu!I81</f>
        <v/>
      </c>
      <c r="AF156" s="376"/>
      <c r="AG156" s="376"/>
      <c r="AH156" s="376"/>
      <c r="AI156" s="377"/>
      <c r="AJ156" s="375" t="str">
        <f>Calcu!J81</f>
        <v/>
      </c>
      <c r="AK156" s="376"/>
      <c r="AL156" s="376"/>
      <c r="AM156" s="376"/>
      <c r="AN156" s="377"/>
      <c r="AO156" s="390" t="str">
        <f>Calcu!K81</f>
        <v/>
      </c>
      <c r="AP156" s="391"/>
      <c r="AQ156" s="391"/>
      <c r="AR156" s="391"/>
      <c r="AS156" s="392"/>
    </row>
    <row r="157" spans="1:45" ht="18.75" customHeight="1">
      <c r="A157" s="59"/>
      <c r="B157" s="375" t="str">
        <f>Calcu!C82</f>
        <v/>
      </c>
      <c r="C157" s="376"/>
      <c r="D157" s="376"/>
      <c r="E157" s="376"/>
      <c r="F157" s="376"/>
      <c r="G157" s="376"/>
      <c r="H157" s="376"/>
      <c r="I157" s="376"/>
      <c r="J157" s="377"/>
      <c r="K157" s="375" t="str">
        <f>Calcu!E82</f>
        <v/>
      </c>
      <c r="L157" s="376"/>
      <c r="M157" s="376"/>
      <c r="N157" s="376"/>
      <c r="O157" s="377"/>
      <c r="P157" s="375" t="str">
        <f>Calcu!F82</f>
        <v/>
      </c>
      <c r="Q157" s="376"/>
      <c r="R157" s="376"/>
      <c r="S157" s="376"/>
      <c r="T157" s="377"/>
      <c r="U157" s="375" t="str">
        <f>Calcu!G82</f>
        <v/>
      </c>
      <c r="V157" s="376"/>
      <c r="W157" s="376"/>
      <c r="X157" s="376"/>
      <c r="Y157" s="377"/>
      <c r="Z157" s="375" t="str">
        <f>Calcu!H82</f>
        <v/>
      </c>
      <c r="AA157" s="376"/>
      <c r="AB157" s="376"/>
      <c r="AC157" s="376"/>
      <c r="AD157" s="377"/>
      <c r="AE157" s="375" t="str">
        <f>Calcu!I82</f>
        <v/>
      </c>
      <c r="AF157" s="376"/>
      <c r="AG157" s="376"/>
      <c r="AH157" s="376"/>
      <c r="AI157" s="377"/>
      <c r="AJ157" s="375" t="str">
        <f>Calcu!J82</f>
        <v/>
      </c>
      <c r="AK157" s="376"/>
      <c r="AL157" s="376"/>
      <c r="AM157" s="376"/>
      <c r="AN157" s="377"/>
      <c r="AO157" s="390" t="str">
        <f>Calcu!K82</f>
        <v/>
      </c>
      <c r="AP157" s="391"/>
      <c r="AQ157" s="391"/>
      <c r="AR157" s="391"/>
      <c r="AS157" s="392"/>
    </row>
    <row r="158" spans="1:45" ht="18.75" customHeight="1">
      <c r="A158" s="59"/>
      <c r="B158" s="375" t="str">
        <f>Calcu!C83</f>
        <v/>
      </c>
      <c r="C158" s="376"/>
      <c r="D158" s="376"/>
      <c r="E158" s="376"/>
      <c r="F158" s="376"/>
      <c r="G158" s="376"/>
      <c r="H158" s="376"/>
      <c r="I158" s="376"/>
      <c r="J158" s="377"/>
      <c r="K158" s="375" t="str">
        <f>Calcu!E83</f>
        <v/>
      </c>
      <c r="L158" s="376"/>
      <c r="M158" s="376"/>
      <c r="N158" s="376"/>
      <c r="O158" s="377"/>
      <c r="P158" s="375" t="str">
        <f>Calcu!F83</f>
        <v/>
      </c>
      <c r="Q158" s="376"/>
      <c r="R158" s="376"/>
      <c r="S158" s="376"/>
      <c r="T158" s="377"/>
      <c r="U158" s="375" t="str">
        <f>Calcu!G83</f>
        <v/>
      </c>
      <c r="V158" s="376"/>
      <c r="W158" s="376"/>
      <c r="X158" s="376"/>
      <c r="Y158" s="377"/>
      <c r="Z158" s="375" t="str">
        <f>Calcu!H83</f>
        <v/>
      </c>
      <c r="AA158" s="376"/>
      <c r="AB158" s="376"/>
      <c r="AC158" s="376"/>
      <c r="AD158" s="377"/>
      <c r="AE158" s="375" t="str">
        <f>Calcu!I83</f>
        <v/>
      </c>
      <c r="AF158" s="376"/>
      <c r="AG158" s="376"/>
      <c r="AH158" s="376"/>
      <c r="AI158" s="377"/>
      <c r="AJ158" s="375" t="str">
        <f>Calcu!J83</f>
        <v/>
      </c>
      <c r="AK158" s="376"/>
      <c r="AL158" s="376"/>
      <c r="AM158" s="376"/>
      <c r="AN158" s="377"/>
      <c r="AO158" s="390" t="str">
        <f>Calcu!K83</f>
        <v/>
      </c>
      <c r="AP158" s="391"/>
      <c r="AQ158" s="391"/>
      <c r="AR158" s="391"/>
      <c r="AS158" s="392"/>
    </row>
    <row r="159" spans="1:45" ht="18.75" customHeight="1">
      <c r="A159" s="59"/>
      <c r="B159" s="375" t="str">
        <f>Calcu!C84</f>
        <v/>
      </c>
      <c r="C159" s="376"/>
      <c r="D159" s="376"/>
      <c r="E159" s="376"/>
      <c r="F159" s="376"/>
      <c r="G159" s="376"/>
      <c r="H159" s="376"/>
      <c r="I159" s="376"/>
      <c r="J159" s="377"/>
      <c r="K159" s="375" t="str">
        <f>Calcu!E84</f>
        <v/>
      </c>
      <c r="L159" s="376"/>
      <c r="M159" s="376"/>
      <c r="N159" s="376"/>
      <c r="O159" s="377"/>
      <c r="P159" s="375" t="str">
        <f>Calcu!F84</f>
        <v/>
      </c>
      <c r="Q159" s="376"/>
      <c r="R159" s="376"/>
      <c r="S159" s="376"/>
      <c r="T159" s="377"/>
      <c r="U159" s="375" t="str">
        <f>Calcu!G84</f>
        <v/>
      </c>
      <c r="V159" s="376"/>
      <c r="W159" s="376"/>
      <c r="X159" s="376"/>
      <c r="Y159" s="377"/>
      <c r="Z159" s="375" t="str">
        <f>Calcu!H84</f>
        <v/>
      </c>
      <c r="AA159" s="376"/>
      <c r="AB159" s="376"/>
      <c r="AC159" s="376"/>
      <c r="AD159" s="377"/>
      <c r="AE159" s="375" t="str">
        <f>Calcu!I84</f>
        <v/>
      </c>
      <c r="AF159" s="376"/>
      <c r="AG159" s="376"/>
      <c r="AH159" s="376"/>
      <c r="AI159" s="377"/>
      <c r="AJ159" s="375" t="str">
        <f>Calcu!J84</f>
        <v/>
      </c>
      <c r="AK159" s="376"/>
      <c r="AL159" s="376"/>
      <c r="AM159" s="376"/>
      <c r="AN159" s="377"/>
      <c r="AO159" s="390" t="str">
        <f>Calcu!K84</f>
        <v/>
      </c>
      <c r="AP159" s="391"/>
      <c r="AQ159" s="391"/>
      <c r="AR159" s="391"/>
      <c r="AS159" s="392"/>
    </row>
    <row r="160" spans="1:45" ht="18.75" customHeight="1">
      <c r="A160" s="59"/>
      <c r="B160" s="375" t="str">
        <f>Calcu!C85</f>
        <v/>
      </c>
      <c r="C160" s="376"/>
      <c r="D160" s="376"/>
      <c r="E160" s="376"/>
      <c r="F160" s="376"/>
      <c r="G160" s="376"/>
      <c r="H160" s="376"/>
      <c r="I160" s="376"/>
      <c r="J160" s="377"/>
      <c r="K160" s="375" t="str">
        <f>Calcu!E85</f>
        <v/>
      </c>
      <c r="L160" s="376"/>
      <c r="M160" s="376"/>
      <c r="N160" s="376"/>
      <c r="O160" s="377"/>
      <c r="P160" s="375" t="str">
        <f>Calcu!F85</f>
        <v/>
      </c>
      <c r="Q160" s="376"/>
      <c r="R160" s="376"/>
      <c r="S160" s="376"/>
      <c r="T160" s="377"/>
      <c r="U160" s="375" t="str">
        <f>Calcu!G85</f>
        <v/>
      </c>
      <c r="V160" s="376"/>
      <c r="W160" s="376"/>
      <c r="X160" s="376"/>
      <c r="Y160" s="377"/>
      <c r="Z160" s="375" t="str">
        <f>Calcu!H85</f>
        <v/>
      </c>
      <c r="AA160" s="376"/>
      <c r="AB160" s="376"/>
      <c r="AC160" s="376"/>
      <c r="AD160" s="377"/>
      <c r="AE160" s="375" t="str">
        <f>Calcu!I85</f>
        <v/>
      </c>
      <c r="AF160" s="376"/>
      <c r="AG160" s="376"/>
      <c r="AH160" s="376"/>
      <c r="AI160" s="377"/>
      <c r="AJ160" s="375" t="str">
        <f>Calcu!J85</f>
        <v/>
      </c>
      <c r="AK160" s="376"/>
      <c r="AL160" s="376"/>
      <c r="AM160" s="376"/>
      <c r="AN160" s="377"/>
      <c r="AO160" s="390" t="str">
        <f>Calcu!K85</f>
        <v/>
      </c>
      <c r="AP160" s="391"/>
      <c r="AQ160" s="391"/>
      <c r="AR160" s="391"/>
      <c r="AS160" s="392"/>
    </row>
    <row r="161" spans="1:46" ht="18.75" customHeight="1">
      <c r="A161" s="59"/>
      <c r="B161" s="375" t="str">
        <f>Calcu!C86</f>
        <v/>
      </c>
      <c r="C161" s="376"/>
      <c r="D161" s="376"/>
      <c r="E161" s="376"/>
      <c r="F161" s="376"/>
      <c r="G161" s="376"/>
      <c r="H161" s="376"/>
      <c r="I161" s="376"/>
      <c r="J161" s="377"/>
      <c r="K161" s="375" t="str">
        <f>Calcu!E86</f>
        <v/>
      </c>
      <c r="L161" s="376"/>
      <c r="M161" s="376"/>
      <c r="N161" s="376"/>
      <c r="O161" s="377"/>
      <c r="P161" s="375" t="str">
        <f>Calcu!F86</f>
        <v/>
      </c>
      <c r="Q161" s="376"/>
      <c r="R161" s="376"/>
      <c r="S161" s="376"/>
      <c r="T161" s="377"/>
      <c r="U161" s="375" t="str">
        <f>Calcu!G86</f>
        <v/>
      </c>
      <c r="V161" s="376"/>
      <c r="W161" s="376"/>
      <c r="X161" s="376"/>
      <c r="Y161" s="377"/>
      <c r="Z161" s="375" t="str">
        <f>Calcu!H86</f>
        <v/>
      </c>
      <c r="AA161" s="376"/>
      <c r="AB161" s="376"/>
      <c r="AC161" s="376"/>
      <c r="AD161" s="377"/>
      <c r="AE161" s="375" t="str">
        <f>Calcu!I86</f>
        <v/>
      </c>
      <c r="AF161" s="376"/>
      <c r="AG161" s="376"/>
      <c r="AH161" s="376"/>
      <c r="AI161" s="377"/>
      <c r="AJ161" s="375" t="str">
        <f>Calcu!J86</f>
        <v/>
      </c>
      <c r="AK161" s="376"/>
      <c r="AL161" s="376"/>
      <c r="AM161" s="376"/>
      <c r="AN161" s="377"/>
      <c r="AO161" s="390" t="str">
        <f>Calcu!K86</f>
        <v/>
      </c>
      <c r="AP161" s="391"/>
      <c r="AQ161" s="391"/>
      <c r="AR161" s="391"/>
      <c r="AS161" s="392"/>
    </row>
    <row r="162" spans="1:46" ht="18.75" customHeight="1">
      <c r="A162" s="59"/>
      <c r="B162" s="375" t="str">
        <f>Calcu!C87</f>
        <v/>
      </c>
      <c r="C162" s="376"/>
      <c r="D162" s="376"/>
      <c r="E162" s="376"/>
      <c r="F162" s="376"/>
      <c r="G162" s="376"/>
      <c r="H162" s="376"/>
      <c r="I162" s="376"/>
      <c r="J162" s="377"/>
      <c r="K162" s="375" t="str">
        <f>Calcu!E87</f>
        <v/>
      </c>
      <c r="L162" s="376"/>
      <c r="M162" s="376"/>
      <c r="N162" s="376"/>
      <c r="O162" s="377"/>
      <c r="P162" s="375" t="str">
        <f>Calcu!F87</f>
        <v/>
      </c>
      <c r="Q162" s="376"/>
      <c r="R162" s="376"/>
      <c r="S162" s="376"/>
      <c r="T162" s="377"/>
      <c r="U162" s="375" t="str">
        <f>Calcu!G87</f>
        <v/>
      </c>
      <c r="V162" s="376"/>
      <c r="W162" s="376"/>
      <c r="X162" s="376"/>
      <c r="Y162" s="377"/>
      <c r="Z162" s="375" t="str">
        <f>Calcu!H87</f>
        <v/>
      </c>
      <c r="AA162" s="376"/>
      <c r="AB162" s="376"/>
      <c r="AC162" s="376"/>
      <c r="AD162" s="377"/>
      <c r="AE162" s="375" t="str">
        <f>Calcu!I87</f>
        <v/>
      </c>
      <c r="AF162" s="376"/>
      <c r="AG162" s="376"/>
      <c r="AH162" s="376"/>
      <c r="AI162" s="377"/>
      <c r="AJ162" s="375" t="str">
        <f>Calcu!J87</f>
        <v/>
      </c>
      <c r="AK162" s="376"/>
      <c r="AL162" s="376"/>
      <c r="AM162" s="376"/>
      <c r="AN162" s="377"/>
      <c r="AO162" s="390" t="str">
        <f>Calcu!K87</f>
        <v/>
      </c>
      <c r="AP162" s="391"/>
      <c r="AQ162" s="391"/>
      <c r="AR162" s="391"/>
      <c r="AS162" s="392"/>
    </row>
    <row r="163" spans="1:46" ht="18.75" customHeight="1">
      <c r="A163" s="59"/>
      <c r="B163" s="375" t="str">
        <f>Calcu!C88</f>
        <v/>
      </c>
      <c r="C163" s="376"/>
      <c r="D163" s="376"/>
      <c r="E163" s="376"/>
      <c r="F163" s="376"/>
      <c r="G163" s="376"/>
      <c r="H163" s="376"/>
      <c r="I163" s="376"/>
      <c r="J163" s="377"/>
      <c r="K163" s="375" t="str">
        <f>Calcu!E88</f>
        <v/>
      </c>
      <c r="L163" s="376"/>
      <c r="M163" s="376"/>
      <c r="N163" s="376"/>
      <c r="O163" s="377"/>
      <c r="P163" s="375" t="str">
        <f>Calcu!F88</f>
        <v/>
      </c>
      <c r="Q163" s="376"/>
      <c r="R163" s="376"/>
      <c r="S163" s="376"/>
      <c r="T163" s="377"/>
      <c r="U163" s="375" t="str">
        <f>Calcu!G88</f>
        <v/>
      </c>
      <c r="V163" s="376"/>
      <c r="W163" s="376"/>
      <c r="X163" s="376"/>
      <c r="Y163" s="377"/>
      <c r="Z163" s="375" t="str">
        <f>Calcu!H88</f>
        <v/>
      </c>
      <c r="AA163" s="376"/>
      <c r="AB163" s="376"/>
      <c r="AC163" s="376"/>
      <c r="AD163" s="377"/>
      <c r="AE163" s="375" t="str">
        <f>Calcu!I88</f>
        <v/>
      </c>
      <c r="AF163" s="376"/>
      <c r="AG163" s="376"/>
      <c r="AH163" s="376"/>
      <c r="AI163" s="377"/>
      <c r="AJ163" s="375" t="str">
        <f>Calcu!J88</f>
        <v/>
      </c>
      <c r="AK163" s="376"/>
      <c r="AL163" s="376"/>
      <c r="AM163" s="376"/>
      <c r="AN163" s="377"/>
      <c r="AO163" s="390" t="str">
        <f>Calcu!K88</f>
        <v/>
      </c>
      <c r="AP163" s="391"/>
      <c r="AQ163" s="391"/>
      <c r="AR163" s="391"/>
      <c r="AS163" s="392"/>
    </row>
    <row r="164" spans="1:46" ht="18.75" customHeight="1">
      <c r="A164" s="59"/>
      <c r="B164" s="375" t="str">
        <f>Calcu!C89</f>
        <v/>
      </c>
      <c r="C164" s="376"/>
      <c r="D164" s="376"/>
      <c r="E164" s="376"/>
      <c r="F164" s="376"/>
      <c r="G164" s="376"/>
      <c r="H164" s="376"/>
      <c r="I164" s="376"/>
      <c r="J164" s="377"/>
      <c r="K164" s="375" t="str">
        <f>Calcu!E89</f>
        <v/>
      </c>
      <c r="L164" s="376"/>
      <c r="M164" s="376"/>
      <c r="N164" s="376"/>
      <c r="O164" s="377"/>
      <c r="P164" s="375" t="str">
        <f>Calcu!F89</f>
        <v/>
      </c>
      <c r="Q164" s="376"/>
      <c r="R164" s="376"/>
      <c r="S164" s="376"/>
      <c r="T164" s="377"/>
      <c r="U164" s="375" t="str">
        <f>Calcu!G89</f>
        <v/>
      </c>
      <c r="V164" s="376"/>
      <c r="W164" s="376"/>
      <c r="X164" s="376"/>
      <c r="Y164" s="377"/>
      <c r="Z164" s="375" t="str">
        <f>Calcu!H89</f>
        <v/>
      </c>
      <c r="AA164" s="376"/>
      <c r="AB164" s="376"/>
      <c r="AC164" s="376"/>
      <c r="AD164" s="377"/>
      <c r="AE164" s="375" t="str">
        <f>Calcu!I89</f>
        <v/>
      </c>
      <c r="AF164" s="376"/>
      <c r="AG164" s="376"/>
      <c r="AH164" s="376"/>
      <c r="AI164" s="377"/>
      <c r="AJ164" s="375" t="str">
        <f>Calcu!J89</f>
        <v/>
      </c>
      <c r="AK164" s="376"/>
      <c r="AL164" s="376"/>
      <c r="AM164" s="376"/>
      <c r="AN164" s="377"/>
      <c r="AO164" s="390" t="str">
        <f>Calcu!K89</f>
        <v/>
      </c>
      <c r="AP164" s="391"/>
      <c r="AQ164" s="391"/>
      <c r="AR164" s="391"/>
      <c r="AS164" s="392"/>
    </row>
    <row r="165" spans="1:46" ht="18.75" customHeight="1">
      <c r="A165" s="59"/>
      <c r="B165" s="375" t="str">
        <f>Calcu!C90</f>
        <v/>
      </c>
      <c r="C165" s="376"/>
      <c r="D165" s="376"/>
      <c r="E165" s="376"/>
      <c r="F165" s="376"/>
      <c r="G165" s="376"/>
      <c r="H165" s="376"/>
      <c r="I165" s="376"/>
      <c r="J165" s="377"/>
      <c r="K165" s="375" t="str">
        <f>Calcu!E90</f>
        <v/>
      </c>
      <c r="L165" s="376"/>
      <c r="M165" s="376"/>
      <c r="N165" s="376"/>
      <c r="O165" s="377"/>
      <c r="P165" s="375" t="str">
        <f>Calcu!F90</f>
        <v/>
      </c>
      <c r="Q165" s="376"/>
      <c r="R165" s="376"/>
      <c r="S165" s="376"/>
      <c r="T165" s="377"/>
      <c r="U165" s="375" t="str">
        <f>Calcu!G90</f>
        <v/>
      </c>
      <c r="V165" s="376"/>
      <c r="W165" s="376"/>
      <c r="X165" s="376"/>
      <c r="Y165" s="377"/>
      <c r="Z165" s="375" t="str">
        <f>Calcu!H90</f>
        <v/>
      </c>
      <c r="AA165" s="376"/>
      <c r="AB165" s="376"/>
      <c r="AC165" s="376"/>
      <c r="AD165" s="377"/>
      <c r="AE165" s="375" t="str">
        <f>Calcu!I90</f>
        <v/>
      </c>
      <c r="AF165" s="376"/>
      <c r="AG165" s="376"/>
      <c r="AH165" s="376"/>
      <c r="AI165" s="377"/>
      <c r="AJ165" s="375" t="str">
        <f>Calcu!J90</f>
        <v/>
      </c>
      <c r="AK165" s="376"/>
      <c r="AL165" s="376"/>
      <c r="AM165" s="376"/>
      <c r="AN165" s="377"/>
      <c r="AO165" s="390" t="str">
        <f>Calcu!K90</f>
        <v/>
      </c>
      <c r="AP165" s="391"/>
      <c r="AQ165" s="391"/>
      <c r="AR165" s="391"/>
      <c r="AS165" s="392"/>
    </row>
    <row r="166" spans="1:46" ht="18.75" customHeight="1">
      <c r="A166" s="59"/>
      <c r="B166" s="375" t="str">
        <f>Calcu!C91</f>
        <v/>
      </c>
      <c r="C166" s="376"/>
      <c r="D166" s="376"/>
      <c r="E166" s="376"/>
      <c r="F166" s="376"/>
      <c r="G166" s="376"/>
      <c r="H166" s="376"/>
      <c r="I166" s="376"/>
      <c r="J166" s="377"/>
      <c r="K166" s="375" t="str">
        <f>Calcu!E91</f>
        <v/>
      </c>
      <c r="L166" s="376"/>
      <c r="M166" s="376"/>
      <c r="N166" s="376"/>
      <c r="O166" s="377"/>
      <c r="P166" s="375" t="str">
        <f>Calcu!F91</f>
        <v/>
      </c>
      <c r="Q166" s="376"/>
      <c r="R166" s="376"/>
      <c r="S166" s="376"/>
      <c r="T166" s="377"/>
      <c r="U166" s="375" t="str">
        <f>Calcu!G91</f>
        <v/>
      </c>
      <c r="V166" s="376"/>
      <c r="W166" s="376"/>
      <c r="X166" s="376"/>
      <c r="Y166" s="377"/>
      <c r="Z166" s="375" t="str">
        <f>Calcu!H91</f>
        <v/>
      </c>
      <c r="AA166" s="376"/>
      <c r="AB166" s="376"/>
      <c r="AC166" s="376"/>
      <c r="AD166" s="377"/>
      <c r="AE166" s="375" t="str">
        <f>Calcu!I91</f>
        <v/>
      </c>
      <c r="AF166" s="376"/>
      <c r="AG166" s="376"/>
      <c r="AH166" s="376"/>
      <c r="AI166" s="377"/>
      <c r="AJ166" s="375" t="str">
        <f>Calcu!J91</f>
        <v/>
      </c>
      <c r="AK166" s="376"/>
      <c r="AL166" s="376"/>
      <c r="AM166" s="376"/>
      <c r="AN166" s="377"/>
      <c r="AO166" s="390" t="str">
        <f>Calcu!K91</f>
        <v/>
      </c>
      <c r="AP166" s="391"/>
      <c r="AQ166" s="391"/>
      <c r="AR166" s="391"/>
      <c r="AS166" s="392"/>
    </row>
    <row r="167" spans="1:46" ht="18.75" customHeight="1">
      <c r="A167" s="59"/>
      <c r="B167" s="375" t="str">
        <f>Calcu!C92</f>
        <v/>
      </c>
      <c r="C167" s="376"/>
      <c r="D167" s="376"/>
      <c r="E167" s="376"/>
      <c r="F167" s="376"/>
      <c r="G167" s="376"/>
      <c r="H167" s="376"/>
      <c r="I167" s="376"/>
      <c r="J167" s="377"/>
      <c r="K167" s="375" t="str">
        <f>Calcu!E92</f>
        <v/>
      </c>
      <c r="L167" s="376"/>
      <c r="M167" s="376"/>
      <c r="N167" s="376"/>
      <c r="O167" s="377"/>
      <c r="P167" s="375" t="str">
        <f>Calcu!F92</f>
        <v/>
      </c>
      <c r="Q167" s="376"/>
      <c r="R167" s="376"/>
      <c r="S167" s="376"/>
      <c r="T167" s="377"/>
      <c r="U167" s="375" t="str">
        <f>Calcu!G92</f>
        <v/>
      </c>
      <c r="V167" s="376"/>
      <c r="W167" s="376"/>
      <c r="X167" s="376"/>
      <c r="Y167" s="377"/>
      <c r="Z167" s="375" t="str">
        <f>Calcu!H92</f>
        <v/>
      </c>
      <c r="AA167" s="376"/>
      <c r="AB167" s="376"/>
      <c r="AC167" s="376"/>
      <c r="AD167" s="377"/>
      <c r="AE167" s="375" t="str">
        <f>Calcu!I92</f>
        <v/>
      </c>
      <c r="AF167" s="376"/>
      <c r="AG167" s="376"/>
      <c r="AH167" s="376"/>
      <c r="AI167" s="377"/>
      <c r="AJ167" s="375" t="str">
        <f>Calcu!J92</f>
        <v/>
      </c>
      <c r="AK167" s="376"/>
      <c r="AL167" s="376"/>
      <c r="AM167" s="376"/>
      <c r="AN167" s="377"/>
      <c r="AO167" s="390" t="str">
        <f>Calcu!K92</f>
        <v/>
      </c>
      <c r="AP167" s="391"/>
      <c r="AQ167" s="391"/>
      <c r="AR167" s="391"/>
      <c r="AS167" s="392"/>
    </row>
    <row r="168" spans="1:46" ht="18.75" customHeight="1">
      <c r="A168" s="59"/>
      <c r="B168" s="375" t="str">
        <f>Calcu!C93</f>
        <v/>
      </c>
      <c r="C168" s="376"/>
      <c r="D168" s="376"/>
      <c r="E168" s="376"/>
      <c r="F168" s="376"/>
      <c r="G168" s="376"/>
      <c r="H168" s="376"/>
      <c r="I168" s="376"/>
      <c r="J168" s="377"/>
      <c r="K168" s="375" t="str">
        <f>Calcu!E93</f>
        <v/>
      </c>
      <c r="L168" s="376"/>
      <c r="M168" s="376"/>
      <c r="N168" s="376"/>
      <c r="O168" s="377"/>
      <c r="P168" s="375" t="str">
        <f>Calcu!F93</f>
        <v/>
      </c>
      <c r="Q168" s="376"/>
      <c r="R168" s="376"/>
      <c r="S168" s="376"/>
      <c r="T168" s="377"/>
      <c r="U168" s="375" t="str">
        <f>Calcu!G93</f>
        <v/>
      </c>
      <c r="V168" s="376"/>
      <c r="W168" s="376"/>
      <c r="X168" s="376"/>
      <c r="Y168" s="377"/>
      <c r="Z168" s="375" t="str">
        <f>Calcu!H93</f>
        <v/>
      </c>
      <c r="AA168" s="376"/>
      <c r="AB168" s="376"/>
      <c r="AC168" s="376"/>
      <c r="AD168" s="377"/>
      <c r="AE168" s="375" t="str">
        <f>Calcu!I93</f>
        <v/>
      </c>
      <c r="AF168" s="376"/>
      <c r="AG168" s="376"/>
      <c r="AH168" s="376"/>
      <c r="AI168" s="377"/>
      <c r="AJ168" s="375" t="str">
        <f>Calcu!J93</f>
        <v/>
      </c>
      <c r="AK168" s="376"/>
      <c r="AL168" s="376"/>
      <c r="AM168" s="376"/>
      <c r="AN168" s="377"/>
      <c r="AO168" s="390" t="str">
        <f>Calcu!K93</f>
        <v/>
      </c>
      <c r="AP168" s="391"/>
      <c r="AQ168" s="391"/>
      <c r="AR168" s="391"/>
      <c r="AS168" s="392"/>
    </row>
    <row r="169" spans="1:46" ht="18.75" customHeight="1">
      <c r="A169" s="59"/>
      <c r="B169" s="375" t="str">
        <f>Calcu!C94</f>
        <v/>
      </c>
      <c r="C169" s="376"/>
      <c r="D169" s="376"/>
      <c r="E169" s="376"/>
      <c r="F169" s="376"/>
      <c r="G169" s="376"/>
      <c r="H169" s="376"/>
      <c r="I169" s="376"/>
      <c r="J169" s="377"/>
      <c r="K169" s="375" t="str">
        <f>Calcu!E94</f>
        <v/>
      </c>
      <c r="L169" s="376"/>
      <c r="M169" s="376"/>
      <c r="N169" s="376"/>
      <c r="O169" s="377"/>
      <c r="P169" s="375" t="str">
        <f>Calcu!F94</f>
        <v/>
      </c>
      <c r="Q169" s="376"/>
      <c r="R169" s="376"/>
      <c r="S169" s="376"/>
      <c r="T169" s="377"/>
      <c r="U169" s="375" t="str">
        <f>Calcu!G94</f>
        <v/>
      </c>
      <c r="V169" s="376"/>
      <c r="W169" s="376"/>
      <c r="X169" s="376"/>
      <c r="Y169" s="377"/>
      <c r="Z169" s="375" t="str">
        <f>Calcu!H94</f>
        <v/>
      </c>
      <c r="AA169" s="376"/>
      <c r="AB169" s="376"/>
      <c r="AC169" s="376"/>
      <c r="AD169" s="377"/>
      <c r="AE169" s="375" t="str">
        <f>Calcu!I94</f>
        <v/>
      </c>
      <c r="AF169" s="376"/>
      <c r="AG169" s="376"/>
      <c r="AH169" s="376"/>
      <c r="AI169" s="377"/>
      <c r="AJ169" s="375" t="str">
        <f>Calcu!J94</f>
        <v/>
      </c>
      <c r="AK169" s="376"/>
      <c r="AL169" s="376"/>
      <c r="AM169" s="376"/>
      <c r="AN169" s="377"/>
      <c r="AO169" s="390" t="str">
        <f>Calcu!K94</f>
        <v/>
      </c>
      <c r="AP169" s="391"/>
      <c r="AQ169" s="391"/>
      <c r="AR169" s="391"/>
      <c r="AS169" s="392"/>
    </row>
    <row r="170" spans="1:46" ht="18.75" customHeight="1">
      <c r="A170" s="59"/>
      <c r="B170" s="375" t="str">
        <f>Calcu!C95</f>
        <v/>
      </c>
      <c r="C170" s="376"/>
      <c r="D170" s="376"/>
      <c r="E170" s="376"/>
      <c r="F170" s="376"/>
      <c r="G170" s="376"/>
      <c r="H170" s="376"/>
      <c r="I170" s="376"/>
      <c r="J170" s="377"/>
      <c r="K170" s="375" t="str">
        <f>Calcu!E95</f>
        <v/>
      </c>
      <c r="L170" s="376"/>
      <c r="M170" s="376"/>
      <c r="N170" s="376"/>
      <c r="O170" s="377"/>
      <c r="P170" s="375" t="str">
        <f>Calcu!F95</f>
        <v/>
      </c>
      <c r="Q170" s="376"/>
      <c r="R170" s="376"/>
      <c r="S170" s="376"/>
      <c r="T170" s="377"/>
      <c r="U170" s="375" t="str">
        <f>Calcu!G95</f>
        <v/>
      </c>
      <c r="V170" s="376"/>
      <c r="W170" s="376"/>
      <c r="X170" s="376"/>
      <c r="Y170" s="377"/>
      <c r="Z170" s="375" t="str">
        <f>Calcu!H95</f>
        <v/>
      </c>
      <c r="AA170" s="376"/>
      <c r="AB170" s="376"/>
      <c r="AC170" s="376"/>
      <c r="AD170" s="377"/>
      <c r="AE170" s="375" t="str">
        <f>Calcu!I95</f>
        <v/>
      </c>
      <c r="AF170" s="376"/>
      <c r="AG170" s="376"/>
      <c r="AH170" s="376"/>
      <c r="AI170" s="377"/>
      <c r="AJ170" s="375" t="str">
        <f>Calcu!J95</f>
        <v/>
      </c>
      <c r="AK170" s="376"/>
      <c r="AL170" s="376"/>
      <c r="AM170" s="376"/>
      <c r="AN170" s="377"/>
      <c r="AO170" s="390" t="str">
        <f>Calcu!K95</f>
        <v/>
      </c>
      <c r="AP170" s="391"/>
      <c r="AQ170" s="391"/>
      <c r="AR170" s="391"/>
      <c r="AS170" s="392"/>
    </row>
    <row r="171" spans="1:46" ht="18.75" customHeight="1">
      <c r="A171" s="59"/>
      <c r="B171" s="375" t="str">
        <f>Calcu!C96</f>
        <v/>
      </c>
      <c r="C171" s="376"/>
      <c r="D171" s="376"/>
      <c r="E171" s="376"/>
      <c r="F171" s="376"/>
      <c r="G171" s="376"/>
      <c r="H171" s="376"/>
      <c r="I171" s="376"/>
      <c r="J171" s="377"/>
      <c r="K171" s="375" t="str">
        <f>Calcu!E96</f>
        <v/>
      </c>
      <c r="L171" s="376"/>
      <c r="M171" s="376"/>
      <c r="N171" s="376"/>
      <c r="O171" s="377"/>
      <c r="P171" s="375" t="str">
        <f>Calcu!F96</f>
        <v/>
      </c>
      <c r="Q171" s="376"/>
      <c r="R171" s="376"/>
      <c r="S171" s="376"/>
      <c r="T171" s="377"/>
      <c r="U171" s="375" t="str">
        <f>Calcu!G96</f>
        <v/>
      </c>
      <c r="V171" s="376"/>
      <c r="W171" s="376"/>
      <c r="X171" s="376"/>
      <c r="Y171" s="377"/>
      <c r="Z171" s="375" t="str">
        <f>Calcu!H96</f>
        <v/>
      </c>
      <c r="AA171" s="376"/>
      <c r="AB171" s="376"/>
      <c r="AC171" s="376"/>
      <c r="AD171" s="377"/>
      <c r="AE171" s="375" t="str">
        <f>Calcu!I96</f>
        <v/>
      </c>
      <c r="AF171" s="376"/>
      <c r="AG171" s="376"/>
      <c r="AH171" s="376"/>
      <c r="AI171" s="377"/>
      <c r="AJ171" s="375" t="str">
        <f>Calcu!J96</f>
        <v/>
      </c>
      <c r="AK171" s="376"/>
      <c r="AL171" s="376"/>
      <c r="AM171" s="376"/>
      <c r="AN171" s="377"/>
      <c r="AO171" s="390" t="str">
        <f>Calcu!K96</f>
        <v/>
      </c>
      <c r="AP171" s="391"/>
      <c r="AQ171" s="391"/>
      <c r="AR171" s="391"/>
      <c r="AS171" s="392"/>
    </row>
    <row r="172" spans="1:46" ht="18.75" customHeight="1">
      <c r="A172" s="59"/>
      <c r="B172" s="375" t="str">
        <f>Calcu!C97</f>
        <v/>
      </c>
      <c r="C172" s="376"/>
      <c r="D172" s="376"/>
      <c r="E172" s="376"/>
      <c r="F172" s="376"/>
      <c r="G172" s="376"/>
      <c r="H172" s="376"/>
      <c r="I172" s="376"/>
      <c r="J172" s="377"/>
      <c r="K172" s="375" t="str">
        <f>Calcu!E97</f>
        <v/>
      </c>
      <c r="L172" s="376"/>
      <c r="M172" s="376"/>
      <c r="N172" s="376"/>
      <c r="O172" s="377"/>
      <c r="P172" s="375" t="str">
        <f>Calcu!F97</f>
        <v/>
      </c>
      <c r="Q172" s="376"/>
      <c r="R172" s="376"/>
      <c r="S172" s="376"/>
      <c r="T172" s="377"/>
      <c r="U172" s="375" t="str">
        <f>Calcu!G97</f>
        <v/>
      </c>
      <c r="V172" s="376"/>
      <c r="W172" s="376"/>
      <c r="X172" s="376"/>
      <c r="Y172" s="377"/>
      <c r="Z172" s="375" t="str">
        <f>Calcu!H97</f>
        <v/>
      </c>
      <c r="AA172" s="376"/>
      <c r="AB172" s="376"/>
      <c r="AC172" s="376"/>
      <c r="AD172" s="377"/>
      <c r="AE172" s="375" t="str">
        <f>Calcu!I97</f>
        <v/>
      </c>
      <c r="AF172" s="376"/>
      <c r="AG172" s="376"/>
      <c r="AH172" s="376"/>
      <c r="AI172" s="377"/>
      <c r="AJ172" s="375" t="str">
        <f>Calcu!J97</f>
        <v/>
      </c>
      <c r="AK172" s="376"/>
      <c r="AL172" s="376"/>
      <c r="AM172" s="376"/>
      <c r="AN172" s="377"/>
      <c r="AO172" s="390" t="str">
        <f>Calcu!K97</f>
        <v/>
      </c>
      <c r="AP172" s="391"/>
      <c r="AQ172" s="391"/>
      <c r="AR172" s="391"/>
      <c r="AS172" s="392"/>
    </row>
    <row r="173" spans="1:46" ht="18.75" customHeight="1">
      <c r="A173" s="59"/>
      <c r="B173" s="375" t="str">
        <f>Calcu!C98</f>
        <v/>
      </c>
      <c r="C173" s="376"/>
      <c r="D173" s="376"/>
      <c r="E173" s="376"/>
      <c r="F173" s="376"/>
      <c r="G173" s="376"/>
      <c r="H173" s="376"/>
      <c r="I173" s="376"/>
      <c r="J173" s="377"/>
      <c r="K173" s="375" t="str">
        <f>Calcu!E98</f>
        <v/>
      </c>
      <c r="L173" s="376"/>
      <c r="M173" s="376"/>
      <c r="N173" s="376"/>
      <c r="O173" s="377"/>
      <c r="P173" s="375" t="str">
        <f>Calcu!F98</f>
        <v/>
      </c>
      <c r="Q173" s="376"/>
      <c r="R173" s="376"/>
      <c r="S173" s="376"/>
      <c r="T173" s="377"/>
      <c r="U173" s="375" t="str">
        <f>Calcu!G98</f>
        <v/>
      </c>
      <c r="V173" s="376"/>
      <c r="W173" s="376"/>
      <c r="X173" s="376"/>
      <c r="Y173" s="377"/>
      <c r="Z173" s="375" t="str">
        <f>Calcu!H98</f>
        <v/>
      </c>
      <c r="AA173" s="376"/>
      <c r="AB173" s="376"/>
      <c r="AC173" s="376"/>
      <c r="AD173" s="377"/>
      <c r="AE173" s="375" t="str">
        <f>Calcu!I98</f>
        <v/>
      </c>
      <c r="AF173" s="376"/>
      <c r="AG173" s="376"/>
      <c r="AH173" s="376"/>
      <c r="AI173" s="377"/>
      <c r="AJ173" s="375" t="str">
        <f>Calcu!J98</f>
        <v/>
      </c>
      <c r="AK173" s="376"/>
      <c r="AL173" s="376"/>
      <c r="AM173" s="376"/>
      <c r="AN173" s="377"/>
      <c r="AO173" s="390" t="str">
        <f>Calcu!K98</f>
        <v/>
      </c>
      <c r="AP173" s="391"/>
      <c r="AQ173" s="391"/>
      <c r="AR173" s="391"/>
      <c r="AS173" s="392"/>
    </row>
    <row r="174" spans="1:46" ht="18.75" customHeight="1">
      <c r="A174" s="59"/>
      <c r="B174" s="375" t="str">
        <f>Calcu!C99</f>
        <v/>
      </c>
      <c r="C174" s="376"/>
      <c r="D174" s="376"/>
      <c r="E174" s="376"/>
      <c r="F174" s="376"/>
      <c r="G174" s="376"/>
      <c r="H174" s="376"/>
      <c r="I174" s="376"/>
      <c r="J174" s="377"/>
      <c r="K174" s="375" t="str">
        <f>Calcu!E99</f>
        <v/>
      </c>
      <c r="L174" s="376"/>
      <c r="M174" s="376"/>
      <c r="N174" s="376"/>
      <c r="O174" s="377"/>
      <c r="P174" s="375" t="str">
        <f>Calcu!F99</f>
        <v/>
      </c>
      <c r="Q174" s="376"/>
      <c r="R174" s="376"/>
      <c r="S174" s="376"/>
      <c r="T174" s="377"/>
      <c r="U174" s="375" t="str">
        <f>Calcu!G99</f>
        <v/>
      </c>
      <c r="V174" s="376"/>
      <c r="W174" s="376"/>
      <c r="X174" s="376"/>
      <c r="Y174" s="377"/>
      <c r="Z174" s="375" t="str">
        <f>Calcu!H99</f>
        <v/>
      </c>
      <c r="AA174" s="376"/>
      <c r="AB174" s="376"/>
      <c r="AC174" s="376"/>
      <c r="AD174" s="377"/>
      <c r="AE174" s="375" t="str">
        <f>Calcu!I99</f>
        <v/>
      </c>
      <c r="AF174" s="376"/>
      <c r="AG174" s="376"/>
      <c r="AH174" s="376"/>
      <c r="AI174" s="377"/>
      <c r="AJ174" s="375" t="str">
        <f>Calcu!J99</f>
        <v/>
      </c>
      <c r="AK174" s="376"/>
      <c r="AL174" s="376"/>
      <c r="AM174" s="376"/>
      <c r="AN174" s="377"/>
      <c r="AO174" s="390" t="str">
        <f>Calcu!K99</f>
        <v/>
      </c>
      <c r="AP174" s="391"/>
      <c r="AQ174" s="391"/>
      <c r="AR174" s="391"/>
      <c r="AS174" s="392"/>
    </row>
    <row r="175" spans="1:46" ht="18.75" customHeight="1">
      <c r="A175" s="59"/>
      <c r="B175" s="216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</row>
    <row r="176" spans="1:46" ht="18.75" customHeight="1">
      <c r="A176" s="59" t="s">
        <v>182</v>
      </c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</row>
    <row r="177" spans="1:69" ht="18.75" customHeight="1">
      <c r="A177" s="71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</row>
    <row r="178" spans="1:69" ht="18.75" customHeight="1">
      <c r="A178" s="71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</row>
    <row r="179" spans="1:69" ht="18.75" customHeight="1">
      <c r="A179" s="71"/>
      <c r="B179" s="58"/>
      <c r="C179" s="425" t="s">
        <v>232</v>
      </c>
      <c r="D179" s="425"/>
      <c r="E179" s="425"/>
      <c r="F179" s="216" t="s">
        <v>183</v>
      </c>
      <c r="G179" s="58" t="s">
        <v>281</v>
      </c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W179" s="61"/>
      <c r="X179" s="61"/>
      <c r="Y179" s="61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</row>
    <row r="180" spans="1:69" ht="18.75" customHeight="1">
      <c r="A180" s="71"/>
      <c r="B180" s="58"/>
      <c r="C180" s="425" t="s">
        <v>185</v>
      </c>
      <c r="D180" s="425"/>
      <c r="E180" s="425"/>
      <c r="F180" s="216" t="s">
        <v>183</v>
      </c>
      <c r="G180" s="58" t="s">
        <v>280</v>
      </c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</row>
    <row r="181" spans="1:69" ht="18.75" customHeight="1">
      <c r="A181" s="71"/>
      <c r="B181" s="58"/>
      <c r="C181" s="425" t="s">
        <v>184</v>
      </c>
      <c r="D181" s="425"/>
      <c r="E181" s="425"/>
      <c r="F181" s="216" t="s">
        <v>183</v>
      </c>
      <c r="G181" s="58" t="s">
        <v>282</v>
      </c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</row>
    <row r="182" spans="1:69" ht="18.75" customHeight="1">
      <c r="A182" s="71"/>
      <c r="B182" s="58"/>
      <c r="C182" s="425" t="s">
        <v>413</v>
      </c>
      <c r="D182" s="425"/>
      <c r="E182" s="425"/>
      <c r="F182" s="216" t="s">
        <v>183</v>
      </c>
      <c r="G182" s="58" t="s">
        <v>283</v>
      </c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</row>
    <row r="183" spans="1:69" ht="18.75" customHeight="1">
      <c r="A183" s="71"/>
      <c r="B183" s="58"/>
      <c r="C183" s="425" t="s">
        <v>284</v>
      </c>
      <c r="D183" s="425"/>
      <c r="E183" s="425"/>
      <c r="F183" s="216" t="s">
        <v>183</v>
      </c>
      <c r="G183" s="58" t="s">
        <v>285</v>
      </c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</row>
    <row r="184" spans="1:69" ht="18.75" customHeight="1">
      <c r="A184" s="71"/>
      <c r="B184" s="58"/>
      <c r="C184" s="425" t="s">
        <v>388</v>
      </c>
      <c r="D184" s="425"/>
      <c r="E184" s="425"/>
      <c r="F184" s="216" t="s">
        <v>183</v>
      </c>
      <c r="G184" s="58" t="s">
        <v>286</v>
      </c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</row>
    <row r="185" spans="1:69" ht="18.75" customHeight="1">
      <c r="A185" s="71"/>
      <c r="B185" s="58"/>
      <c r="C185" s="425"/>
      <c r="D185" s="425"/>
      <c r="E185" s="425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</row>
    <row r="186" spans="1:69" ht="18.75" customHeight="1">
      <c r="A186" s="59" t="s">
        <v>186</v>
      </c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</row>
    <row r="187" spans="1:69" ht="18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</row>
    <row r="188" spans="1:69" ht="18.75" customHeight="1">
      <c r="A188" s="58"/>
      <c r="B188" s="58"/>
      <c r="C188" s="58" t="s">
        <v>187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</row>
    <row r="189" spans="1:69" ht="18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</row>
    <row r="190" spans="1:69" ht="18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</row>
    <row r="191" spans="1:69" ht="18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</row>
    <row r="192" spans="1:69" ht="18.75" customHeight="1">
      <c r="A192" s="62" t="s">
        <v>188</v>
      </c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</row>
    <row r="193" spans="1:46" ht="18.75" customHeight="1">
      <c r="A193" s="58"/>
      <c r="B193" s="397"/>
      <c r="C193" s="399"/>
      <c r="D193" s="393"/>
      <c r="E193" s="394"/>
      <c r="F193" s="394"/>
      <c r="G193" s="395"/>
      <c r="H193" s="396">
        <v>1</v>
      </c>
      <c r="I193" s="396"/>
      <c r="J193" s="396"/>
      <c r="K193" s="396"/>
      <c r="L193" s="396"/>
      <c r="M193" s="396"/>
      <c r="N193" s="396"/>
      <c r="O193" s="396">
        <v>2</v>
      </c>
      <c r="P193" s="396"/>
      <c r="Q193" s="396"/>
      <c r="R193" s="396"/>
      <c r="S193" s="396"/>
      <c r="T193" s="396"/>
      <c r="U193" s="396"/>
      <c r="V193" s="396">
        <v>3</v>
      </c>
      <c r="W193" s="396"/>
      <c r="X193" s="396"/>
      <c r="Y193" s="396"/>
      <c r="Z193" s="396"/>
      <c r="AA193" s="393">
        <v>4</v>
      </c>
      <c r="AB193" s="394"/>
      <c r="AC193" s="394"/>
      <c r="AD193" s="394"/>
      <c r="AE193" s="394"/>
      <c r="AF193" s="394"/>
      <c r="AG193" s="395"/>
      <c r="AH193" s="396">
        <v>5</v>
      </c>
      <c r="AI193" s="396"/>
      <c r="AJ193" s="396"/>
      <c r="AK193" s="396"/>
      <c r="AL193" s="396"/>
      <c r="AM193" s="396"/>
      <c r="AN193" s="396"/>
      <c r="AO193" s="396"/>
      <c r="AP193" s="396">
        <v>6</v>
      </c>
      <c r="AQ193" s="396"/>
      <c r="AR193" s="396"/>
      <c r="AS193" s="396"/>
      <c r="AT193" s="58"/>
    </row>
    <row r="194" spans="1:46" ht="18.75" customHeight="1">
      <c r="A194" s="58"/>
      <c r="B194" s="415"/>
      <c r="C194" s="416"/>
      <c r="D194" s="397" t="s">
        <v>136</v>
      </c>
      <c r="E194" s="398"/>
      <c r="F194" s="398"/>
      <c r="G194" s="399"/>
      <c r="H194" s="400" t="s">
        <v>137</v>
      </c>
      <c r="I194" s="400"/>
      <c r="J194" s="400"/>
      <c r="K194" s="400"/>
      <c r="L194" s="400"/>
      <c r="M194" s="400"/>
      <c r="N194" s="400"/>
      <c r="O194" s="400" t="s">
        <v>140</v>
      </c>
      <c r="P194" s="400"/>
      <c r="Q194" s="400"/>
      <c r="R194" s="400"/>
      <c r="S194" s="400"/>
      <c r="T194" s="400"/>
      <c r="U194" s="400"/>
      <c r="V194" s="400" t="s">
        <v>141</v>
      </c>
      <c r="W194" s="400"/>
      <c r="X194" s="400"/>
      <c r="Y194" s="400"/>
      <c r="Z194" s="400"/>
      <c r="AA194" s="397" t="s">
        <v>142</v>
      </c>
      <c r="AB194" s="398"/>
      <c r="AC194" s="398"/>
      <c r="AD194" s="398"/>
      <c r="AE194" s="398"/>
      <c r="AF194" s="398"/>
      <c r="AG194" s="399"/>
      <c r="AH194" s="400" t="s">
        <v>189</v>
      </c>
      <c r="AI194" s="400"/>
      <c r="AJ194" s="400"/>
      <c r="AK194" s="400"/>
      <c r="AL194" s="400"/>
      <c r="AM194" s="400"/>
      <c r="AN194" s="400"/>
      <c r="AO194" s="400"/>
      <c r="AP194" s="400" t="s">
        <v>144</v>
      </c>
      <c r="AQ194" s="400"/>
      <c r="AR194" s="400"/>
      <c r="AS194" s="400"/>
      <c r="AT194" s="58"/>
    </row>
    <row r="195" spans="1:46" ht="18.75" customHeight="1">
      <c r="A195" s="58"/>
      <c r="B195" s="417"/>
      <c r="C195" s="418"/>
      <c r="D195" s="419" t="s">
        <v>190</v>
      </c>
      <c r="E195" s="420"/>
      <c r="F195" s="420"/>
      <c r="G195" s="421"/>
      <c r="H195" s="404" t="s">
        <v>287</v>
      </c>
      <c r="I195" s="404"/>
      <c r="J195" s="404"/>
      <c r="K195" s="404"/>
      <c r="L195" s="404"/>
      <c r="M195" s="404"/>
      <c r="N195" s="404"/>
      <c r="O195" s="404" t="s">
        <v>288</v>
      </c>
      <c r="P195" s="404"/>
      <c r="Q195" s="404"/>
      <c r="R195" s="404"/>
      <c r="S195" s="404"/>
      <c r="T195" s="404"/>
      <c r="U195" s="404"/>
      <c r="V195" s="404"/>
      <c r="W195" s="404"/>
      <c r="X195" s="404"/>
      <c r="Y195" s="404"/>
      <c r="Z195" s="404"/>
      <c r="AA195" s="401" t="s">
        <v>289</v>
      </c>
      <c r="AB195" s="402"/>
      <c r="AC195" s="402"/>
      <c r="AD195" s="402"/>
      <c r="AE195" s="402"/>
      <c r="AF195" s="402"/>
      <c r="AG195" s="403"/>
      <c r="AH195" s="404" t="s">
        <v>290</v>
      </c>
      <c r="AI195" s="404"/>
      <c r="AJ195" s="404"/>
      <c r="AK195" s="404"/>
      <c r="AL195" s="404"/>
      <c r="AM195" s="404"/>
      <c r="AN195" s="404"/>
      <c r="AO195" s="404"/>
      <c r="AP195" s="404"/>
      <c r="AQ195" s="404"/>
      <c r="AR195" s="404"/>
      <c r="AS195" s="404"/>
      <c r="AT195" s="58"/>
    </row>
    <row r="196" spans="1:46" ht="18.75" customHeight="1">
      <c r="A196" s="58"/>
      <c r="B196" s="396" t="s">
        <v>146</v>
      </c>
      <c r="C196" s="396"/>
      <c r="D196" s="405" t="s">
        <v>185</v>
      </c>
      <c r="E196" s="406"/>
      <c r="F196" s="406"/>
      <c r="G196" s="407"/>
      <c r="H196" s="408" t="e">
        <f ca="1">Calcu!E104</f>
        <v>#N/A</v>
      </c>
      <c r="I196" s="409"/>
      <c r="J196" s="409"/>
      <c r="K196" s="409"/>
      <c r="L196" s="409"/>
      <c r="M196" s="410" t="str">
        <f>Calcu!F104</f>
        <v>mm</v>
      </c>
      <c r="N196" s="411"/>
      <c r="O196" s="412">
        <f>Calcu!J104</f>
        <v>0</v>
      </c>
      <c r="P196" s="413"/>
      <c r="Q196" s="413"/>
      <c r="R196" s="413"/>
      <c r="S196" s="414" t="str">
        <f>Calcu!K104</f>
        <v>μm</v>
      </c>
      <c r="T196" s="410"/>
      <c r="U196" s="411"/>
      <c r="V196" s="396" t="str">
        <f>Calcu!L104</f>
        <v>정규</v>
      </c>
      <c r="W196" s="396"/>
      <c r="X196" s="396"/>
      <c r="Y196" s="396"/>
      <c r="Z196" s="396"/>
      <c r="AA196" s="393">
        <f>Calcu!M104</f>
        <v>1</v>
      </c>
      <c r="AB196" s="394"/>
      <c r="AC196" s="394"/>
      <c r="AD196" s="394"/>
      <c r="AE196" s="394"/>
      <c r="AF196" s="394"/>
      <c r="AG196" s="395"/>
      <c r="AH196" s="412">
        <f>Calcu!N104</f>
        <v>0</v>
      </c>
      <c r="AI196" s="413"/>
      <c r="AJ196" s="413"/>
      <c r="AK196" s="413"/>
      <c r="AL196" s="413"/>
      <c r="AM196" s="414" t="str">
        <f>Calcu!O104</f>
        <v>μm</v>
      </c>
      <c r="AN196" s="414"/>
      <c r="AO196" s="422"/>
      <c r="AP196" s="396" t="str">
        <f>Calcu!P104</f>
        <v>∞</v>
      </c>
      <c r="AQ196" s="396"/>
      <c r="AR196" s="396"/>
      <c r="AS196" s="396"/>
      <c r="AT196" s="58"/>
    </row>
    <row r="197" spans="1:46" ht="18.75" customHeight="1">
      <c r="A197" s="58"/>
      <c r="B197" s="396" t="s">
        <v>149</v>
      </c>
      <c r="C197" s="396"/>
      <c r="D197" s="405" t="s">
        <v>184</v>
      </c>
      <c r="E197" s="406"/>
      <c r="F197" s="406"/>
      <c r="G197" s="407"/>
      <c r="H197" s="408" t="e">
        <f ca="1">Calcu!E105</f>
        <v>#N/A</v>
      </c>
      <c r="I197" s="409"/>
      <c r="J197" s="409"/>
      <c r="K197" s="409"/>
      <c r="L197" s="409"/>
      <c r="M197" s="410" t="str">
        <f>Calcu!F105</f>
        <v>mm</v>
      </c>
      <c r="N197" s="411"/>
      <c r="O197" s="412">
        <f>Calcu!J105</f>
        <v>0</v>
      </c>
      <c r="P197" s="413"/>
      <c r="Q197" s="413"/>
      <c r="R197" s="413"/>
      <c r="S197" s="414" t="str">
        <f>Calcu!K105</f>
        <v>μm</v>
      </c>
      <c r="T197" s="410"/>
      <c r="U197" s="411"/>
      <c r="V197" s="396" t="str">
        <f>Calcu!L105</f>
        <v>직사각형</v>
      </c>
      <c r="W197" s="396"/>
      <c r="X197" s="396"/>
      <c r="Y197" s="396"/>
      <c r="Z197" s="396"/>
      <c r="AA197" s="393">
        <f>Calcu!M105</f>
        <v>-1</v>
      </c>
      <c r="AB197" s="394"/>
      <c r="AC197" s="394"/>
      <c r="AD197" s="394"/>
      <c r="AE197" s="394"/>
      <c r="AF197" s="394"/>
      <c r="AG197" s="395"/>
      <c r="AH197" s="412">
        <f>Calcu!N105</f>
        <v>0</v>
      </c>
      <c r="AI197" s="413"/>
      <c r="AJ197" s="413"/>
      <c r="AK197" s="413"/>
      <c r="AL197" s="413"/>
      <c r="AM197" s="414" t="str">
        <f>Calcu!O105</f>
        <v>μm</v>
      </c>
      <c r="AN197" s="414"/>
      <c r="AO197" s="422"/>
      <c r="AP197" s="396" t="str">
        <f>Calcu!P105</f>
        <v>∞</v>
      </c>
      <c r="AQ197" s="396"/>
      <c r="AR197" s="396"/>
      <c r="AS197" s="396"/>
      <c r="AT197" s="58"/>
    </row>
    <row r="198" spans="1:46" ht="18.75" customHeight="1">
      <c r="A198" s="58"/>
      <c r="B198" s="396" t="s">
        <v>80</v>
      </c>
      <c r="C198" s="396"/>
      <c r="D198" s="405" t="s">
        <v>417</v>
      </c>
      <c r="E198" s="406"/>
      <c r="F198" s="406"/>
      <c r="G198" s="407"/>
      <c r="H198" s="408">
        <f>Calcu!E106</f>
        <v>0</v>
      </c>
      <c r="I198" s="409"/>
      <c r="J198" s="409"/>
      <c r="K198" s="409"/>
      <c r="L198" s="409"/>
      <c r="M198" s="410" t="str">
        <f>Calcu!F106</f>
        <v>mm</v>
      </c>
      <c r="N198" s="411"/>
      <c r="O198" s="412">
        <f>Calcu!J106</f>
        <v>0</v>
      </c>
      <c r="P198" s="413"/>
      <c r="Q198" s="413"/>
      <c r="R198" s="413"/>
      <c r="S198" s="414" t="str">
        <f>Calcu!K106</f>
        <v>μm</v>
      </c>
      <c r="T198" s="410"/>
      <c r="U198" s="411"/>
      <c r="V198" s="396" t="str">
        <f>Calcu!L106</f>
        <v>직사각형</v>
      </c>
      <c r="W198" s="396"/>
      <c r="X198" s="396"/>
      <c r="Y198" s="396"/>
      <c r="Z198" s="396"/>
      <c r="AA198" s="393">
        <f>Calcu!M106</f>
        <v>1</v>
      </c>
      <c r="AB198" s="394"/>
      <c r="AC198" s="394"/>
      <c r="AD198" s="394"/>
      <c r="AE198" s="394"/>
      <c r="AF198" s="394"/>
      <c r="AG198" s="395"/>
      <c r="AH198" s="412">
        <f>Calcu!N106</f>
        <v>0</v>
      </c>
      <c r="AI198" s="413"/>
      <c r="AJ198" s="413"/>
      <c r="AK198" s="413"/>
      <c r="AL198" s="413"/>
      <c r="AM198" s="414" t="str">
        <f>Calcu!O106</f>
        <v>μm</v>
      </c>
      <c r="AN198" s="414"/>
      <c r="AO198" s="422"/>
      <c r="AP198" s="396" t="str">
        <f>Calcu!P106</f>
        <v>∞</v>
      </c>
      <c r="AQ198" s="396"/>
      <c r="AR198" s="396"/>
      <c r="AS198" s="396"/>
      <c r="AT198" s="58"/>
    </row>
    <row r="199" spans="1:46" ht="18.75" customHeight="1">
      <c r="A199" s="58"/>
      <c r="B199" s="396" t="s">
        <v>81</v>
      </c>
      <c r="C199" s="396"/>
      <c r="D199" s="405" t="s">
        <v>284</v>
      </c>
      <c r="E199" s="406"/>
      <c r="F199" s="406"/>
      <c r="G199" s="407"/>
      <c r="H199" s="408">
        <f>Calcu!E107</f>
        <v>0</v>
      </c>
      <c r="I199" s="409"/>
      <c r="J199" s="409"/>
      <c r="K199" s="409"/>
      <c r="L199" s="409"/>
      <c r="M199" s="410" t="str">
        <f>Calcu!F107</f>
        <v>mm</v>
      </c>
      <c r="N199" s="411"/>
      <c r="O199" s="412">
        <f>Calcu!J107</f>
        <v>0</v>
      </c>
      <c r="P199" s="413"/>
      <c r="Q199" s="413"/>
      <c r="R199" s="413"/>
      <c r="S199" s="414" t="str">
        <f>Calcu!K107</f>
        <v>μm</v>
      </c>
      <c r="T199" s="410"/>
      <c r="U199" s="411"/>
      <c r="V199" s="396" t="str">
        <f>Calcu!L107</f>
        <v>직사각형</v>
      </c>
      <c r="W199" s="396"/>
      <c r="X199" s="396"/>
      <c r="Y199" s="396"/>
      <c r="Z199" s="396"/>
      <c r="AA199" s="393">
        <f>Calcu!M107</f>
        <v>1</v>
      </c>
      <c r="AB199" s="394"/>
      <c r="AC199" s="394"/>
      <c r="AD199" s="394"/>
      <c r="AE199" s="394"/>
      <c r="AF199" s="394"/>
      <c r="AG199" s="395"/>
      <c r="AH199" s="412">
        <f>Calcu!N107</f>
        <v>0</v>
      </c>
      <c r="AI199" s="413"/>
      <c r="AJ199" s="413"/>
      <c r="AK199" s="413"/>
      <c r="AL199" s="413"/>
      <c r="AM199" s="414" t="str">
        <f>Calcu!O107</f>
        <v>μm</v>
      </c>
      <c r="AN199" s="414"/>
      <c r="AO199" s="422"/>
      <c r="AP199" s="396">
        <f>Calcu!P107</f>
        <v>50</v>
      </c>
      <c r="AQ199" s="396"/>
      <c r="AR199" s="396"/>
      <c r="AS199" s="396"/>
      <c r="AT199" s="58"/>
    </row>
    <row r="200" spans="1:46" ht="18.75" customHeight="1">
      <c r="A200" s="58"/>
      <c r="B200" s="396" t="s">
        <v>153</v>
      </c>
      <c r="C200" s="396"/>
      <c r="D200" s="405" t="s">
        <v>388</v>
      </c>
      <c r="E200" s="406"/>
      <c r="F200" s="406"/>
      <c r="G200" s="407"/>
      <c r="H200" s="408">
        <f>Calcu!E108</f>
        <v>0</v>
      </c>
      <c r="I200" s="409"/>
      <c r="J200" s="409"/>
      <c r="K200" s="409"/>
      <c r="L200" s="409"/>
      <c r="M200" s="410" t="str">
        <f>Calcu!F108</f>
        <v>mm</v>
      </c>
      <c r="N200" s="411"/>
      <c r="O200" s="412">
        <f>Calcu!J108</f>
        <v>0</v>
      </c>
      <c r="P200" s="413"/>
      <c r="Q200" s="413"/>
      <c r="R200" s="413"/>
      <c r="S200" s="414" t="str">
        <f>Calcu!K108</f>
        <v>μm</v>
      </c>
      <c r="T200" s="410"/>
      <c r="U200" s="411"/>
      <c r="V200" s="396" t="str">
        <f>Calcu!L108</f>
        <v>직사각형</v>
      </c>
      <c r="W200" s="396"/>
      <c r="X200" s="396"/>
      <c r="Y200" s="396"/>
      <c r="Z200" s="396"/>
      <c r="AA200" s="393">
        <f>Calcu!M108</f>
        <v>1</v>
      </c>
      <c r="AB200" s="394"/>
      <c r="AC200" s="394"/>
      <c r="AD200" s="394"/>
      <c r="AE200" s="394"/>
      <c r="AF200" s="394"/>
      <c r="AG200" s="395"/>
      <c r="AH200" s="412">
        <f>Calcu!N108</f>
        <v>0</v>
      </c>
      <c r="AI200" s="413"/>
      <c r="AJ200" s="413"/>
      <c r="AK200" s="413"/>
      <c r="AL200" s="413"/>
      <c r="AM200" s="414" t="str">
        <f>Calcu!O108</f>
        <v>μm</v>
      </c>
      <c r="AN200" s="414"/>
      <c r="AO200" s="422"/>
      <c r="AP200" s="396">
        <f>Calcu!P108</f>
        <v>50</v>
      </c>
      <c r="AQ200" s="396"/>
      <c r="AR200" s="396"/>
      <c r="AS200" s="396"/>
      <c r="AT200" s="58"/>
    </row>
    <row r="201" spans="1:46" ht="18.75" customHeight="1">
      <c r="A201" s="58"/>
      <c r="B201" s="396" t="s">
        <v>154</v>
      </c>
      <c r="C201" s="396"/>
      <c r="D201" s="405" t="s">
        <v>232</v>
      </c>
      <c r="E201" s="406"/>
      <c r="F201" s="406"/>
      <c r="G201" s="407"/>
      <c r="H201" s="408" t="e">
        <f ca="1">Calcu!E109</f>
        <v>#N/A</v>
      </c>
      <c r="I201" s="409"/>
      <c r="J201" s="409"/>
      <c r="K201" s="409"/>
      <c r="L201" s="409"/>
      <c r="M201" s="410" t="str">
        <f>Calcu!F109</f>
        <v>mm</v>
      </c>
      <c r="N201" s="411"/>
      <c r="O201" s="393"/>
      <c r="P201" s="394"/>
      <c r="Q201" s="394"/>
      <c r="R201" s="394"/>
      <c r="S201" s="394"/>
      <c r="T201" s="394"/>
      <c r="U201" s="395"/>
      <c r="V201" s="396"/>
      <c r="W201" s="396"/>
      <c r="X201" s="396"/>
      <c r="Y201" s="396"/>
      <c r="Z201" s="396"/>
      <c r="AA201" s="393"/>
      <c r="AB201" s="394"/>
      <c r="AC201" s="394"/>
      <c r="AD201" s="394"/>
      <c r="AE201" s="394"/>
      <c r="AF201" s="394"/>
      <c r="AG201" s="395"/>
      <c r="AH201" s="412">
        <f>Calcu!N109</f>
        <v>0</v>
      </c>
      <c r="AI201" s="413"/>
      <c r="AJ201" s="413"/>
      <c r="AK201" s="413"/>
      <c r="AL201" s="413"/>
      <c r="AM201" s="414" t="str">
        <f>Calcu!O109</f>
        <v>μm</v>
      </c>
      <c r="AN201" s="414"/>
      <c r="AO201" s="422"/>
      <c r="AP201" s="396" t="str">
        <f>Calcu!P109</f>
        <v>∞</v>
      </c>
      <c r="AQ201" s="396"/>
      <c r="AR201" s="396"/>
      <c r="AS201" s="396"/>
      <c r="AT201" s="58"/>
    </row>
    <row r="202" spans="1:46" ht="18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</row>
    <row r="203" spans="1:46" ht="18.75" customHeight="1">
      <c r="A203" s="59" t="s">
        <v>191</v>
      </c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</row>
    <row r="204" spans="1:46" ht="18.75" customHeight="1">
      <c r="A204" s="58"/>
      <c r="B204" s="62" t="s">
        <v>291</v>
      </c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</row>
    <row r="205" spans="1:46" ht="18.75" customHeight="1">
      <c r="A205" s="58"/>
      <c r="B205" s="62"/>
      <c r="C205" s="58" t="s">
        <v>201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</row>
    <row r="206" spans="1:46" ht="18.75" customHeight="1">
      <c r="A206" s="58"/>
      <c r="B206" s="58"/>
      <c r="C206" s="58" t="s">
        <v>233</v>
      </c>
      <c r="D206" s="58"/>
      <c r="E206" s="58"/>
      <c r="F206" s="58"/>
      <c r="G206" s="58"/>
      <c r="H206" s="58"/>
      <c r="I206" s="429" t="e">
        <f ca="1">H196</f>
        <v>#N/A</v>
      </c>
      <c r="J206" s="429"/>
      <c r="K206" s="429"/>
      <c r="L206" s="429"/>
      <c r="M206" s="429"/>
      <c r="N206" s="380" t="str">
        <f>M196</f>
        <v>mm</v>
      </c>
      <c r="O206" s="380"/>
      <c r="P206" s="223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</row>
    <row r="207" spans="1:46" ht="18.75" customHeight="1">
      <c r="A207" s="58"/>
      <c r="B207" s="58"/>
      <c r="C207" s="58" t="s">
        <v>194</v>
      </c>
      <c r="D207" s="58"/>
      <c r="E207" s="58"/>
      <c r="F207" s="58"/>
      <c r="G207" s="58"/>
      <c r="H207" s="58"/>
      <c r="I207" s="58"/>
      <c r="J207" s="443" t="s">
        <v>203</v>
      </c>
      <c r="K207" s="443"/>
      <c r="L207" s="443"/>
      <c r="M207" s="443"/>
      <c r="N207" s="420" t="s">
        <v>84</v>
      </c>
      <c r="O207" s="420"/>
      <c r="P207" s="425" t="s">
        <v>198</v>
      </c>
      <c r="Q207" s="430">
        <f>Calcu!G104</f>
        <v>0</v>
      </c>
      <c r="R207" s="430"/>
      <c r="S207" s="430"/>
      <c r="T207" s="96" t="s">
        <v>123</v>
      </c>
      <c r="U207" s="96"/>
      <c r="V207" s="96"/>
      <c r="W207" s="425" t="s">
        <v>198</v>
      </c>
      <c r="X207" s="379">
        <f>Q207/2</f>
        <v>0</v>
      </c>
      <c r="Y207" s="379"/>
      <c r="Z207" s="379"/>
      <c r="AA207" s="427" t="str">
        <f>T207</f>
        <v>μm</v>
      </c>
      <c r="AB207" s="427"/>
      <c r="AC207" s="223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</row>
    <row r="208" spans="1:46" ht="18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443"/>
      <c r="K208" s="443"/>
      <c r="L208" s="443"/>
      <c r="M208" s="443"/>
      <c r="N208" s="426" t="s">
        <v>85</v>
      </c>
      <c r="O208" s="426"/>
      <c r="P208" s="425"/>
      <c r="Q208" s="398">
        <v>2</v>
      </c>
      <c r="R208" s="398"/>
      <c r="S208" s="398"/>
      <c r="T208" s="398"/>
      <c r="U208" s="398"/>
      <c r="V208" s="398"/>
      <c r="W208" s="425"/>
      <c r="X208" s="379"/>
      <c r="Y208" s="379"/>
      <c r="Z208" s="379"/>
      <c r="AA208" s="427"/>
      <c r="AB208" s="427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</row>
    <row r="209" spans="1:47" ht="18.75" customHeight="1">
      <c r="A209" s="58"/>
      <c r="B209" s="58"/>
      <c r="C209" s="58" t="s">
        <v>234</v>
      </c>
      <c r="D209" s="58"/>
      <c r="E209" s="58"/>
      <c r="F209" s="58"/>
      <c r="G209" s="58"/>
      <c r="H209" s="58"/>
      <c r="I209" s="371" t="str">
        <f>V196</f>
        <v>정규</v>
      </c>
      <c r="J209" s="371"/>
      <c r="K209" s="371"/>
      <c r="L209" s="371"/>
      <c r="M209" s="371"/>
      <c r="N209" s="371"/>
      <c r="O209" s="371"/>
      <c r="P209" s="371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</row>
    <row r="210" spans="1:47" ht="18.75" customHeight="1">
      <c r="A210" s="58"/>
      <c r="B210" s="58"/>
      <c r="C210" s="369" t="s">
        <v>199</v>
      </c>
      <c r="D210" s="369"/>
      <c r="E210" s="369"/>
      <c r="F210" s="369"/>
      <c r="G210" s="369"/>
      <c r="H210" s="369"/>
      <c r="I210" s="218"/>
      <c r="J210" s="218"/>
      <c r="K210" s="58"/>
      <c r="L210" s="275"/>
      <c r="M210" s="58"/>
      <c r="N210" s="371">
        <f>AA196</f>
        <v>1</v>
      </c>
      <c r="O210" s="371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</row>
    <row r="211" spans="1:47" ht="18.75" customHeight="1">
      <c r="A211" s="58"/>
      <c r="B211" s="58"/>
      <c r="C211" s="369"/>
      <c r="D211" s="369"/>
      <c r="E211" s="369"/>
      <c r="F211" s="369"/>
      <c r="G211" s="369"/>
      <c r="H211" s="369"/>
      <c r="I211" s="217"/>
      <c r="J211" s="217"/>
      <c r="K211" s="58"/>
      <c r="L211" s="275"/>
      <c r="M211" s="58"/>
      <c r="N211" s="371"/>
      <c r="O211" s="371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</row>
    <row r="212" spans="1:47" s="58" customFormat="1" ht="18.75" customHeight="1">
      <c r="C212" s="58" t="s">
        <v>235</v>
      </c>
      <c r="K212" s="220" t="s">
        <v>82</v>
      </c>
      <c r="L212" s="434">
        <f>N210</f>
        <v>1</v>
      </c>
      <c r="M212" s="434"/>
      <c r="N212" s="218" t="s">
        <v>83</v>
      </c>
      <c r="O212" s="379">
        <f>X207</f>
        <v>0</v>
      </c>
      <c r="P212" s="379"/>
      <c r="Q212" s="379"/>
      <c r="R212" s="427" t="str">
        <f>AA207</f>
        <v>μm</v>
      </c>
      <c r="S212" s="380"/>
      <c r="T212" s="220" t="s">
        <v>82</v>
      </c>
      <c r="U212" s="73" t="s">
        <v>198</v>
      </c>
      <c r="V212" s="379">
        <f>O212</f>
        <v>0</v>
      </c>
      <c r="W212" s="379"/>
      <c r="X212" s="379"/>
      <c r="Y212" s="427" t="str">
        <f>R212</f>
        <v>μm</v>
      </c>
      <c r="Z212" s="380"/>
      <c r="AA212" s="223"/>
      <c r="AB212" s="218"/>
      <c r="AC212" s="218"/>
    </row>
    <row r="213" spans="1:47" ht="18.75" customHeight="1">
      <c r="A213" s="58"/>
      <c r="B213" s="58"/>
      <c r="C213" s="218" t="s">
        <v>236</v>
      </c>
      <c r="D213" s="218"/>
      <c r="E213" s="218"/>
      <c r="F213" s="218"/>
      <c r="G213" s="218"/>
      <c r="H213" s="204" t="s">
        <v>292</v>
      </c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205"/>
      <c r="T213" s="205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</row>
    <row r="214" spans="1:47" s="58" customFormat="1" ht="18.75" customHeight="1"/>
    <row r="215" spans="1:47" ht="18.75" customHeight="1">
      <c r="A215" s="58"/>
      <c r="B215" s="62" t="s">
        <v>293</v>
      </c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</row>
    <row r="216" spans="1:47" ht="18.75" customHeight="1">
      <c r="A216" s="58"/>
      <c r="C216" s="58" t="s">
        <v>192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</row>
    <row r="217" spans="1:47" ht="18.75" customHeight="1">
      <c r="A217" s="58"/>
      <c r="C217" s="62"/>
      <c r="D217" s="58" t="s">
        <v>193</v>
      </c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</row>
    <row r="218" spans="1:47" ht="18.75" customHeight="1">
      <c r="B218" s="58"/>
      <c r="C218" s="58" t="s">
        <v>202</v>
      </c>
      <c r="D218" s="58"/>
      <c r="E218" s="58"/>
      <c r="F218" s="58"/>
      <c r="G218" s="58"/>
      <c r="H218" s="58"/>
      <c r="I218" s="380" t="e">
        <f ca="1">H197</f>
        <v>#N/A</v>
      </c>
      <c r="J218" s="380"/>
      <c r="K218" s="380"/>
      <c r="L218" s="380"/>
      <c r="M218" s="380"/>
      <c r="N218" s="380" t="str">
        <f>M197</f>
        <v>mm</v>
      </c>
      <c r="O218" s="380"/>
      <c r="P218" s="223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</row>
    <row r="219" spans="1:47" ht="18.75" customHeight="1">
      <c r="B219" s="58"/>
      <c r="C219" s="58" t="s">
        <v>237</v>
      </c>
      <c r="D219" s="58"/>
      <c r="E219" s="58"/>
      <c r="F219" s="58"/>
      <c r="G219" s="58"/>
      <c r="H219" s="58"/>
      <c r="I219" s="58"/>
      <c r="J219" s="63" t="s">
        <v>195</v>
      </c>
      <c r="K219" s="58"/>
      <c r="L219" s="58"/>
      <c r="M219" s="58"/>
      <c r="N219" s="58"/>
      <c r="O219" s="58"/>
      <c r="P219" s="58"/>
      <c r="Q219" s="379">
        <f>MAX(AO154:AS174)</f>
        <v>0</v>
      </c>
      <c r="R219" s="380"/>
      <c r="S219" s="380"/>
      <c r="T219" s="431" t="s">
        <v>123</v>
      </c>
      <c r="U219" s="431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</row>
    <row r="220" spans="1:47" ht="18.75" customHeight="1">
      <c r="B220" s="58"/>
      <c r="C220" s="58"/>
      <c r="D220" s="58"/>
      <c r="E220" s="58"/>
      <c r="F220" s="58"/>
      <c r="G220" s="58"/>
      <c r="H220" s="58"/>
      <c r="I220" s="443" t="s">
        <v>196</v>
      </c>
      <c r="J220" s="443"/>
      <c r="K220" s="443"/>
      <c r="L220" s="443"/>
      <c r="M220" s="420" t="s">
        <v>197</v>
      </c>
      <c r="N220" s="420"/>
      <c r="O220" s="425" t="s">
        <v>198</v>
      </c>
      <c r="P220" s="432">
        <f>Q219</f>
        <v>0</v>
      </c>
      <c r="Q220" s="432"/>
      <c r="R220" s="432"/>
      <c r="S220" s="433" t="str">
        <f>T219</f>
        <v>μm</v>
      </c>
      <c r="T220" s="433"/>
      <c r="U220" s="425" t="s">
        <v>198</v>
      </c>
      <c r="V220" s="379">
        <f>P220/SQRT(5)</f>
        <v>0</v>
      </c>
      <c r="W220" s="379"/>
      <c r="X220" s="379"/>
      <c r="Y220" s="427" t="str">
        <f>T219</f>
        <v>μm</v>
      </c>
      <c r="Z220" s="427"/>
      <c r="AA220" s="222"/>
      <c r="AB220" s="222"/>
      <c r="AC220" s="222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</row>
    <row r="221" spans="1:47" ht="18.75" customHeight="1">
      <c r="B221" s="58"/>
      <c r="C221" s="58"/>
      <c r="D221" s="58"/>
      <c r="E221" s="58"/>
      <c r="F221" s="58"/>
      <c r="G221" s="58"/>
      <c r="H221" s="58"/>
      <c r="I221" s="443"/>
      <c r="J221" s="443"/>
      <c r="K221" s="443"/>
      <c r="L221" s="443"/>
      <c r="M221" s="426"/>
      <c r="N221" s="426"/>
      <c r="O221" s="425"/>
      <c r="P221" s="398"/>
      <c r="Q221" s="398"/>
      <c r="R221" s="398"/>
      <c r="S221" s="398"/>
      <c r="T221" s="398"/>
      <c r="U221" s="425"/>
      <c r="V221" s="379"/>
      <c r="W221" s="379"/>
      <c r="X221" s="379"/>
      <c r="Y221" s="427"/>
      <c r="Z221" s="427"/>
      <c r="AA221" s="222"/>
      <c r="AB221" s="222"/>
      <c r="AC221" s="222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</row>
    <row r="222" spans="1:47" ht="18.75" customHeight="1">
      <c r="B222" s="58"/>
      <c r="C222" s="58"/>
      <c r="D222" s="58"/>
      <c r="E222" s="206" t="s">
        <v>230</v>
      </c>
      <c r="F222" s="58"/>
      <c r="G222" s="58"/>
      <c r="H222" s="58"/>
      <c r="I222" s="224"/>
      <c r="J222" s="224"/>
      <c r="K222" s="224"/>
      <c r="L222" s="224"/>
      <c r="M222" s="225"/>
      <c r="N222" s="225"/>
      <c r="O222" s="225"/>
      <c r="P222" s="216"/>
      <c r="Q222" s="216"/>
      <c r="R222" s="216"/>
      <c r="S222" s="216"/>
      <c r="T222" s="216"/>
      <c r="U222" s="225"/>
      <c r="V222" s="221"/>
      <c r="W222" s="221"/>
      <c r="X222" s="221"/>
      <c r="Y222" s="222"/>
      <c r="Z222" s="222"/>
      <c r="AA222" s="222"/>
      <c r="AB222" s="222"/>
      <c r="AC222" s="222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</row>
    <row r="223" spans="1:47" ht="18.75" customHeight="1">
      <c r="B223" s="58"/>
      <c r="C223" s="58"/>
      <c r="D223" s="58"/>
      <c r="E223" s="165"/>
      <c r="F223" s="58"/>
      <c r="G223" s="58"/>
      <c r="H223" s="58"/>
      <c r="I223" s="443" t="s">
        <v>196</v>
      </c>
      <c r="J223" s="443"/>
      <c r="K223" s="443"/>
      <c r="L223" s="443"/>
      <c r="M223" s="420" t="s">
        <v>231</v>
      </c>
      <c r="N223" s="420"/>
      <c r="O223" s="425" t="s">
        <v>198</v>
      </c>
      <c r="P223" s="435">
        <f>Calcu!G106</f>
        <v>0</v>
      </c>
      <c r="Q223" s="435"/>
      <c r="R223" s="435"/>
      <c r="S223" s="433" t="str">
        <f>T219</f>
        <v>μm</v>
      </c>
      <c r="T223" s="433"/>
      <c r="U223" s="425" t="s">
        <v>198</v>
      </c>
      <c r="V223" s="379">
        <f>P223/(2*SQRT(3))</f>
        <v>0</v>
      </c>
      <c r="W223" s="379"/>
      <c r="X223" s="379"/>
      <c r="Y223" s="427" t="str">
        <f>T219</f>
        <v>μm</v>
      </c>
      <c r="Z223" s="427"/>
      <c r="AA223" s="222"/>
      <c r="AB223" s="222"/>
      <c r="AC223" s="222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</row>
    <row r="224" spans="1:47" ht="18.75" customHeight="1">
      <c r="B224" s="58"/>
      <c r="C224" s="58"/>
      <c r="D224" s="58"/>
      <c r="E224" s="165"/>
      <c r="F224" s="58"/>
      <c r="G224" s="58"/>
      <c r="H224" s="58"/>
      <c r="I224" s="443"/>
      <c r="J224" s="443"/>
      <c r="K224" s="443"/>
      <c r="L224" s="443"/>
      <c r="M224" s="426"/>
      <c r="N224" s="426"/>
      <c r="O224" s="425"/>
      <c r="P224" s="398"/>
      <c r="Q224" s="398"/>
      <c r="R224" s="398"/>
      <c r="S224" s="398"/>
      <c r="T224" s="398"/>
      <c r="U224" s="425"/>
      <c r="V224" s="379"/>
      <c r="W224" s="379"/>
      <c r="X224" s="379"/>
      <c r="Y224" s="427"/>
      <c r="Z224" s="427"/>
      <c r="AA224" s="222"/>
      <c r="AB224" s="222"/>
      <c r="AC224" s="222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</row>
    <row r="225" spans="2:59" ht="18.75" customHeight="1">
      <c r="B225" s="58"/>
      <c r="C225" s="58" t="s">
        <v>238</v>
      </c>
      <c r="D225" s="58"/>
      <c r="E225" s="58"/>
      <c r="F225" s="58"/>
      <c r="G225" s="58"/>
      <c r="H225" s="58"/>
      <c r="I225" s="371" t="str">
        <f>V197</f>
        <v>직사각형</v>
      </c>
      <c r="J225" s="371"/>
      <c r="K225" s="371"/>
      <c r="L225" s="371"/>
      <c r="M225" s="371"/>
      <c r="N225" s="371"/>
      <c r="O225" s="371"/>
      <c r="P225" s="371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</row>
    <row r="226" spans="2:59" ht="18.75" customHeight="1">
      <c r="B226" s="58"/>
      <c r="C226" s="369" t="s">
        <v>86</v>
      </c>
      <c r="D226" s="369"/>
      <c r="E226" s="369"/>
      <c r="F226" s="369"/>
      <c r="G226" s="369"/>
      <c r="H226" s="369"/>
      <c r="I226" s="218"/>
      <c r="J226" s="218"/>
      <c r="K226" s="58"/>
      <c r="L226" s="275"/>
      <c r="M226" s="58"/>
      <c r="N226" s="371">
        <f>AA197</f>
        <v>-1</v>
      </c>
      <c r="O226" s="371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</row>
    <row r="227" spans="2:59" ht="18.75" customHeight="1">
      <c r="B227" s="58"/>
      <c r="C227" s="369"/>
      <c r="D227" s="369"/>
      <c r="E227" s="369"/>
      <c r="F227" s="369"/>
      <c r="G227" s="369"/>
      <c r="H227" s="369"/>
      <c r="I227" s="217"/>
      <c r="J227" s="217"/>
      <c r="K227" s="58"/>
      <c r="L227" s="275"/>
      <c r="M227" s="58"/>
      <c r="N227" s="371"/>
      <c r="O227" s="371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</row>
    <row r="228" spans="2:59" ht="18.75" customHeight="1">
      <c r="B228" s="58"/>
      <c r="C228" s="58" t="s">
        <v>204</v>
      </c>
      <c r="D228" s="58"/>
      <c r="E228" s="58"/>
      <c r="F228" s="58"/>
      <c r="G228" s="58"/>
      <c r="H228" s="58"/>
      <c r="I228" s="58"/>
      <c r="J228" s="58"/>
      <c r="K228" s="220" t="s">
        <v>82</v>
      </c>
      <c r="L228" s="434">
        <f>N226</f>
        <v>-1</v>
      </c>
      <c r="M228" s="434"/>
      <c r="N228" s="218" t="s">
        <v>83</v>
      </c>
      <c r="O228" s="379">
        <f>AH197</f>
        <v>0</v>
      </c>
      <c r="P228" s="379"/>
      <c r="Q228" s="379"/>
      <c r="R228" s="427" t="str">
        <f>Y220</f>
        <v>μm</v>
      </c>
      <c r="S228" s="380"/>
      <c r="T228" s="220" t="s">
        <v>82</v>
      </c>
      <c r="U228" s="73" t="s">
        <v>198</v>
      </c>
      <c r="V228" s="379">
        <f>O228</f>
        <v>0</v>
      </c>
      <c r="W228" s="379"/>
      <c r="X228" s="379"/>
      <c r="Y228" s="427" t="str">
        <f>R228</f>
        <v>μm</v>
      </c>
      <c r="Z228" s="380"/>
      <c r="AA228" s="223"/>
      <c r="AB228" s="58"/>
      <c r="AC228" s="58"/>
      <c r="AD228" s="58"/>
      <c r="AE228" s="58"/>
      <c r="AF228" s="58"/>
      <c r="AP228" s="58"/>
      <c r="AQ228" s="58"/>
      <c r="AR228" s="58"/>
      <c r="AS228" s="58"/>
      <c r="AT228" s="58"/>
      <c r="AU228" s="58"/>
      <c r="AV228" s="58"/>
    </row>
    <row r="229" spans="2:59" ht="18.75" customHeight="1">
      <c r="B229" s="58"/>
      <c r="C229" s="58" t="s">
        <v>87</v>
      </c>
      <c r="D229" s="58"/>
      <c r="E229" s="58"/>
      <c r="F229" s="58"/>
      <c r="G229" s="58"/>
      <c r="H229" s="58"/>
      <c r="I229" s="106" t="s">
        <v>200</v>
      </c>
      <c r="J229" s="106"/>
      <c r="K229" s="106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58"/>
      <c r="AB229" s="58"/>
      <c r="AC229" s="58"/>
      <c r="AD229" s="58"/>
      <c r="AE229" s="58"/>
      <c r="AF229" s="58"/>
    </row>
    <row r="230" spans="2:59" ht="18.75" customHeight="1">
      <c r="B230" s="58"/>
      <c r="C230" s="58"/>
      <c r="D230" s="58"/>
      <c r="E230" s="58"/>
      <c r="F230" s="58"/>
      <c r="G230" s="58"/>
      <c r="H230" s="58"/>
      <c r="I230" s="106"/>
      <c r="J230" s="95"/>
      <c r="K230" s="106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58"/>
      <c r="AB230" s="58"/>
      <c r="AC230" s="58"/>
      <c r="AD230" s="58"/>
      <c r="AE230" s="58"/>
      <c r="AF230" s="58"/>
    </row>
    <row r="231" spans="2:59" s="138" customFormat="1" ht="18.75" customHeight="1">
      <c r="B231" s="59" t="s">
        <v>418</v>
      </c>
      <c r="D231" s="218"/>
      <c r="E231" s="218"/>
      <c r="F231" s="218"/>
      <c r="G231" s="216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218"/>
      <c r="AE231" s="216"/>
      <c r="AF231" s="218"/>
      <c r="AG231" s="216"/>
      <c r="AH231" s="216"/>
      <c r="AI231" s="216"/>
      <c r="AJ231" s="216"/>
      <c r="AK231" s="216"/>
      <c r="AL231" s="216"/>
      <c r="AM231" s="216"/>
      <c r="AN231" s="216"/>
      <c r="AO231" s="216"/>
      <c r="AP231" s="216"/>
      <c r="AQ231" s="216"/>
      <c r="AR231" s="216"/>
      <c r="AS231" s="216"/>
      <c r="AT231" s="216"/>
      <c r="AU231" s="216"/>
      <c r="AV231" s="216"/>
      <c r="AW231" s="216"/>
      <c r="AX231" s="216"/>
      <c r="AY231" s="216"/>
      <c r="AZ231" s="216"/>
      <c r="BA231" s="216"/>
      <c r="BB231" s="216"/>
      <c r="BC231" s="216"/>
      <c r="BD231" s="216"/>
      <c r="BE231" s="216"/>
      <c r="BF231" s="216"/>
      <c r="BG231" s="216"/>
    </row>
    <row r="232" spans="2:59" s="138" customFormat="1" ht="18.75" customHeight="1">
      <c r="B232" s="216"/>
      <c r="C232" s="217" t="s">
        <v>205</v>
      </c>
      <c r="D232" s="216"/>
      <c r="E232" s="216"/>
      <c r="F232" s="216"/>
      <c r="G232" s="216"/>
      <c r="H232" s="436">
        <v>0</v>
      </c>
      <c r="I232" s="436"/>
      <c r="J232" s="436"/>
      <c r="K232" s="436"/>
      <c r="L232" s="436"/>
      <c r="M232" s="436"/>
      <c r="N232" s="436"/>
      <c r="O232" s="436"/>
      <c r="P232" s="223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218"/>
      <c r="AE232" s="218"/>
      <c r="AF232" s="218"/>
      <c r="AG232" s="218"/>
      <c r="AH232" s="218"/>
      <c r="AI232" s="216"/>
      <c r="AJ232" s="216"/>
      <c r="AK232" s="216"/>
      <c r="AL232" s="216"/>
      <c r="AM232" s="216"/>
      <c r="AN232" s="216"/>
      <c r="AO232" s="216"/>
      <c r="AP232" s="216"/>
      <c r="AQ232" s="216"/>
      <c r="AR232" s="216"/>
      <c r="AS232" s="218"/>
      <c r="AT232" s="218"/>
      <c r="AU232" s="218"/>
      <c r="AV232" s="218"/>
      <c r="AW232" s="218"/>
      <c r="AX232" s="218"/>
      <c r="AY232" s="216"/>
      <c r="AZ232" s="216"/>
      <c r="BA232" s="216"/>
      <c r="BB232" s="216"/>
      <c r="BC232" s="216"/>
      <c r="BD232" s="216"/>
      <c r="BE232" s="216"/>
      <c r="BF232" s="216"/>
      <c r="BG232" s="216"/>
    </row>
    <row r="233" spans="2:59" s="138" customFormat="1" ht="18.75" customHeight="1">
      <c r="B233" s="216"/>
      <c r="C233" s="218" t="s">
        <v>206</v>
      </c>
      <c r="D233" s="218"/>
      <c r="E233" s="218"/>
      <c r="F233" s="218"/>
      <c r="G233" s="218"/>
      <c r="H233" s="218"/>
      <c r="I233" s="216"/>
      <c r="J233" s="218" t="s">
        <v>294</v>
      </c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6"/>
      <c r="W233" s="216"/>
      <c r="X233" s="444">
        <f>Calcu!G106</f>
        <v>0</v>
      </c>
      <c r="Y233" s="444"/>
      <c r="Z233" s="444"/>
      <c r="AA233" s="444"/>
      <c r="AB233" s="444"/>
      <c r="AC233" s="218"/>
      <c r="AD233" s="218"/>
      <c r="AE233" s="218"/>
      <c r="AF233" s="216"/>
      <c r="AG233" s="216"/>
      <c r="AH233" s="216"/>
      <c r="AI233" s="216"/>
      <c r="AJ233" s="216"/>
      <c r="AK233" s="216"/>
      <c r="AL233" s="216"/>
      <c r="AM233" s="216"/>
      <c r="AN233" s="218"/>
      <c r="AO233" s="218"/>
      <c r="AP233" s="218"/>
      <c r="AQ233" s="218"/>
      <c r="AR233" s="218"/>
      <c r="AS233" s="218"/>
      <c r="AT233" s="218"/>
      <c r="AU233" s="218"/>
      <c r="AV233" s="218"/>
      <c r="AW233" s="218"/>
      <c r="AX233" s="218"/>
      <c r="AY233" s="216"/>
      <c r="AZ233" s="216"/>
      <c r="BA233" s="216"/>
      <c r="BB233" s="216"/>
      <c r="BC233" s="216"/>
      <c r="BD233" s="216"/>
      <c r="BE233" s="216"/>
      <c r="BF233" s="216"/>
      <c r="BG233" s="216"/>
    </row>
    <row r="234" spans="2:59" s="138" customFormat="1" ht="18.75" customHeight="1">
      <c r="B234" s="216"/>
      <c r="C234" s="218"/>
      <c r="D234" s="218"/>
      <c r="E234" s="218"/>
      <c r="F234" s="218"/>
      <c r="G234" s="218"/>
      <c r="H234" s="218"/>
      <c r="I234" s="445" t="s">
        <v>420</v>
      </c>
      <c r="J234" s="445"/>
      <c r="K234" s="445"/>
      <c r="L234" s="445"/>
      <c r="M234" s="370" t="s">
        <v>419</v>
      </c>
      <c r="N234" s="442" t="s">
        <v>218</v>
      </c>
      <c r="O234" s="442"/>
      <c r="P234" s="442"/>
      <c r="Q234" s="442"/>
      <c r="R234" s="370" t="s">
        <v>198</v>
      </c>
      <c r="S234" s="446">
        <f>X233</f>
        <v>0</v>
      </c>
      <c r="T234" s="446"/>
      <c r="U234" s="446"/>
      <c r="V234" s="446"/>
      <c r="W234" s="382" t="s">
        <v>198</v>
      </c>
      <c r="X234" s="447">
        <f>S234/2/SQRT(3)</f>
        <v>0</v>
      </c>
      <c r="Y234" s="447"/>
      <c r="Z234" s="447"/>
      <c r="AA234" s="447"/>
      <c r="AB234" s="447"/>
      <c r="AC234" s="218"/>
      <c r="AD234" s="216"/>
      <c r="AE234" s="216"/>
      <c r="AF234" s="216"/>
      <c r="AG234" s="216"/>
      <c r="AH234" s="216"/>
      <c r="AI234" s="216"/>
      <c r="AJ234" s="216"/>
      <c r="AK234" s="216"/>
      <c r="AL234" s="216"/>
      <c r="AM234" s="216"/>
      <c r="AN234" s="216"/>
      <c r="AO234" s="216"/>
      <c r="AP234" s="216"/>
      <c r="AQ234" s="218"/>
      <c r="AR234" s="218"/>
      <c r="AS234" s="218"/>
      <c r="AT234" s="218"/>
      <c r="AU234" s="218"/>
      <c r="AV234" s="218"/>
      <c r="AW234" s="218"/>
      <c r="AX234" s="218"/>
      <c r="AY234" s="216"/>
      <c r="AZ234" s="216"/>
      <c r="BA234" s="216"/>
      <c r="BB234" s="216"/>
      <c r="BC234" s="216"/>
      <c r="BD234" s="216"/>
      <c r="BE234" s="216"/>
      <c r="BF234" s="216"/>
      <c r="BG234" s="216"/>
    </row>
    <row r="235" spans="2:59" s="138" customFormat="1" ht="18.75" customHeight="1">
      <c r="B235" s="216"/>
      <c r="C235" s="218"/>
      <c r="D235" s="218"/>
      <c r="E235" s="218"/>
      <c r="F235" s="218"/>
      <c r="G235" s="218"/>
      <c r="H235" s="218"/>
      <c r="I235" s="445"/>
      <c r="J235" s="445"/>
      <c r="K235" s="445"/>
      <c r="L235" s="445"/>
      <c r="M235" s="370"/>
      <c r="N235" s="383"/>
      <c r="O235" s="383"/>
      <c r="P235" s="383"/>
      <c r="Q235" s="383"/>
      <c r="R235" s="370"/>
      <c r="S235" s="383"/>
      <c r="T235" s="383"/>
      <c r="U235" s="383"/>
      <c r="V235" s="383"/>
      <c r="W235" s="382"/>
      <c r="X235" s="447"/>
      <c r="Y235" s="447"/>
      <c r="Z235" s="447"/>
      <c r="AA235" s="447"/>
      <c r="AB235" s="447"/>
      <c r="AC235" s="218"/>
      <c r="AD235" s="216"/>
      <c r="AE235" s="216"/>
      <c r="AF235" s="216"/>
      <c r="AG235" s="216"/>
      <c r="AH235" s="216"/>
      <c r="AI235" s="216"/>
      <c r="AJ235" s="216"/>
      <c r="AK235" s="216"/>
      <c r="AL235" s="216"/>
      <c r="AM235" s="216"/>
      <c r="AN235" s="216"/>
      <c r="AO235" s="216"/>
      <c r="AP235" s="216"/>
      <c r="AQ235" s="218"/>
      <c r="AR235" s="218"/>
      <c r="AS235" s="218"/>
      <c r="AT235" s="218"/>
      <c r="AU235" s="218"/>
      <c r="AV235" s="218"/>
      <c r="AW235" s="218"/>
      <c r="AX235" s="218"/>
      <c r="AY235" s="216"/>
      <c r="AZ235" s="216"/>
      <c r="BA235" s="216"/>
      <c r="BB235" s="216"/>
      <c r="BC235" s="216"/>
      <c r="BD235" s="216"/>
      <c r="BE235" s="216"/>
      <c r="BF235" s="216"/>
      <c r="BG235" s="216"/>
    </row>
    <row r="236" spans="2:59" s="138" customFormat="1" ht="18.75" customHeight="1">
      <c r="B236" s="216"/>
      <c r="C236" s="218" t="s">
        <v>90</v>
      </c>
      <c r="D236" s="218"/>
      <c r="E236" s="218"/>
      <c r="F236" s="218"/>
      <c r="G236" s="218"/>
      <c r="H236" s="218"/>
      <c r="I236" s="371" t="str">
        <f>V198</f>
        <v>직사각형</v>
      </c>
      <c r="J236" s="371"/>
      <c r="K236" s="371"/>
      <c r="L236" s="371"/>
      <c r="M236" s="371"/>
      <c r="N236" s="371"/>
      <c r="O236" s="371"/>
      <c r="P236" s="371"/>
      <c r="Q236" s="218"/>
      <c r="R236" s="218"/>
      <c r="S236" s="218"/>
      <c r="T236" s="218"/>
      <c r="U236" s="218"/>
      <c r="V236" s="218"/>
      <c r="W236" s="218"/>
      <c r="X236" s="218"/>
      <c r="Y236" s="218"/>
      <c r="Z236" s="216"/>
      <c r="AA236" s="216"/>
      <c r="AB236" s="216"/>
      <c r="AC236" s="216"/>
      <c r="AD236" s="216"/>
      <c r="AE236" s="216"/>
      <c r="AF236" s="216"/>
      <c r="AG236" s="216"/>
      <c r="AH236" s="218"/>
      <c r="AI236" s="218"/>
      <c r="AJ236" s="218"/>
      <c r="AK236" s="218"/>
      <c r="AL236" s="218"/>
      <c r="AM236" s="218"/>
      <c r="AN236" s="218"/>
      <c r="AO236" s="218"/>
      <c r="AP236" s="218"/>
      <c r="AQ236" s="218"/>
      <c r="AR236" s="218"/>
      <c r="AS236" s="218"/>
      <c r="AT236" s="218"/>
      <c r="AU236" s="218"/>
      <c r="AV236" s="218"/>
      <c r="AW236" s="218"/>
      <c r="AX236" s="218"/>
      <c r="AY236" s="216"/>
      <c r="AZ236" s="216"/>
      <c r="BA236" s="216"/>
      <c r="BB236" s="216"/>
      <c r="BC236" s="216"/>
      <c r="BD236" s="216"/>
      <c r="BE236" s="216"/>
      <c r="BF236" s="216"/>
      <c r="BG236" s="216"/>
    </row>
    <row r="237" spans="2:59" s="138" customFormat="1" ht="18.75" customHeight="1">
      <c r="B237" s="216"/>
      <c r="C237" s="369" t="s">
        <v>92</v>
      </c>
      <c r="D237" s="369"/>
      <c r="E237" s="369"/>
      <c r="F237" s="369"/>
      <c r="G237" s="369"/>
      <c r="H237" s="369"/>
      <c r="I237" s="218"/>
      <c r="J237" s="218"/>
      <c r="K237" s="218"/>
      <c r="L237" s="218"/>
      <c r="M237" s="218"/>
      <c r="N237" s="370">
        <f>AA198</f>
        <v>1</v>
      </c>
      <c r="O237" s="370"/>
      <c r="P237" s="142"/>
      <c r="Q237" s="142"/>
      <c r="R237" s="142"/>
      <c r="S237" s="218"/>
      <c r="T237" s="218"/>
      <c r="U237" s="218"/>
      <c r="V237" s="218"/>
      <c r="W237" s="218"/>
      <c r="X237" s="218"/>
      <c r="Y237" s="218"/>
      <c r="Z237" s="143"/>
      <c r="AA237" s="143"/>
      <c r="AB237" s="218"/>
      <c r="AC237" s="218"/>
      <c r="AD237" s="218"/>
      <c r="AE237" s="218"/>
      <c r="AF237" s="218"/>
      <c r="AG237" s="218"/>
      <c r="AH237" s="218"/>
      <c r="AI237" s="218"/>
      <c r="AJ237" s="218"/>
      <c r="AK237" s="218"/>
      <c r="AL237" s="216"/>
      <c r="AM237" s="216"/>
      <c r="AN237" s="216"/>
      <c r="AO237" s="218"/>
      <c r="AP237" s="218"/>
      <c r="AQ237" s="218"/>
      <c r="AR237" s="218"/>
      <c r="AS237" s="218"/>
      <c r="AT237" s="218"/>
      <c r="AU237" s="218"/>
      <c r="AV237" s="218"/>
      <c r="AW237" s="218"/>
      <c r="AX237" s="218"/>
      <c r="AY237" s="216"/>
      <c r="AZ237" s="216"/>
      <c r="BA237" s="216"/>
      <c r="BB237" s="216"/>
      <c r="BC237" s="216"/>
      <c r="BD237" s="216"/>
      <c r="BE237" s="216"/>
      <c r="BF237" s="216"/>
      <c r="BG237" s="216"/>
    </row>
    <row r="238" spans="2:59" s="138" customFormat="1" ht="18.75" customHeight="1">
      <c r="B238" s="216"/>
      <c r="C238" s="369"/>
      <c r="D238" s="369"/>
      <c r="E238" s="369"/>
      <c r="F238" s="369"/>
      <c r="G238" s="369"/>
      <c r="H238" s="369"/>
      <c r="I238" s="218"/>
      <c r="J238" s="218"/>
      <c r="K238" s="218"/>
      <c r="L238" s="218"/>
      <c r="M238" s="218"/>
      <c r="N238" s="370"/>
      <c r="O238" s="370"/>
      <c r="P238" s="142"/>
      <c r="Q238" s="142"/>
      <c r="R238" s="142"/>
      <c r="S238" s="218"/>
      <c r="T238" s="218"/>
      <c r="U238" s="218"/>
      <c r="V238" s="218"/>
      <c r="W238" s="218"/>
      <c r="X238" s="218"/>
      <c r="Y238" s="218"/>
      <c r="Z238" s="143"/>
      <c r="AA238" s="143"/>
      <c r="AB238" s="218"/>
      <c r="AC238" s="218"/>
      <c r="AD238" s="218"/>
      <c r="AE238" s="218"/>
      <c r="AF238" s="218"/>
      <c r="AG238" s="218"/>
      <c r="AH238" s="218"/>
      <c r="AI238" s="218"/>
      <c r="AJ238" s="218"/>
      <c r="AK238" s="218"/>
      <c r="AL238" s="216"/>
      <c r="AM238" s="216"/>
      <c r="AN238" s="216"/>
      <c r="AO238" s="218"/>
      <c r="AP238" s="218"/>
      <c r="AQ238" s="218"/>
      <c r="AR238" s="218"/>
      <c r="AS238" s="218"/>
      <c r="AT238" s="218"/>
      <c r="AU238" s="218"/>
      <c r="AV238" s="218"/>
      <c r="AW238" s="218"/>
      <c r="AX238" s="218"/>
      <c r="AY238" s="216"/>
      <c r="AZ238" s="216"/>
      <c r="BA238" s="216"/>
      <c r="BB238" s="216"/>
      <c r="BC238" s="216"/>
      <c r="BD238" s="216"/>
      <c r="BE238" s="216"/>
      <c r="BF238" s="216"/>
      <c r="BG238" s="216"/>
    </row>
    <row r="239" spans="2:59" s="138" customFormat="1" ht="18.75" customHeight="1">
      <c r="B239" s="216"/>
      <c r="C239" s="218" t="s">
        <v>207</v>
      </c>
      <c r="D239" s="218"/>
      <c r="E239" s="218"/>
      <c r="F239" s="218"/>
      <c r="G239" s="218"/>
      <c r="H239" s="218"/>
      <c r="I239" s="218"/>
      <c r="J239" s="216"/>
      <c r="K239" s="216" t="s">
        <v>208</v>
      </c>
      <c r="L239" s="370">
        <v>1</v>
      </c>
      <c r="M239" s="370"/>
      <c r="N239" s="140" t="s">
        <v>219</v>
      </c>
      <c r="O239" s="448">
        <f>X234</f>
        <v>0</v>
      </c>
      <c r="P239" s="448"/>
      <c r="Q239" s="448"/>
      <c r="R239" s="448"/>
      <c r="S239" s="448"/>
      <c r="T239" s="216" t="s">
        <v>208</v>
      </c>
      <c r="U239" s="216" t="s">
        <v>198</v>
      </c>
      <c r="V239" s="447">
        <f>L239*O239</f>
        <v>0</v>
      </c>
      <c r="W239" s="447"/>
      <c r="X239" s="447"/>
      <c r="Y239" s="447"/>
      <c r="Z239" s="447"/>
      <c r="AA239" s="144"/>
      <c r="AB239" s="144"/>
      <c r="AC239" s="139"/>
      <c r="AD239" s="216"/>
      <c r="AE239" s="218"/>
      <c r="AF239" s="216"/>
      <c r="AG239" s="216"/>
      <c r="AH239" s="216"/>
      <c r="AI239" s="216"/>
      <c r="AJ239" s="216"/>
      <c r="AK239" s="218"/>
      <c r="AL239" s="216"/>
      <c r="AM239" s="216"/>
      <c r="AN239" s="216"/>
      <c r="AO239" s="218"/>
      <c r="AP239" s="218"/>
      <c r="AQ239" s="218"/>
      <c r="AR239" s="218"/>
      <c r="AS239" s="218"/>
      <c r="AT239" s="218"/>
      <c r="AU239" s="218"/>
      <c r="AV239" s="218"/>
      <c r="AW239" s="218"/>
      <c r="AX239" s="218"/>
      <c r="AY239" s="216"/>
      <c r="AZ239" s="216"/>
      <c r="BA239" s="216"/>
      <c r="BB239" s="216"/>
      <c r="BC239" s="216"/>
      <c r="BD239" s="216"/>
      <c r="BE239" s="216"/>
      <c r="BF239" s="216"/>
      <c r="BG239" s="216"/>
    </row>
    <row r="240" spans="2:59" s="138" customFormat="1" ht="18.75" customHeight="1">
      <c r="B240" s="216"/>
      <c r="C240" s="369" t="s">
        <v>93</v>
      </c>
      <c r="D240" s="369"/>
      <c r="E240" s="369"/>
      <c r="F240" s="369"/>
      <c r="G240" s="369"/>
      <c r="H240" s="218"/>
      <c r="J240" s="218"/>
      <c r="K240" s="218"/>
      <c r="L240" s="218"/>
      <c r="M240" s="218"/>
      <c r="N240" s="218"/>
      <c r="O240" s="218"/>
      <c r="P240" s="218"/>
      <c r="Q240" s="218"/>
      <c r="R240" s="139"/>
      <c r="S240" s="218"/>
      <c r="T240" s="218"/>
      <c r="U240" s="218"/>
      <c r="X240" s="58" t="s">
        <v>89</v>
      </c>
      <c r="Y240" s="218"/>
      <c r="Z240" s="218"/>
      <c r="AA240" s="218"/>
      <c r="AB240" s="218"/>
      <c r="AC240" s="218"/>
      <c r="AD240" s="218"/>
      <c r="AE240" s="216"/>
      <c r="AF240" s="216"/>
      <c r="AG240" s="216"/>
      <c r="AH240" s="216"/>
      <c r="AI240" s="216"/>
      <c r="AJ240" s="216"/>
      <c r="AK240" s="216"/>
      <c r="AL240" s="216"/>
      <c r="AM240" s="216"/>
      <c r="AN240" s="216"/>
      <c r="AO240" s="216"/>
      <c r="AP240" s="216"/>
      <c r="AQ240" s="216"/>
      <c r="AR240" s="216"/>
      <c r="AS240" s="216"/>
      <c r="AT240" s="216"/>
      <c r="AU240" s="216"/>
      <c r="AV240" s="216"/>
      <c r="AW240" s="216"/>
      <c r="AX240" s="216"/>
      <c r="AY240" s="216"/>
      <c r="AZ240" s="216"/>
      <c r="BA240" s="216"/>
      <c r="BB240" s="216"/>
      <c r="BC240" s="216"/>
      <c r="BD240" s="216"/>
      <c r="BE240" s="216"/>
      <c r="BF240" s="216"/>
      <c r="BG240" s="216"/>
    </row>
    <row r="241" spans="2:61" s="138" customFormat="1" ht="18.75" customHeight="1">
      <c r="B241" s="216"/>
      <c r="C241" s="369"/>
      <c r="D241" s="369"/>
      <c r="E241" s="369"/>
      <c r="F241" s="369"/>
      <c r="G241" s="369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139"/>
      <c r="S241" s="218"/>
      <c r="T241" s="218"/>
      <c r="U241" s="218"/>
      <c r="V241" s="218"/>
      <c r="W241" s="218"/>
      <c r="X241" s="218"/>
      <c r="Y241" s="218"/>
      <c r="Z241" s="218"/>
      <c r="AA241" s="218"/>
      <c r="AB241" s="218"/>
      <c r="AC241" s="218"/>
      <c r="AD241" s="218"/>
      <c r="AE241" s="216"/>
      <c r="AF241" s="216"/>
      <c r="AG241" s="216"/>
      <c r="AH241" s="216"/>
      <c r="AI241" s="216"/>
      <c r="AJ241" s="216"/>
      <c r="AK241" s="216"/>
      <c r="AL241" s="216"/>
      <c r="AM241" s="216"/>
      <c r="AN241" s="216"/>
      <c r="AO241" s="216"/>
      <c r="AP241" s="216"/>
      <c r="AQ241" s="216"/>
      <c r="AR241" s="216"/>
      <c r="AS241" s="216"/>
      <c r="AT241" s="216"/>
      <c r="AU241" s="216"/>
      <c r="AV241" s="216"/>
      <c r="AW241" s="216"/>
      <c r="AX241" s="216"/>
      <c r="AY241" s="216"/>
      <c r="AZ241" s="216"/>
      <c r="BA241" s="216"/>
      <c r="BB241" s="216"/>
      <c r="BC241" s="216"/>
      <c r="BD241" s="216"/>
      <c r="BE241" s="216"/>
      <c r="BF241" s="216"/>
      <c r="BG241" s="216"/>
    </row>
    <row r="242" spans="2:61" s="138" customFormat="1" ht="18.75" customHeight="1">
      <c r="B242" s="216"/>
      <c r="C242" s="59"/>
      <c r="D242" s="218"/>
      <c r="E242" s="218"/>
      <c r="F242" s="218"/>
      <c r="G242" s="216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218"/>
      <c r="AB242" s="218"/>
      <c r="AC242" s="218"/>
      <c r="AD242" s="218"/>
      <c r="AE242" s="216"/>
      <c r="AF242" s="218"/>
      <c r="AG242" s="216"/>
      <c r="AH242" s="216"/>
      <c r="AI242" s="216"/>
      <c r="AJ242" s="216"/>
      <c r="AK242" s="216"/>
      <c r="AL242" s="216"/>
      <c r="AM242" s="216"/>
      <c r="AN242" s="216"/>
      <c r="AO242" s="216"/>
      <c r="AP242" s="216"/>
      <c r="AQ242" s="216"/>
      <c r="AR242" s="216"/>
      <c r="AS242" s="216"/>
      <c r="AT242" s="216"/>
      <c r="AU242" s="216"/>
      <c r="AV242" s="216"/>
      <c r="AW242" s="216"/>
      <c r="AX242" s="216"/>
      <c r="AY242" s="216"/>
      <c r="AZ242" s="216"/>
      <c r="BA242" s="216"/>
      <c r="BB242" s="216"/>
      <c r="BC242" s="216"/>
      <c r="BD242" s="216"/>
      <c r="BE242" s="216"/>
      <c r="BF242" s="216"/>
      <c r="BG242" s="216"/>
    </row>
    <row r="243" spans="2:61" s="138" customFormat="1" ht="18.75" customHeight="1">
      <c r="B243" s="59" t="s">
        <v>295</v>
      </c>
      <c r="C243" s="218"/>
      <c r="E243" s="218"/>
      <c r="F243" s="218"/>
      <c r="G243" s="216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218"/>
      <c r="AE243" s="216"/>
      <c r="AF243" s="218"/>
      <c r="AG243" s="216"/>
      <c r="AH243" s="216"/>
      <c r="AI243" s="216"/>
      <c r="AJ243" s="216"/>
      <c r="AK243" s="216"/>
      <c r="AL243" s="216"/>
      <c r="AM243" s="216"/>
      <c r="AN243" s="216"/>
      <c r="AO243" s="216"/>
      <c r="AP243" s="216"/>
      <c r="AQ243" s="216"/>
      <c r="AR243" s="216"/>
      <c r="AS243" s="216"/>
      <c r="AT243" s="216"/>
      <c r="AU243" s="216"/>
      <c r="AV243" s="216"/>
      <c r="AW243" s="216"/>
      <c r="AX243" s="216"/>
      <c r="AY243" s="216"/>
      <c r="AZ243" s="216"/>
      <c r="BA243" s="216"/>
      <c r="BB243" s="216"/>
      <c r="BC243" s="216"/>
      <c r="BD243" s="216"/>
      <c r="BE243" s="216"/>
      <c r="BF243" s="216"/>
      <c r="BG243" s="216"/>
    </row>
    <row r="244" spans="2:61" s="138" customFormat="1" ht="18.75" customHeight="1">
      <c r="B244" s="216"/>
      <c r="C244" s="217" t="s">
        <v>94</v>
      </c>
      <c r="D244" s="216"/>
      <c r="E244" s="216"/>
      <c r="F244" s="216"/>
      <c r="G244" s="216"/>
      <c r="H244" s="436">
        <v>0</v>
      </c>
      <c r="I244" s="436"/>
      <c r="J244" s="436"/>
      <c r="K244" s="436"/>
      <c r="L244" s="436"/>
      <c r="M244" s="436"/>
      <c r="N244" s="436"/>
      <c r="O244" s="436"/>
      <c r="P244" s="223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  <c r="AA244" s="218"/>
      <c r="AB244" s="218"/>
      <c r="AC244" s="218"/>
      <c r="AD244" s="218"/>
      <c r="AE244" s="218"/>
      <c r="AF244" s="218"/>
      <c r="AG244" s="218"/>
      <c r="AH244" s="218"/>
      <c r="AI244" s="218"/>
      <c r="AJ244" s="218"/>
      <c r="AK244" s="218"/>
      <c r="AL244" s="218"/>
      <c r="AM244" s="218"/>
      <c r="AN244" s="218"/>
      <c r="AO244" s="218"/>
      <c r="AP244" s="218"/>
      <c r="AQ244" s="218"/>
      <c r="AR244" s="218"/>
      <c r="AS244" s="218"/>
      <c r="AT244" s="218"/>
      <c r="AU244" s="218"/>
      <c r="AV244" s="218"/>
      <c r="AW244" s="218"/>
      <c r="AX244" s="218"/>
      <c r="AY244" s="216"/>
      <c r="AZ244" s="216"/>
      <c r="BA244" s="216"/>
      <c r="BB244" s="216"/>
      <c r="BC244" s="216"/>
      <c r="BD244" s="216"/>
      <c r="BE244" s="216"/>
      <c r="BF244" s="216"/>
      <c r="BG244" s="216"/>
    </row>
    <row r="245" spans="2:61" s="138" customFormat="1" ht="18.75" customHeight="1">
      <c r="B245" s="216"/>
      <c r="C245" s="218" t="s">
        <v>209</v>
      </c>
      <c r="D245" s="218"/>
      <c r="E245" s="218"/>
      <c r="F245" s="218"/>
      <c r="G245" s="218"/>
      <c r="H245" s="218"/>
      <c r="I245" s="216"/>
      <c r="J245" s="449" t="s">
        <v>296</v>
      </c>
      <c r="K245" s="449"/>
      <c r="L245" s="449"/>
      <c r="M245" s="449"/>
      <c r="N245" s="449"/>
      <c r="O245" s="449"/>
      <c r="P245" s="449"/>
      <c r="Q245" s="449"/>
      <c r="R245" s="449"/>
      <c r="S245" s="449"/>
      <c r="T245" s="449"/>
      <c r="U245" s="449"/>
      <c r="V245" s="449"/>
      <c r="W245" s="449"/>
      <c r="X245" s="449"/>
      <c r="Y245" s="449"/>
      <c r="Z245" s="449"/>
      <c r="AA245" s="449"/>
      <c r="AB245" s="449"/>
      <c r="AC245" s="449"/>
      <c r="AD245" s="449"/>
      <c r="AE245" s="449"/>
      <c r="AF245" s="449"/>
      <c r="AG245" s="449"/>
      <c r="AH245" s="449"/>
      <c r="AI245" s="449"/>
      <c r="AJ245" s="449"/>
      <c r="AK245" s="449"/>
      <c r="AL245" s="449"/>
      <c r="AM245" s="449"/>
      <c r="AN245" s="449"/>
      <c r="AO245" s="449"/>
      <c r="AP245" s="449"/>
      <c r="AQ245" s="449"/>
      <c r="AR245" s="449"/>
      <c r="AS245" s="449"/>
      <c r="AT245" s="449"/>
      <c r="AU245" s="449"/>
      <c r="AV245" s="449"/>
      <c r="AW245" s="449"/>
      <c r="AX245" s="449"/>
      <c r="AY245" s="449"/>
      <c r="AZ245" s="449"/>
      <c r="BA245" s="449"/>
      <c r="BB245" s="216"/>
      <c r="BC245" s="216"/>
      <c r="BD245" s="216"/>
      <c r="BE245" s="216"/>
      <c r="BF245" s="216"/>
      <c r="BG245" s="216"/>
    </row>
    <row r="246" spans="2:61" s="138" customFormat="1" ht="18.75" customHeight="1">
      <c r="B246" s="216"/>
      <c r="C246" s="218"/>
      <c r="D246" s="218"/>
      <c r="E246" s="218"/>
      <c r="F246" s="218"/>
      <c r="G246" s="218"/>
      <c r="H246" s="218"/>
      <c r="I246" s="216"/>
      <c r="J246" s="217" t="s">
        <v>297</v>
      </c>
      <c r="K246" s="219"/>
      <c r="L246" s="219"/>
      <c r="M246" s="219"/>
      <c r="N246" s="219"/>
      <c r="O246" s="177"/>
      <c r="P246" s="177"/>
      <c r="Q246" s="177"/>
      <c r="R246" s="177"/>
      <c r="S246" s="177"/>
      <c r="T246" s="177"/>
      <c r="U246" s="219"/>
      <c r="V246" s="219"/>
      <c r="W246" s="219"/>
      <c r="X246" s="219"/>
      <c r="Y246" s="219"/>
      <c r="Z246" s="219"/>
      <c r="AA246" s="219"/>
      <c r="AB246" s="219"/>
      <c r="AC246" s="444">
        <f>Calcu!G107</f>
        <v>0</v>
      </c>
      <c r="AD246" s="444"/>
      <c r="AE246" s="444"/>
      <c r="AF246" s="444"/>
      <c r="AG246" s="444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19"/>
      <c r="AR246" s="219"/>
      <c r="AS246" s="219"/>
      <c r="AT246" s="219"/>
      <c r="AU246" s="219"/>
      <c r="AV246" s="219"/>
      <c r="AW246" s="219"/>
      <c r="AX246" s="219"/>
      <c r="AY246" s="219"/>
      <c r="AZ246" s="219"/>
      <c r="BA246" s="219"/>
      <c r="BB246" s="216"/>
      <c r="BC246" s="216"/>
      <c r="BD246" s="216"/>
      <c r="BE246" s="216"/>
      <c r="BF246" s="216"/>
      <c r="BG246" s="216"/>
    </row>
    <row r="247" spans="2:61" s="138" customFormat="1" ht="18.75" customHeight="1">
      <c r="B247" s="216"/>
      <c r="C247" s="218"/>
      <c r="D247" s="218"/>
      <c r="E247" s="218"/>
      <c r="F247" s="218"/>
      <c r="G247" s="218"/>
      <c r="H247" s="218"/>
      <c r="I247" s="445" t="s">
        <v>298</v>
      </c>
      <c r="J247" s="445"/>
      <c r="K247" s="445"/>
      <c r="L247" s="445"/>
      <c r="M247" s="445"/>
      <c r="N247" s="446">
        <f>AC246</f>
        <v>0</v>
      </c>
      <c r="O247" s="446"/>
      <c r="P247" s="446"/>
      <c r="Q247" s="446"/>
      <c r="R247" s="382" t="s">
        <v>198</v>
      </c>
      <c r="S247" s="447">
        <f>N247/2/SQRT(3)</f>
        <v>0</v>
      </c>
      <c r="T247" s="447"/>
      <c r="U247" s="447"/>
      <c r="V247" s="447"/>
      <c r="W247" s="447"/>
      <c r="X247" s="141"/>
      <c r="Y247" s="141"/>
      <c r="Z247" s="141"/>
      <c r="AA247" s="218"/>
      <c r="AB247" s="218"/>
      <c r="AC247" s="218"/>
      <c r="AD247" s="218"/>
      <c r="AE247" s="218"/>
      <c r="AF247" s="218"/>
      <c r="AG247" s="218"/>
      <c r="AH247" s="218"/>
      <c r="AI247" s="218"/>
      <c r="AJ247" s="218"/>
      <c r="AK247" s="218"/>
      <c r="AL247" s="218"/>
      <c r="AM247" s="216"/>
      <c r="AN247" s="216"/>
      <c r="AO247" s="216"/>
      <c r="AP247" s="216"/>
      <c r="AQ247" s="218"/>
      <c r="AR247" s="218"/>
      <c r="AS247" s="218"/>
      <c r="AT247" s="218"/>
      <c r="AU247" s="218"/>
      <c r="AV247" s="218"/>
      <c r="AW247" s="218"/>
      <c r="AX247" s="218"/>
      <c r="AY247" s="216"/>
      <c r="AZ247" s="216"/>
      <c r="BA247" s="216"/>
      <c r="BB247" s="216"/>
      <c r="BC247" s="216"/>
      <c r="BD247" s="216"/>
      <c r="BE247" s="216"/>
      <c r="BF247" s="216"/>
      <c r="BG247" s="216"/>
    </row>
    <row r="248" spans="2:61" s="138" customFormat="1" ht="18.75" customHeight="1">
      <c r="B248" s="216"/>
      <c r="C248" s="218"/>
      <c r="D248" s="218"/>
      <c r="E248" s="218"/>
      <c r="F248" s="218"/>
      <c r="G248" s="218"/>
      <c r="H248" s="218"/>
      <c r="I248" s="445"/>
      <c r="J248" s="445"/>
      <c r="K248" s="445"/>
      <c r="L248" s="445"/>
      <c r="M248" s="445"/>
      <c r="N248" s="383"/>
      <c r="O248" s="383"/>
      <c r="P248" s="383"/>
      <c r="Q248" s="383"/>
      <c r="R248" s="382"/>
      <c r="S248" s="447"/>
      <c r="T248" s="447"/>
      <c r="U248" s="447"/>
      <c r="V248" s="447"/>
      <c r="W248" s="447"/>
      <c r="X248" s="141"/>
      <c r="Y248" s="141"/>
      <c r="Z248" s="141"/>
      <c r="AA248" s="218"/>
      <c r="AB248" s="218"/>
      <c r="AC248" s="218"/>
      <c r="AD248" s="218"/>
      <c r="AE248" s="218"/>
      <c r="AF248" s="218"/>
      <c r="AG248" s="218"/>
      <c r="AH248" s="218"/>
      <c r="AI248" s="218"/>
      <c r="AJ248" s="218"/>
      <c r="AK248" s="218"/>
      <c r="AL248" s="218"/>
      <c r="AM248" s="216"/>
      <c r="AN248" s="216"/>
      <c r="AO248" s="216"/>
      <c r="AP248" s="216"/>
      <c r="AQ248" s="218"/>
      <c r="AR248" s="218"/>
      <c r="AS248" s="218"/>
      <c r="AT248" s="218"/>
      <c r="AU248" s="218"/>
      <c r="AV248" s="218"/>
      <c r="AW248" s="218"/>
      <c r="AX248" s="218"/>
      <c r="AY248" s="216"/>
      <c r="AZ248" s="216"/>
      <c r="BA248" s="216"/>
      <c r="BB248" s="216"/>
      <c r="BC248" s="216"/>
      <c r="BD248" s="216"/>
      <c r="BE248" s="216"/>
      <c r="BF248" s="216"/>
      <c r="BG248" s="216"/>
    </row>
    <row r="249" spans="2:61" s="138" customFormat="1" ht="18.75" customHeight="1">
      <c r="B249" s="216"/>
      <c r="C249" s="218" t="s">
        <v>210</v>
      </c>
      <c r="D249" s="218"/>
      <c r="E249" s="218"/>
      <c r="F249" s="218"/>
      <c r="G249" s="218"/>
      <c r="H249" s="218"/>
      <c r="I249" s="371" t="str">
        <f>V199</f>
        <v>직사각형</v>
      </c>
      <c r="J249" s="371"/>
      <c r="K249" s="371"/>
      <c r="L249" s="371"/>
      <c r="M249" s="371"/>
      <c r="N249" s="371"/>
      <c r="O249" s="371"/>
      <c r="P249" s="371"/>
      <c r="Q249" s="218"/>
      <c r="R249" s="218"/>
      <c r="S249" s="218"/>
      <c r="T249" s="218"/>
      <c r="U249" s="218"/>
      <c r="V249" s="218"/>
      <c r="W249" s="218"/>
      <c r="X249" s="218"/>
      <c r="Y249" s="218"/>
      <c r="Z249" s="216"/>
      <c r="AA249" s="216"/>
      <c r="AB249" s="216"/>
      <c r="AC249" s="216"/>
      <c r="AD249" s="216"/>
      <c r="AE249" s="216"/>
      <c r="AF249" s="216"/>
      <c r="AG249" s="216"/>
      <c r="AH249" s="218"/>
      <c r="AI249" s="218"/>
      <c r="AJ249" s="218"/>
      <c r="AK249" s="218"/>
      <c r="AL249" s="216"/>
      <c r="AM249" s="216"/>
      <c r="AN249" s="216"/>
      <c r="AO249" s="216"/>
      <c r="AP249" s="216"/>
      <c r="AQ249" s="216"/>
      <c r="AR249" s="216"/>
      <c r="AS249" s="218"/>
      <c r="AT249" s="218"/>
      <c r="AU249" s="218"/>
      <c r="AV249" s="218"/>
      <c r="AW249" s="218"/>
      <c r="AX249" s="218"/>
      <c r="AY249" s="216"/>
      <c r="AZ249" s="216"/>
      <c r="BA249" s="216"/>
      <c r="BB249" s="216"/>
      <c r="BC249" s="216"/>
      <c r="BD249" s="216"/>
      <c r="BE249" s="216"/>
      <c r="BF249" s="216"/>
      <c r="BG249" s="216"/>
    </row>
    <row r="250" spans="2:61" s="138" customFormat="1" ht="18.75" customHeight="1">
      <c r="B250" s="216"/>
      <c r="C250" s="369" t="s">
        <v>95</v>
      </c>
      <c r="D250" s="369"/>
      <c r="E250" s="369"/>
      <c r="F250" s="369"/>
      <c r="G250" s="369"/>
      <c r="H250" s="369"/>
      <c r="I250" s="276"/>
      <c r="J250" s="276"/>
      <c r="K250" s="276"/>
      <c r="L250" s="276"/>
      <c r="M250" s="276"/>
      <c r="N250" s="276"/>
      <c r="O250" s="274"/>
      <c r="P250" s="142"/>
      <c r="Q250" s="371">
        <f>AA199</f>
        <v>1</v>
      </c>
      <c r="R250" s="371"/>
      <c r="S250" s="218"/>
      <c r="T250" s="218"/>
      <c r="U250" s="218"/>
      <c r="V250" s="218"/>
      <c r="W250" s="218"/>
      <c r="X250" s="218"/>
      <c r="Y250" s="218"/>
      <c r="Z250" s="143"/>
      <c r="AA250" s="143"/>
      <c r="AB250" s="218"/>
      <c r="AC250" s="218"/>
      <c r="AD250" s="218"/>
      <c r="AE250" s="218"/>
      <c r="AF250" s="218"/>
      <c r="AG250" s="218"/>
      <c r="AH250" s="218"/>
      <c r="AI250" s="218"/>
      <c r="AJ250" s="218"/>
      <c r="AK250" s="218"/>
      <c r="AL250" s="216"/>
      <c r="AM250" s="216"/>
      <c r="AN250" s="216"/>
      <c r="AO250" s="218"/>
      <c r="AP250" s="218"/>
      <c r="AQ250" s="218"/>
      <c r="AR250" s="218"/>
      <c r="AS250" s="218"/>
      <c r="AT250" s="218"/>
      <c r="AU250" s="218"/>
      <c r="AV250" s="218"/>
      <c r="AW250" s="218"/>
      <c r="AX250" s="218"/>
      <c r="AY250" s="216"/>
      <c r="AZ250" s="216"/>
      <c r="BA250" s="216"/>
      <c r="BB250" s="216"/>
      <c r="BC250" s="216"/>
      <c r="BD250" s="216"/>
      <c r="BE250" s="216"/>
      <c r="BF250" s="216"/>
      <c r="BG250" s="216"/>
    </row>
    <row r="251" spans="2:61" s="138" customFormat="1" ht="18.75" customHeight="1">
      <c r="B251" s="216"/>
      <c r="C251" s="369"/>
      <c r="D251" s="369"/>
      <c r="E251" s="369"/>
      <c r="F251" s="369"/>
      <c r="G251" s="369"/>
      <c r="H251" s="369"/>
      <c r="I251" s="276"/>
      <c r="J251" s="276"/>
      <c r="K251" s="276"/>
      <c r="L251" s="276"/>
      <c r="M251" s="276"/>
      <c r="N251" s="276"/>
      <c r="O251" s="276"/>
      <c r="P251" s="142"/>
      <c r="Q251" s="371"/>
      <c r="R251" s="371"/>
      <c r="S251" s="218"/>
      <c r="T251" s="218"/>
      <c r="U251" s="218"/>
      <c r="V251" s="218"/>
      <c r="W251" s="218"/>
      <c r="X251" s="218"/>
      <c r="Y251" s="218"/>
      <c r="Z251" s="143"/>
      <c r="AA251" s="143"/>
      <c r="AB251" s="218"/>
      <c r="AC251" s="218"/>
      <c r="AD251" s="218"/>
      <c r="AE251" s="218"/>
      <c r="AF251" s="218"/>
      <c r="AG251" s="218"/>
      <c r="AH251" s="218"/>
      <c r="AI251" s="218"/>
      <c r="AJ251" s="218"/>
      <c r="AK251" s="218"/>
      <c r="AL251" s="216"/>
      <c r="AM251" s="216"/>
      <c r="AN251" s="216"/>
      <c r="AO251" s="218"/>
      <c r="AP251" s="218"/>
      <c r="AQ251" s="218"/>
      <c r="AR251" s="218"/>
      <c r="AS251" s="218"/>
      <c r="AT251" s="218"/>
      <c r="AU251" s="218"/>
      <c r="AV251" s="218"/>
      <c r="AW251" s="218"/>
      <c r="AX251" s="218"/>
      <c r="AY251" s="216"/>
      <c r="AZ251" s="216"/>
      <c r="BA251" s="216"/>
      <c r="BB251" s="216"/>
      <c r="BC251" s="216"/>
      <c r="BD251" s="216"/>
      <c r="BE251" s="216"/>
      <c r="BF251" s="216"/>
      <c r="BG251" s="216"/>
    </row>
    <row r="252" spans="2:61" s="138" customFormat="1" ht="18.75" customHeight="1">
      <c r="B252" s="216"/>
      <c r="C252" s="218" t="s">
        <v>211</v>
      </c>
      <c r="D252" s="218"/>
      <c r="E252" s="218"/>
      <c r="F252" s="218"/>
      <c r="G252" s="218"/>
      <c r="H252" s="218"/>
      <c r="I252" s="218"/>
      <c r="J252" s="216"/>
      <c r="K252" s="216" t="s">
        <v>208</v>
      </c>
      <c r="L252" s="370">
        <v>1</v>
      </c>
      <c r="M252" s="370"/>
      <c r="N252" s="140" t="s">
        <v>219</v>
      </c>
      <c r="O252" s="448">
        <f>S247</f>
        <v>0</v>
      </c>
      <c r="P252" s="448"/>
      <c r="Q252" s="448"/>
      <c r="R252" s="448"/>
      <c r="S252" s="448"/>
      <c r="T252" s="216" t="s">
        <v>208</v>
      </c>
      <c r="U252" s="216" t="s">
        <v>198</v>
      </c>
      <c r="V252" s="447">
        <f>L252*O252</f>
        <v>0</v>
      </c>
      <c r="W252" s="447"/>
      <c r="X252" s="447"/>
      <c r="Y252" s="447"/>
      <c r="Z252" s="447"/>
      <c r="AA252" s="144"/>
      <c r="AB252" s="144"/>
      <c r="AC252" s="139"/>
      <c r="AD252" s="216"/>
      <c r="AE252" s="218"/>
      <c r="AF252" s="216"/>
      <c r="AG252" s="216"/>
      <c r="AH252" s="216"/>
      <c r="AI252" s="216"/>
      <c r="AJ252" s="216"/>
      <c r="AK252" s="218"/>
      <c r="AL252" s="216"/>
      <c r="AM252" s="216"/>
      <c r="AN252" s="216"/>
      <c r="AO252" s="218"/>
      <c r="AP252" s="218"/>
      <c r="AQ252" s="218"/>
      <c r="AR252" s="218"/>
      <c r="AS252" s="218"/>
      <c r="AT252" s="218"/>
      <c r="AU252" s="218"/>
      <c r="AV252" s="218"/>
      <c r="AW252" s="218"/>
      <c r="AX252" s="218"/>
      <c r="AY252" s="216"/>
      <c r="AZ252" s="216"/>
      <c r="BA252" s="216"/>
      <c r="BB252" s="216"/>
      <c r="BC252" s="216"/>
      <c r="BD252" s="216"/>
      <c r="BE252" s="216"/>
      <c r="BF252" s="216"/>
      <c r="BG252" s="216"/>
    </row>
    <row r="253" spans="2:61" s="138" customFormat="1" ht="18.75" customHeight="1">
      <c r="B253" s="216"/>
      <c r="C253" s="369" t="s">
        <v>96</v>
      </c>
      <c r="D253" s="369"/>
      <c r="E253" s="369"/>
      <c r="F253" s="369"/>
      <c r="G253" s="369"/>
      <c r="H253" s="218"/>
      <c r="J253" s="218"/>
      <c r="K253" s="218"/>
      <c r="L253" s="218"/>
      <c r="M253" s="218"/>
      <c r="N253" s="218"/>
      <c r="O253" s="218"/>
      <c r="P253" s="218"/>
      <c r="Q253" s="218"/>
      <c r="R253" s="276"/>
      <c r="S253" s="276"/>
      <c r="T253" s="139"/>
      <c r="U253" s="218"/>
      <c r="V253" s="370">
        <f>AP199</f>
        <v>50</v>
      </c>
      <c r="W253" s="370"/>
      <c r="X253" s="276"/>
      <c r="Y253" s="58" t="s">
        <v>299</v>
      </c>
      <c r="AA253" s="218"/>
      <c r="AB253" s="218"/>
      <c r="AC253" s="218"/>
      <c r="AD253" s="218"/>
      <c r="AE253" s="218"/>
      <c r="AF253" s="218"/>
      <c r="AG253" s="216"/>
      <c r="AH253" s="216"/>
      <c r="AI253" s="216"/>
      <c r="AJ253" s="216"/>
      <c r="AK253" s="216"/>
      <c r="AL253" s="216"/>
      <c r="AM253" s="216"/>
      <c r="AN253" s="216"/>
      <c r="AO253" s="216"/>
      <c r="AP253" s="216"/>
      <c r="AQ253" s="216"/>
      <c r="AR253" s="216"/>
      <c r="AS253" s="216"/>
      <c r="AT253" s="216"/>
      <c r="AU253" s="216"/>
      <c r="AV253" s="216"/>
      <c r="AW253" s="216"/>
      <c r="AX253" s="216"/>
      <c r="AY253" s="216"/>
      <c r="AZ253" s="216"/>
      <c r="BA253" s="216"/>
      <c r="BB253" s="216"/>
      <c r="BC253" s="216"/>
      <c r="BD253" s="216"/>
      <c r="BE253" s="216"/>
      <c r="BF253" s="216"/>
      <c r="BG253" s="216"/>
      <c r="BH253" s="216"/>
      <c r="BI253" s="216"/>
    </row>
    <row r="254" spans="2:61" s="138" customFormat="1" ht="18.75" customHeight="1">
      <c r="B254" s="216"/>
      <c r="C254" s="369"/>
      <c r="D254" s="369"/>
      <c r="E254" s="369"/>
      <c r="F254" s="369"/>
      <c r="G254" s="369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76"/>
      <c r="S254" s="276"/>
      <c r="T254" s="139"/>
      <c r="U254" s="218"/>
      <c r="V254" s="370"/>
      <c r="W254" s="370"/>
      <c r="X254" s="276"/>
      <c r="Y254" s="218"/>
      <c r="Z254" s="218"/>
      <c r="AA254" s="218"/>
      <c r="AB254" s="218"/>
      <c r="AC254" s="218"/>
      <c r="AD254" s="218"/>
      <c r="AE254" s="218"/>
      <c r="AF254" s="218"/>
      <c r="AG254" s="216"/>
      <c r="AH254" s="218"/>
      <c r="AI254" s="216"/>
      <c r="AJ254" s="216"/>
      <c r="AK254" s="216"/>
      <c r="AL254" s="216"/>
      <c r="AM254" s="216"/>
      <c r="AN254" s="216"/>
      <c r="AO254" s="216"/>
      <c r="AP254" s="216"/>
      <c r="AQ254" s="216"/>
      <c r="AR254" s="216"/>
      <c r="AS254" s="216"/>
      <c r="AT254" s="216"/>
      <c r="AU254" s="216"/>
      <c r="AV254" s="216"/>
      <c r="AW254" s="216"/>
      <c r="AX254" s="216"/>
      <c r="AY254" s="216"/>
      <c r="AZ254" s="216"/>
      <c r="BA254" s="216"/>
      <c r="BB254" s="216"/>
      <c r="BC254" s="216"/>
      <c r="BD254" s="216"/>
      <c r="BE254" s="216"/>
      <c r="BF254" s="216"/>
      <c r="BG254" s="216"/>
      <c r="BH254" s="216"/>
      <c r="BI254" s="216"/>
    </row>
    <row r="255" spans="2:61" s="138" customFormat="1" ht="18.75" customHeight="1">
      <c r="B255" s="216"/>
      <c r="C255" s="218"/>
      <c r="D255" s="218"/>
      <c r="E255" s="218"/>
      <c r="F255" s="218"/>
      <c r="G255" s="216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  <c r="AA255" s="218"/>
      <c r="AB255" s="218"/>
      <c r="AC255" s="218"/>
      <c r="AD255" s="218"/>
      <c r="AE255" s="216"/>
      <c r="AF255" s="218"/>
      <c r="AG255" s="216"/>
      <c r="AH255" s="216"/>
      <c r="AI255" s="216"/>
      <c r="AJ255" s="216"/>
      <c r="AK255" s="216"/>
      <c r="AL255" s="216"/>
      <c r="AM255" s="216"/>
      <c r="AN255" s="216"/>
      <c r="AO255" s="216"/>
      <c r="AP255" s="216"/>
      <c r="AQ255" s="216"/>
      <c r="AR255" s="216"/>
      <c r="AS255" s="216"/>
      <c r="AT255" s="216"/>
      <c r="AU255" s="216"/>
      <c r="AV255" s="216"/>
      <c r="AW255" s="216"/>
      <c r="AX255" s="216"/>
      <c r="AY255" s="216"/>
      <c r="AZ255" s="216"/>
      <c r="BA255" s="216"/>
      <c r="BB255" s="216"/>
      <c r="BC255" s="216"/>
      <c r="BD255" s="216"/>
      <c r="BE255" s="216"/>
      <c r="BF255" s="216"/>
      <c r="BG255" s="216"/>
    </row>
    <row r="256" spans="2:61" s="138" customFormat="1" ht="18.75" customHeight="1">
      <c r="B256" s="59" t="s">
        <v>389</v>
      </c>
      <c r="C256" s="218"/>
      <c r="E256" s="218"/>
      <c r="F256" s="218"/>
      <c r="G256" s="216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  <c r="AA256" s="218"/>
      <c r="AB256" s="218"/>
      <c r="AC256" s="218"/>
      <c r="AD256" s="218"/>
      <c r="AE256" s="216"/>
      <c r="AF256" s="218"/>
      <c r="AG256" s="216"/>
      <c r="AH256" s="216"/>
      <c r="AI256" s="216"/>
      <c r="AJ256" s="216"/>
      <c r="AK256" s="216"/>
      <c r="AL256" s="216"/>
      <c r="AM256" s="216"/>
      <c r="AN256" s="216"/>
      <c r="AO256" s="216"/>
      <c r="AP256" s="216"/>
      <c r="AQ256" s="216"/>
      <c r="AR256" s="216"/>
      <c r="AS256" s="216"/>
      <c r="AT256" s="216"/>
      <c r="AU256" s="216"/>
      <c r="AV256" s="216"/>
      <c r="AW256" s="216"/>
      <c r="AX256" s="216"/>
      <c r="AY256" s="216"/>
      <c r="AZ256" s="216"/>
      <c r="BA256" s="216"/>
      <c r="BB256" s="216"/>
      <c r="BC256" s="216"/>
      <c r="BD256" s="216"/>
      <c r="BE256" s="216"/>
      <c r="BF256" s="216"/>
      <c r="BG256" s="216"/>
    </row>
    <row r="257" spans="1:60" s="138" customFormat="1" ht="18.75" customHeight="1">
      <c r="B257" s="216"/>
      <c r="C257" s="217" t="s">
        <v>212</v>
      </c>
      <c r="D257" s="216"/>
      <c r="E257" s="216"/>
      <c r="F257" s="216"/>
      <c r="G257" s="216"/>
      <c r="H257" s="436">
        <v>0</v>
      </c>
      <c r="I257" s="436"/>
      <c r="J257" s="436"/>
      <c r="K257" s="436"/>
      <c r="L257" s="436"/>
      <c r="M257" s="436"/>
      <c r="N257" s="436"/>
      <c r="O257" s="436"/>
      <c r="P257" s="223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  <c r="AB257" s="218"/>
      <c r="AC257" s="218"/>
      <c r="AD257" s="218"/>
      <c r="AE257" s="218"/>
      <c r="AF257" s="218"/>
      <c r="AG257" s="218"/>
      <c r="AH257" s="218"/>
      <c r="AI257" s="218"/>
      <c r="AJ257" s="218"/>
      <c r="AK257" s="218"/>
      <c r="AL257" s="218"/>
      <c r="AM257" s="218"/>
      <c r="AN257" s="218"/>
      <c r="AO257" s="218"/>
      <c r="AP257" s="218"/>
      <c r="AQ257" s="218"/>
      <c r="AR257" s="218"/>
      <c r="AS257" s="218"/>
      <c r="AT257" s="218"/>
      <c r="AU257" s="218"/>
      <c r="AV257" s="218"/>
      <c r="AW257" s="218"/>
      <c r="AX257" s="218"/>
      <c r="AY257" s="216"/>
      <c r="AZ257" s="216"/>
      <c r="BA257" s="216"/>
      <c r="BB257" s="216"/>
      <c r="BC257" s="216"/>
      <c r="BD257" s="216"/>
      <c r="BE257" s="216"/>
      <c r="BF257" s="216"/>
      <c r="BG257" s="216"/>
    </row>
    <row r="258" spans="1:60" s="138" customFormat="1" ht="18.75" customHeight="1">
      <c r="B258" s="216"/>
      <c r="C258" s="218" t="s">
        <v>213</v>
      </c>
      <c r="D258" s="218"/>
      <c r="E258" s="218"/>
      <c r="F258" s="218"/>
      <c r="G258" s="218"/>
      <c r="H258" s="218"/>
      <c r="I258" s="216"/>
      <c r="J258" s="449" t="s">
        <v>300</v>
      </c>
      <c r="K258" s="449"/>
      <c r="L258" s="449"/>
      <c r="M258" s="449"/>
      <c r="N258" s="449"/>
      <c r="O258" s="449"/>
      <c r="P258" s="449"/>
      <c r="Q258" s="449"/>
      <c r="R258" s="449"/>
      <c r="S258" s="449"/>
      <c r="T258" s="449"/>
      <c r="U258" s="449"/>
      <c r="V258" s="449"/>
      <c r="W258" s="449"/>
      <c r="X258" s="449"/>
      <c r="Y258" s="449"/>
      <c r="Z258" s="449"/>
      <c r="AA258" s="449"/>
      <c r="AB258" s="449"/>
      <c r="AC258" s="449"/>
      <c r="AD258" s="449"/>
      <c r="AE258" s="449"/>
      <c r="AF258" s="449"/>
      <c r="AG258" s="449"/>
      <c r="AH258" s="449"/>
      <c r="AI258" s="449"/>
      <c r="AJ258" s="449"/>
      <c r="AK258" s="449"/>
      <c r="AL258" s="449"/>
      <c r="AM258" s="449"/>
      <c r="AN258" s="449"/>
      <c r="AO258" s="449"/>
      <c r="AP258" s="449"/>
      <c r="AQ258" s="449"/>
      <c r="AR258" s="449"/>
      <c r="AS258" s="449"/>
      <c r="AT258" s="449"/>
      <c r="AU258" s="449"/>
      <c r="AV258" s="449"/>
      <c r="AW258" s="449"/>
      <c r="AX258" s="449"/>
      <c r="AY258" s="449"/>
      <c r="AZ258" s="449"/>
      <c r="BA258" s="449"/>
      <c r="BB258" s="216"/>
      <c r="BC258" s="216"/>
      <c r="BD258" s="216"/>
      <c r="BE258" s="216"/>
      <c r="BF258" s="216"/>
      <c r="BG258" s="216"/>
    </row>
    <row r="259" spans="1:60" s="138" customFormat="1" ht="18.75" customHeight="1">
      <c r="B259" s="216"/>
      <c r="C259" s="218"/>
      <c r="D259" s="218"/>
      <c r="E259" s="218"/>
      <c r="F259" s="218"/>
      <c r="G259" s="218"/>
      <c r="H259" s="218"/>
      <c r="I259" s="216"/>
      <c r="J259" s="217" t="s">
        <v>301</v>
      </c>
      <c r="K259" s="219"/>
      <c r="L259" s="219"/>
      <c r="M259" s="219"/>
      <c r="N259" s="219"/>
      <c r="O259" s="450">
        <f>Calcu!G108</f>
        <v>0</v>
      </c>
      <c r="P259" s="450"/>
      <c r="Q259" s="450"/>
      <c r="R259" s="450"/>
      <c r="S259" s="450"/>
      <c r="T259" s="450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19"/>
      <c r="AR259" s="219"/>
      <c r="AS259" s="219"/>
      <c r="AT259" s="219"/>
      <c r="AU259" s="219"/>
      <c r="AV259" s="219"/>
      <c r="AW259" s="219"/>
      <c r="AX259" s="219"/>
      <c r="AY259" s="219"/>
      <c r="AZ259" s="219"/>
      <c r="BA259" s="219"/>
      <c r="BB259" s="216"/>
      <c r="BC259" s="216"/>
      <c r="BD259" s="216"/>
      <c r="BE259" s="216"/>
      <c r="BF259" s="216"/>
      <c r="BG259" s="216"/>
    </row>
    <row r="260" spans="1:60" s="138" customFormat="1" ht="18.75" customHeight="1">
      <c r="B260" s="216"/>
      <c r="C260" s="218"/>
      <c r="D260" s="218"/>
      <c r="E260" s="218"/>
      <c r="F260" s="218"/>
      <c r="G260" s="218"/>
      <c r="H260" s="218"/>
      <c r="I260" s="445" t="s">
        <v>390</v>
      </c>
      <c r="J260" s="445"/>
      <c r="K260" s="445"/>
      <c r="L260" s="445"/>
      <c r="M260" s="216"/>
      <c r="N260" s="452">
        <f>O259</f>
        <v>0</v>
      </c>
      <c r="O260" s="452"/>
      <c r="P260" s="452"/>
      <c r="Q260" s="452"/>
      <c r="R260" s="382" t="s">
        <v>198</v>
      </c>
      <c r="S260" s="447">
        <f>N260/SQRT(3)</f>
        <v>0</v>
      </c>
      <c r="T260" s="447"/>
      <c r="U260" s="447"/>
      <c r="V260" s="447"/>
      <c r="W260" s="447"/>
      <c r="X260" s="141"/>
      <c r="Y260" s="141"/>
      <c r="Z260" s="141"/>
      <c r="AA260" s="218"/>
      <c r="AB260" s="218"/>
      <c r="AC260" s="218"/>
      <c r="AD260" s="218"/>
      <c r="AE260" s="218"/>
      <c r="AF260" s="218"/>
      <c r="AG260" s="218"/>
      <c r="AH260" s="218"/>
      <c r="AI260" s="218"/>
      <c r="AJ260" s="218"/>
      <c r="AK260" s="218"/>
      <c r="AL260" s="218"/>
      <c r="AM260" s="216"/>
      <c r="AN260" s="216"/>
      <c r="AO260" s="216"/>
      <c r="AP260" s="216"/>
      <c r="AQ260" s="218"/>
      <c r="AR260" s="218"/>
      <c r="AS260" s="218"/>
      <c r="AT260" s="218"/>
      <c r="AU260" s="218"/>
      <c r="AV260" s="218"/>
      <c r="AW260" s="218"/>
      <c r="AX260" s="218"/>
      <c r="AY260" s="216"/>
      <c r="AZ260" s="216"/>
      <c r="BA260" s="216"/>
      <c r="BB260" s="216"/>
      <c r="BC260" s="216"/>
      <c r="BD260" s="216"/>
      <c r="BE260" s="216"/>
      <c r="BF260" s="216"/>
      <c r="BG260" s="216"/>
    </row>
    <row r="261" spans="1:60" s="138" customFormat="1" ht="18.75" customHeight="1">
      <c r="B261" s="216"/>
      <c r="C261" s="218"/>
      <c r="D261" s="218"/>
      <c r="E261" s="218"/>
      <c r="F261" s="218"/>
      <c r="G261" s="218"/>
      <c r="H261" s="218"/>
      <c r="I261" s="445"/>
      <c r="J261" s="445"/>
      <c r="K261" s="445"/>
      <c r="L261" s="445"/>
      <c r="M261" s="216"/>
      <c r="N261" s="383"/>
      <c r="O261" s="383"/>
      <c r="P261" s="383"/>
      <c r="Q261" s="383"/>
      <c r="R261" s="382"/>
      <c r="S261" s="447"/>
      <c r="T261" s="447"/>
      <c r="U261" s="447"/>
      <c r="V261" s="447"/>
      <c r="W261" s="447"/>
      <c r="X261" s="141"/>
      <c r="Y261" s="141"/>
      <c r="Z261" s="141"/>
      <c r="AA261" s="218"/>
      <c r="AB261" s="218"/>
      <c r="AC261" s="218"/>
      <c r="AD261" s="218"/>
      <c r="AE261" s="218"/>
      <c r="AF261" s="218"/>
      <c r="AG261" s="218"/>
      <c r="AH261" s="218"/>
      <c r="AI261" s="218"/>
      <c r="AJ261" s="218"/>
      <c r="AK261" s="218"/>
      <c r="AL261" s="218"/>
      <c r="AM261" s="216"/>
      <c r="AN261" s="216"/>
      <c r="AO261" s="216"/>
      <c r="AP261" s="216"/>
      <c r="AQ261" s="218"/>
      <c r="AR261" s="218"/>
      <c r="AS261" s="218"/>
      <c r="AT261" s="218"/>
      <c r="AU261" s="218"/>
      <c r="AV261" s="218"/>
      <c r="AW261" s="218"/>
      <c r="AX261" s="218"/>
      <c r="AY261" s="216"/>
      <c r="AZ261" s="216"/>
      <c r="BA261" s="216"/>
      <c r="BB261" s="216"/>
      <c r="BC261" s="216"/>
      <c r="BD261" s="216"/>
      <c r="BE261" s="216"/>
      <c r="BF261" s="216"/>
      <c r="BG261" s="216"/>
    </row>
    <row r="262" spans="1:60" s="138" customFormat="1" ht="18.75" customHeight="1">
      <c r="B262" s="216"/>
      <c r="C262" s="218" t="s">
        <v>214</v>
      </c>
      <c r="D262" s="218"/>
      <c r="E262" s="218"/>
      <c r="F262" s="218"/>
      <c r="G262" s="218"/>
      <c r="H262" s="218"/>
      <c r="I262" s="371" t="str">
        <f>V200</f>
        <v>직사각형</v>
      </c>
      <c r="J262" s="371"/>
      <c r="K262" s="371"/>
      <c r="L262" s="371"/>
      <c r="M262" s="371"/>
      <c r="N262" s="371"/>
      <c r="O262" s="371"/>
      <c r="P262" s="371"/>
      <c r="Q262" s="218"/>
      <c r="R262" s="218"/>
      <c r="S262" s="218"/>
      <c r="T262" s="218"/>
      <c r="U262" s="218"/>
      <c r="V262" s="218"/>
      <c r="W262" s="218"/>
      <c r="X262" s="218"/>
      <c r="Y262" s="218"/>
      <c r="Z262" s="216"/>
      <c r="AA262" s="216"/>
      <c r="AB262" s="216"/>
      <c r="AC262" s="216"/>
      <c r="AD262" s="216"/>
      <c r="AE262" s="216"/>
      <c r="AF262" s="216"/>
      <c r="AG262" s="216"/>
      <c r="AH262" s="218"/>
      <c r="AI262" s="218"/>
      <c r="AJ262" s="218"/>
      <c r="AK262" s="218"/>
      <c r="AL262" s="216"/>
      <c r="AM262" s="216"/>
      <c r="AN262" s="216"/>
      <c r="AO262" s="216"/>
      <c r="AP262" s="216"/>
      <c r="AQ262" s="216"/>
      <c r="AR262" s="216"/>
      <c r="AS262" s="218"/>
      <c r="AT262" s="218"/>
      <c r="AU262" s="218"/>
      <c r="AV262" s="218"/>
      <c r="AW262" s="218"/>
      <c r="AX262" s="218"/>
      <c r="AY262" s="216"/>
      <c r="AZ262" s="216"/>
      <c r="BA262" s="216"/>
      <c r="BB262" s="216"/>
      <c r="BC262" s="216"/>
      <c r="BD262" s="216"/>
      <c r="BE262" s="216"/>
      <c r="BF262" s="216"/>
      <c r="BG262" s="216"/>
    </row>
    <row r="263" spans="1:60" s="138" customFormat="1" ht="18.75" customHeight="1">
      <c r="B263" s="216"/>
      <c r="C263" s="369" t="s">
        <v>215</v>
      </c>
      <c r="D263" s="369"/>
      <c r="E263" s="369"/>
      <c r="F263" s="369"/>
      <c r="G263" s="369"/>
      <c r="H263" s="369"/>
      <c r="I263" s="218"/>
      <c r="J263" s="218"/>
      <c r="K263" s="218"/>
      <c r="L263" s="218"/>
      <c r="M263" s="218"/>
      <c r="N263" s="371">
        <f>AA200</f>
        <v>1</v>
      </c>
      <c r="O263" s="371"/>
      <c r="P263" s="142"/>
      <c r="Q263" s="142"/>
      <c r="R263" s="142"/>
      <c r="S263" s="218"/>
      <c r="T263" s="218"/>
      <c r="U263" s="218"/>
      <c r="V263" s="218"/>
      <c r="W263" s="218"/>
      <c r="X263" s="218"/>
      <c r="Y263" s="218"/>
      <c r="Z263" s="143"/>
      <c r="AA263" s="143"/>
      <c r="AB263" s="218"/>
      <c r="AC263" s="218"/>
      <c r="AD263" s="218"/>
      <c r="AE263" s="218"/>
      <c r="AF263" s="218"/>
      <c r="AG263" s="218"/>
      <c r="AH263" s="218"/>
      <c r="AI263" s="218"/>
      <c r="AJ263" s="218"/>
      <c r="AK263" s="218"/>
      <c r="AL263" s="216"/>
      <c r="AM263" s="216"/>
      <c r="AN263" s="216"/>
      <c r="AO263" s="218"/>
      <c r="AP263" s="218"/>
      <c r="AQ263" s="218"/>
      <c r="AR263" s="218"/>
      <c r="AS263" s="218"/>
      <c r="AT263" s="218"/>
      <c r="AU263" s="218"/>
      <c r="AV263" s="218"/>
      <c r="AW263" s="218"/>
      <c r="AX263" s="218"/>
      <c r="AY263" s="216"/>
      <c r="AZ263" s="216"/>
      <c r="BA263" s="216"/>
      <c r="BB263" s="216"/>
      <c r="BC263" s="216"/>
      <c r="BD263" s="216"/>
      <c r="BE263" s="216"/>
      <c r="BF263" s="216"/>
      <c r="BG263" s="216"/>
    </row>
    <row r="264" spans="1:60" s="138" customFormat="1" ht="18.75" customHeight="1">
      <c r="B264" s="216"/>
      <c r="C264" s="369"/>
      <c r="D264" s="369"/>
      <c r="E264" s="369"/>
      <c r="F264" s="369"/>
      <c r="G264" s="369"/>
      <c r="H264" s="369"/>
      <c r="I264" s="218"/>
      <c r="J264" s="218"/>
      <c r="K264" s="218"/>
      <c r="L264" s="218"/>
      <c r="M264" s="218"/>
      <c r="N264" s="371"/>
      <c r="O264" s="371"/>
      <c r="P264" s="142"/>
      <c r="Q264" s="142"/>
      <c r="R264" s="142"/>
      <c r="S264" s="218"/>
      <c r="T264" s="218"/>
      <c r="U264" s="218"/>
      <c r="V264" s="218"/>
      <c r="W264" s="218"/>
      <c r="X264" s="218"/>
      <c r="Y264" s="218"/>
      <c r="Z264" s="143"/>
      <c r="AA264" s="143"/>
      <c r="AB264" s="218"/>
      <c r="AC264" s="218"/>
      <c r="AD264" s="218"/>
      <c r="AE264" s="218"/>
      <c r="AF264" s="218"/>
      <c r="AG264" s="218"/>
      <c r="AH264" s="218"/>
      <c r="AI264" s="218"/>
      <c r="AJ264" s="218"/>
      <c r="AK264" s="218"/>
      <c r="AL264" s="216"/>
      <c r="AM264" s="216"/>
      <c r="AN264" s="216"/>
      <c r="AO264" s="218"/>
      <c r="AP264" s="218"/>
      <c r="AQ264" s="218"/>
      <c r="AR264" s="218"/>
      <c r="AS264" s="218"/>
      <c r="AT264" s="218"/>
      <c r="AU264" s="218"/>
      <c r="AV264" s="218"/>
      <c r="AW264" s="218"/>
      <c r="AX264" s="218"/>
      <c r="AY264" s="216"/>
      <c r="AZ264" s="216"/>
      <c r="BA264" s="216"/>
      <c r="BB264" s="216"/>
      <c r="BC264" s="216"/>
      <c r="BD264" s="216"/>
      <c r="BE264" s="216"/>
      <c r="BF264" s="216"/>
      <c r="BG264" s="216"/>
    </row>
    <row r="265" spans="1:60" s="138" customFormat="1" ht="18.75" customHeight="1">
      <c r="B265" s="216"/>
      <c r="C265" s="218" t="s">
        <v>216</v>
      </c>
      <c r="D265" s="218"/>
      <c r="E265" s="218"/>
      <c r="F265" s="218"/>
      <c r="G265" s="218"/>
      <c r="H265" s="218"/>
      <c r="I265" s="218"/>
      <c r="J265" s="216"/>
      <c r="K265" s="216" t="s">
        <v>208</v>
      </c>
      <c r="L265" s="370">
        <v>1</v>
      </c>
      <c r="M265" s="370"/>
      <c r="N265" s="140" t="s">
        <v>219</v>
      </c>
      <c r="O265" s="448">
        <f>S260</f>
        <v>0</v>
      </c>
      <c r="P265" s="448"/>
      <c r="Q265" s="448"/>
      <c r="R265" s="448"/>
      <c r="S265" s="448"/>
      <c r="T265" s="216" t="s">
        <v>208</v>
      </c>
      <c r="U265" s="216" t="s">
        <v>198</v>
      </c>
      <c r="V265" s="447">
        <f>L265*O265</f>
        <v>0</v>
      </c>
      <c r="W265" s="447"/>
      <c r="X265" s="447"/>
      <c r="Y265" s="447"/>
      <c r="Z265" s="447"/>
      <c r="AA265" s="144"/>
      <c r="AB265" s="144"/>
      <c r="AC265" s="139"/>
      <c r="AD265" s="216"/>
      <c r="AE265" s="218"/>
      <c r="AF265" s="216"/>
      <c r="AG265" s="216"/>
      <c r="AH265" s="216"/>
      <c r="AI265" s="216"/>
      <c r="AJ265" s="216"/>
      <c r="AK265" s="218"/>
      <c r="AL265" s="216"/>
      <c r="AM265" s="216"/>
      <c r="AN265" s="216"/>
      <c r="AO265" s="218"/>
      <c r="AP265" s="218"/>
      <c r="AQ265" s="218"/>
      <c r="AR265" s="218"/>
      <c r="AS265" s="218"/>
      <c r="AT265" s="218"/>
      <c r="AU265" s="218"/>
      <c r="AV265" s="218"/>
      <c r="AW265" s="218"/>
      <c r="AX265" s="218"/>
      <c r="AY265" s="216"/>
      <c r="AZ265" s="216"/>
      <c r="BA265" s="216"/>
      <c r="BB265" s="216"/>
      <c r="BC265" s="216"/>
      <c r="BD265" s="216"/>
      <c r="BE265" s="216"/>
      <c r="BF265" s="216"/>
      <c r="BG265" s="216"/>
    </row>
    <row r="266" spans="1:60" s="138" customFormat="1" ht="18.75" customHeight="1">
      <c r="B266" s="216"/>
      <c r="C266" s="369" t="s">
        <v>217</v>
      </c>
      <c r="D266" s="369"/>
      <c r="E266" s="369"/>
      <c r="F266" s="369"/>
      <c r="G266" s="369"/>
      <c r="H266" s="218"/>
      <c r="J266" s="218"/>
      <c r="K266" s="218"/>
      <c r="L266" s="218"/>
      <c r="M266" s="218"/>
      <c r="N266" s="218"/>
      <c r="O266" s="218"/>
      <c r="P266" s="218"/>
      <c r="Q266" s="218"/>
      <c r="R266" s="139"/>
      <c r="S266" s="218"/>
      <c r="U266" s="370">
        <f>AP200</f>
        <v>50</v>
      </c>
      <c r="V266" s="370"/>
      <c r="X266" s="58" t="s">
        <v>299</v>
      </c>
      <c r="Y266" s="218"/>
      <c r="Z266" s="218"/>
      <c r="AA266" s="218"/>
      <c r="AB266" s="218"/>
      <c r="AC266" s="218"/>
      <c r="AD266" s="218"/>
      <c r="AE266" s="216"/>
      <c r="AF266" s="216"/>
      <c r="AG266" s="216"/>
      <c r="AH266" s="216"/>
      <c r="AI266" s="216"/>
      <c r="AJ266" s="216"/>
      <c r="AK266" s="216"/>
      <c r="AL266" s="216"/>
      <c r="AM266" s="216"/>
      <c r="AN266" s="216"/>
      <c r="AO266" s="216"/>
      <c r="AP266" s="216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  <c r="BA266" s="216"/>
      <c r="BB266" s="216"/>
      <c r="BC266" s="216"/>
      <c r="BD266" s="216"/>
      <c r="BE266" s="216"/>
      <c r="BF266" s="216"/>
      <c r="BG266" s="216"/>
    </row>
    <row r="267" spans="1:60" s="138" customFormat="1" ht="18.75" customHeight="1">
      <c r="B267" s="216"/>
      <c r="C267" s="369"/>
      <c r="D267" s="369"/>
      <c r="E267" s="369"/>
      <c r="F267" s="369"/>
      <c r="G267" s="369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139"/>
      <c r="S267" s="218"/>
      <c r="T267" s="262"/>
      <c r="U267" s="370"/>
      <c r="V267" s="370"/>
      <c r="W267" s="218"/>
      <c r="X267" s="218"/>
      <c r="Y267" s="218"/>
      <c r="Z267" s="218"/>
      <c r="AA267" s="218"/>
      <c r="AB267" s="218"/>
      <c r="AC267" s="218"/>
      <c r="AD267" s="218"/>
      <c r="AE267" s="216"/>
      <c r="AF267" s="218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  <c r="BA267" s="216"/>
      <c r="BB267" s="216"/>
      <c r="BC267" s="216"/>
      <c r="BD267" s="216"/>
      <c r="BE267" s="216"/>
      <c r="BF267" s="216"/>
      <c r="BG267" s="216"/>
    </row>
    <row r="268" spans="1:60" s="138" customFormat="1" ht="18.75" customHeight="1">
      <c r="B268" s="216"/>
      <c r="C268" s="218"/>
      <c r="D268" s="218"/>
      <c r="E268" s="218"/>
      <c r="F268" s="218"/>
      <c r="G268" s="216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  <c r="AA268" s="218"/>
      <c r="AB268" s="218"/>
      <c r="AC268" s="218"/>
      <c r="AD268" s="218"/>
      <c r="AE268" s="216"/>
      <c r="AF268" s="218"/>
      <c r="AG268" s="216"/>
      <c r="AH268" s="216"/>
      <c r="AI268" s="216"/>
      <c r="AJ268" s="216"/>
      <c r="AK268" s="216"/>
      <c r="AL268" s="216"/>
      <c r="AM268" s="216"/>
      <c r="AN268" s="216"/>
      <c r="AO268" s="216"/>
      <c r="AP268" s="216"/>
      <c r="AQ268" s="216"/>
      <c r="AR268" s="216"/>
      <c r="AS268" s="216"/>
      <c r="AT268" s="216"/>
      <c r="AU268" s="216"/>
      <c r="AV268" s="216"/>
      <c r="AW268" s="216"/>
      <c r="AX268" s="216"/>
      <c r="AY268" s="216"/>
      <c r="AZ268" s="216"/>
      <c r="BA268" s="216"/>
      <c r="BB268" s="216"/>
      <c r="BC268" s="216"/>
      <c r="BD268" s="216"/>
      <c r="BE268" s="216"/>
      <c r="BF268" s="216"/>
      <c r="BG268" s="216"/>
    </row>
    <row r="269" spans="1:60" s="138" customFormat="1" ht="18.75" customHeight="1">
      <c r="A269" s="59" t="s">
        <v>220</v>
      </c>
      <c r="B269" s="216"/>
      <c r="C269" s="216"/>
      <c r="D269" s="216"/>
      <c r="E269" s="216"/>
      <c r="F269" s="216"/>
      <c r="G269" s="216"/>
      <c r="H269" s="216"/>
      <c r="I269" s="216"/>
      <c r="J269" s="216"/>
      <c r="K269" s="216"/>
      <c r="L269" s="216"/>
      <c r="M269" s="216"/>
      <c r="N269" s="216"/>
      <c r="O269" s="216"/>
      <c r="P269" s="216"/>
      <c r="Q269" s="216"/>
      <c r="R269" s="216"/>
      <c r="S269" s="216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216"/>
      <c r="AE269" s="216"/>
      <c r="AF269" s="216"/>
      <c r="AG269" s="216"/>
      <c r="AH269" s="216"/>
      <c r="AI269" s="216"/>
      <c r="AJ269" s="216"/>
      <c r="AK269" s="216"/>
      <c r="AL269" s="216"/>
      <c r="AM269" s="216"/>
      <c r="AN269" s="216"/>
      <c r="AO269" s="216"/>
      <c r="AP269" s="216"/>
      <c r="AQ269" s="216"/>
      <c r="AR269" s="216"/>
      <c r="AS269" s="216"/>
      <c r="AT269" s="216"/>
      <c r="AU269" s="216"/>
      <c r="AV269" s="216"/>
      <c r="AW269" s="216"/>
      <c r="AX269" s="216"/>
      <c r="AY269" s="216"/>
      <c r="AZ269" s="216"/>
      <c r="BA269" s="216"/>
      <c r="BB269" s="216"/>
      <c r="BC269" s="216"/>
      <c r="BD269" s="216"/>
      <c r="BE269" s="216"/>
      <c r="BF269" s="216"/>
    </row>
    <row r="270" spans="1:60" s="138" customFormat="1" ht="18.75" customHeight="1">
      <c r="A270" s="216"/>
      <c r="B270" s="216"/>
      <c r="C270" s="216"/>
      <c r="D270" s="216"/>
      <c r="E270" s="216"/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8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  <c r="BC270" s="216"/>
      <c r="BD270" s="216"/>
      <c r="BE270" s="216"/>
      <c r="BF270" s="216"/>
    </row>
    <row r="271" spans="1:60" s="60" customFormat="1" ht="18.75" customHeight="1">
      <c r="C271" s="218"/>
      <c r="D271" s="218"/>
      <c r="E271" s="216" t="s">
        <v>198</v>
      </c>
      <c r="F271" s="381">
        <f>AH196</f>
        <v>0</v>
      </c>
      <c r="G271" s="381"/>
      <c r="H271" s="381"/>
      <c r="I271" s="218" t="s">
        <v>123</v>
      </c>
      <c r="J271" s="218"/>
      <c r="K271" s="370" t="s">
        <v>97</v>
      </c>
      <c r="L271" s="370"/>
      <c r="M271" s="381">
        <f>AH197</f>
        <v>0</v>
      </c>
      <c r="N271" s="381"/>
      <c r="O271" s="381"/>
      <c r="P271" s="218" t="s">
        <v>123</v>
      </c>
      <c r="Q271" s="218"/>
      <c r="R271" s="370" t="s">
        <v>97</v>
      </c>
      <c r="S271" s="370"/>
      <c r="T271" s="381">
        <f>AH198</f>
        <v>0</v>
      </c>
      <c r="U271" s="381"/>
      <c r="V271" s="381"/>
      <c r="W271" s="218" t="s">
        <v>123</v>
      </c>
      <c r="X271" s="218"/>
      <c r="Y271" s="370" t="s">
        <v>97</v>
      </c>
      <c r="Z271" s="370"/>
      <c r="AA271" s="381">
        <f>AH199</f>
        <v>0</v>
      </c>
      <c r="AB271" s="381"/>
      <c r="AC271" s="381"/>
      <c r="AD271" s="218" t="s">
        <v>123</v>
      </c>
      <c r="AE271" s="218"/>
      <c r="AF271" s="370" t="s">
        <v>97</v>
      </c>
      <c r="AG271" s="370"/>
      <c r="AH271" s="381">
        <f>AH200</f>
        <v>0</v>
      </c>
      <c r="AI271" s="381"/>
      <c r="AJ271" s="381"/>
      <c r="AK271" s="218" t="s">
        <v>123</v>
      </c>
      <c r="AL271" s="218"/>
      <c r="AM271" s="218"/>
      <c r="AN271" s="218"/>
      <c r="AO271" s="217"/>
      <c r="AP271" s="218"/>
      <c r="AQ271" s="218"/>
      <c r="AR271" s="218"/>
      <c r="AS271" s="218"/>
      <c r="AT271" s="218"/>
      <c r="AU271" s="218"/>
      <c r="AV271" s="218"/>
      <c r="AW271" s="218"/>
      <c r="AX271" s="218"/>
      <c r="AY271" s="218"/>
      <c r="AZ271" s="218"/>
      <c r="BA271" s="218"/>
      <c r="BB271" s="218"/>
      <c r="BC271" s="218"/>
      <c r="BD271" s="218"/>
      <c r="BE271" s="218"/>
      <c r="BF271" s="218"/>
      <c r="BG271" s="218"/>
      <c r="BH271" s="218"/>
    </row>
    <row r="272" spans="1:60" s="60" customFormat="1" ht="18.75" customHeight="1">
      <c r="C272" s="218"/>
      <c r="D272" s="218"/>
      <c r="E272" s="216" t="s">
        <v>198</v>
      </c>
      <c r="F272" s="381">
        <f>AH201</f>
        <v>0</v>
      </c>
      <c r="G272" s="381"/>
      <c r="H272" s="381"/>
      <c r="I272" s="218" t="s">
        <v>123</v>
      </c>
      <c r="J272" s="218"/>
      <c r="K272" s="218"/>
      <c r="L272" s="218"/>
      <c r="M272" s="145"/>
      <c r="N272" s="145"/>
      <c r="O272" s="145"/>
      <c r="P272" s="145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  <c r="AB272" s="218"/>
      <c r="AC272" s="218"/>
      <c r="AD272" s="218"/>
      <c r="AE272" s="218"/>
      <c r="AF272" s="218"/>
      <c r="AG272" s="216"/>
      <c r="AH272" s="218"/>
      <c r="AI272" s="218"/>
      <c r="AJ272" s="218"/>
      <c r="AK272" s="218"/>
      <c r="AL272" s="218"/>
      <c r="AM272" s="218"/>
      <c r="AN272" s="218"/>
      <c r="AO272" s="218"/>
      <c r="AP272" s="218"/>
      <c r="AQ272" s="218"/>
      <c r="AR272" s="218"/>
      <c r="AS272" s="218"/>
      <c r="AT272" s="218"/>
      <c r="AU272" s="218"/>
      <c r="AV272" s="218"/>
      <c r="AW272" s="218"/>
      <c r="AX272" s="218"/>
      <c r="AY272" s="218"/>
      <c r="AZ272" s="218"/>
      <c r="BA272" s="218"/>
      <c r="BB272" s="218"/>
      <c r="BC272" s="218"/>
      <c r="BD272" s="218"/>
      <c r="BE272" s="218"/>
      <c r="BF272" s="218"/>
      <c r="BG272" s="218"/>
      <c r="BH272" s="218"/>
    </row>
    <row r="273" spans="1:65" s="60" customFormat="1" ht="18.75" customHeight="1">
      <c r="A273" s="218"/>
      <c r="B273" s="218"/>
      <c r="C273" s="218"/>
      <c r="D273" s="137"/>
      <c r="E273" s="137"/>
      <c r="F273" s="137"/>
      <c r="G273" s="218"/>
      <c r="H273" s="218"/>
      <c r="I273" s="216"/>
      <c r="J273" s="216"/>
      <c r="K273" s="146"/>
      <c r="L273" s="146"/>
      <c r="M273" s="146"/>
      <c r="N273" s="146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  <c r="AB273" s="218"/>
      <c r="AC273" s="218"/>
      <c r="AD273" s="218"/>
      <c r="AE273" s="218"/>
      <c r="AF273" s="218"/>
      <c r="AG273" s="218"/>
      <c r="AH273" s="218"/>
      <c r="AI273" s="218"/>
      <c r="AJ273" s="218"/>
      <c r="AK273" s="218"/>
      <c r="AL273" s="218"/>
      <c r="AM273" s="218"/>
      <c r="AN273" s="218"/>
      <c r="AO273" s="218"/>
      <c r="AP273" s="218"/>
      <c r="AQ273" s="218"/>
      <c r="AR273" s="218"/>
      <c r="AS273" s="218"/>
      <c r="AT273" s="218"/>
      <c r="AU273" s="218"/>
      <c r="AV273" s="218"/>
      <c r="AW273" s="218"/>
      <c r="AX273" s="218"/>
      <c r="AY273" s="218"/>
      <c r="AZ273" s="218"/>
      <c r="BA273" s="218"/>
      <c r="BB273" s="218"/>
      <c r="BC273" s="218"/>
      <c r="BD273" s="218"/>
      <c r="BE273" s="218"/>
      <c r="BF273" s="218"/>
    </row>
    <row r="274" spans="1:65" s="138" customFormat="1" ht="18.75" customHeight="1">
      <c r="A274" s="216"/>
      <c r="B274" s="216"/>
      <c r="C274" s="216"/>
      <c r="D274" s="140" t="s">
        <v>362</v>
      </c>
      <c r="E274" s="239" t="s">
        <v>198</v>
      </c>
      <c r="F274" s="381">
        <f>F272</f>
        <v>0</v>
      </c>
      <c r="G274" s="381"/>
      <c r="H274" s="381"/>
      <c r="I274" s="218" t="s">
        <v>123</v>
      </c>
      <c r="J274" s="145"/>
      <c r="K274" s="145"/>
      <c r="L274" s="145"/>
      <c r="M274" s="145"/>
      <c r="N274" s="216"/>
      <c r="O274" s="216"/>
      <c r="P274" s="218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8"/>
      <c r="AF274" s="216"/>
      <c r="AG274" s="216"/>
      <c r="AH274" s="216"/>
      <c r="AI274" s="216"/>
      <c r="AJ274" s="216"/>
      <c r="AK274" s="216"/>
      <c r="AL274" s="216"/>
      <c r="AM274" s="216"/>
      <c r="AN274" s="216"/>
      <c r="AO274" s="216"/>
      <c r="AP274" s="216"/>
      <c r="AQ274" s="216"/>
      <c r="AR274" s="216"/>
      <c r="AS274" s="216"/>
      <c r="AT274" s="216"/>
      <c r="AU274" s="216"/>
      <c r="AV274" s="216"/>
      <c r="AW274" s="216"/>
      <c r="AX274" s="216"/>
      <c r="AY274" s="216"/>
      <c r="AZ274" s="216"/>
      <c r="BA274" s="216"/>
      <c r="BB274" s="216"/>
      <c r="BC274" s="216"/>
      <c r="BD274" s="216"/>
      <c r="BE274" s="216"/>
      <c r="BF274" s="216"/>
    </row>
    <row r="275" spans="1:65" s="218" customFormat="1" ht="18.75" customHeight="1"/>
    <row r="276" spans="1:65" ht="18.75" customHeight="1">
      <c r="A276" s="59" t="s">
        <v>221</v>
      </c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</row>
    <row r="277" spans="1:65" ht="18.75" customHeight="1">
      <c r="A277" s="58"/>
      <c r="B277" s="58"/>
      <c r="C277" s="58"/>
      <c r="D277" s="58"/>
      <c r="E277" s="58"/>
      <c r="F277" s="58"/>
      <c r="G277" s="58"/>
      <c r="H277" s="275"/>
      <c r="I277" s="275"/>
      <c r="J277" s="58"/>
      <c r="K277" s="58"/>
      <c r="L277" s="437">
        <f>F274</f>
        <v>0</v>
      </c>
      <c r="M277" s="437"/>
      <c r="N277" s="437"/>
      <c r="O277" s="437"/>
      <c r="P277" s="437"/>
      <c r="Q277" s="437"/>
      <c r="R277" s="437"/>
      <c r="S277" s="437"/>
      <c r="T277" s="437"/>
      <c r="U277" s="437"/>
      <c r="V277" s="437"/>
      <c r="W277" s="437"/>
      <c r="X277" s="437"/>
      <c r="Y277" s="437"/>
      <c r="Z277" s="437"/>
      <c r="AA277" s="437"/>
      <c r="AB277" s="437"/>
      <c r="AC277" s="437"/>
      <c r="AD277" s="437"/>
      <c r="AE277" s="437"/>
      <c r="AF277" s="437"/>
      <c r="AG277" s="437"/>
      <c r="AH277" s="437"/>
      <c r="AI277" s="437"/>
      <c r="AJ277" s="370" t="s">
        <v>198</v>
      </c>
      <c r="AK277" s="451">
        <f>Calcu!S196</f>
        <v>0</v>
      </c>
      <c r="AL277" s="451"/>
      <c r="AM277" s="451"/>
      <c r="AN277" s="58"/>
      <c r="AO277" s="58"/>
      <c r="AP277" s="58"/>
      <c r="AQ277" s="58"/>
      <c r="AR277" s="218"/>
      <c r="AS277" s="218"/>
      <c r="AV277" s="147"/>
      <c r="AW277" s="147"/>
      <c r="AX277" s="147"/>
      <c r="AY277" s="147"/>
      <c r="AZ277" s="147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</row>
    <row r="278" spans="1:65" ht="18.75" customHeight="1">
      <c r="A278" s="58"/>
      <c r="B278" s="58"/>
      <c r="C278" s="58"/>
      <c r="D278" s="58"/>
      <c r="E278" s="58"/>
      <c r="F278" s="58"/>
      <c r="G278" s="58"/>
      <c r="H278" s="275"/>
      <c r="I278" s="275"/>
      <c r="J278" s="58"/>
      <c r="K278" s="58"/>
      <c r="L278" s="439">
        <f>F271</f>
        <v>0</v>
      </c>
      <c r="M278" s="439"/>
      <c r="N278" s="439"/>
      <c r="O278" s="439"/>
      <c r="P278" s="370" t="s">
        <v>97</v>
      </c>
      <c r="Q278" s="439">
        <f>M271</f>
        <v>0</v>
      </c>
      <c r="R278" s="439"/>
      <c r="S278" s="439"/>
      <c r="T278" s="439"/>
      <c r="U278" s="370" t="s">
        <v>97</v>
      </c>
      <c r="V278" s="437">
        <f>T271</f>
        <v>0</v>
      </c>
      <c r="W278" s="437"/>
      <c r="X278" s="437"/>
      <c r="Y278" s="437"/>
      <c r="Z278" s="370" t="s">
        <v>97</v>
      </c>
      <c r="AA278" s="439">
        <f>AA271</f>
        <v>0</v>
      </c>
      <c r="AB278" s="439"/>
      <c r="AC278" s="439"/>
      <c r="AD278" s="439"/>
      <c r="AE278" s="370" t="s">
        <v>97</v>
      </c>
      <c r="AF278" s="437">
        <f>AH271</f>
        <v>0</v>
      </c>
      <c r="AG278" s="437"/>
      <c r="AH278" s="437"/>
      <c r="AI278" s="437"/>
      <c r="AJ278" s="370"/>
      <c r="AK278" s="451"/>
      <c r="AL278" s="451"/>
      <c r="AM278" s="451"/>
      <c r="AN278" s="58"/>
      <c r="AO278" s="58"/>
      <c r="AP278" s="58"/>
      <c r="AQ278" s="58"/>
      <c r="AR278" s="58"/>
      <c r="AS278" s="58"/>
      <c r="AV278" s="147"/>
      <c r="AW278" s="147"/>
      <c r="AX278" s="147"/>
      <c r="AY278" s="147"/>
      <c r="AZ278" s="147"/>
    </row>
    <row r="279" spans="1:65" ht="18.75" customHeight="1">
      <c r="A279" s="58"/>
      <c r="B279" s="58"/>
      <c r="C279" s="58"/>
      <c r="D279" s="58"/>
      <c r="E279" s="58"/>
      <c r="F279" s="58"/>
      <c r="G279" s="58"/>
      <c r="H279" s="275"/>
      <c r="I279" s="275"/>
      <c r="J279" s="58"/>
      <c r="K279" s="58"/>
      <c r="L279" s="370" t="str">
        <f>AP196</f>
        <v>∞</v>
      </c>
      <c r="M279" s="370"/>
      <c r="N279" s="370"/>
      <c r="O279" s="370"/>
      <c r="P279" s="370"/>
      <c r="Q279" s="370" t="str">
        <f>AP197</f>
        <v>∞</v>
      </c>
      <c r="R279" s="370"/>
      <c r="S279" s="370"/>
      <c r="T279" s="370"/>
      <c r="U279" s="370"/>
      <c r="V279" s="370" t="str">
        <f>AP198</f>
        <v>∞</v>
      </c>
      <c r="W279" s="370"/>
      <c r="X279" s="370"/>
      <c r="Y279" s="370"/>
      <c r="Z279" s="370"/>
      <c r="AA279" s="370">
        <f>AP199</f>
        <v>50</v>
      </c>
      <c r="AB279" s="370"/>
      <c r="AC279" s="370"/>
      <c r="AD279" s="370"/>
      <c r="AE279" s="370"/>
      <c r="AF279" s="398">
        <f>AP200</f>
        <v>50</v>
      </c>
      <c r="AG279" s="398"/>
      <c r="AH279" s="398"/>
      <c r="AI279" s="39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</row>
    <row r="280" spans="1:65" ht="18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</row>
    <row r="281" spans="1:65" ht="18.75" customHeight="1">
      <c r="A281" s="59" t="s">
        <v>240</v>
      </c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</row>
    <row r="282" spans="1:65" ht="18.75" customHeight="1">
      <c r="A282" s="59"/>
      <c r="B282" s="58" t="s">
        <v>302</v>
      </c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</row>
    <row r="283" spans="1:65" ht="18.75" customHeight="1">
      <c r="A283" s="59"/>
      <c r="B283" s="58"/>
      <c r="C283" s="218" t="s">
        <v>303</v>
      </c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</row>
    <row r="284" spans="1:65" ht="18.75" customHeight="1">
      <c r="A284" s="59"/>
      <c r="B284" s="58"/>
      <c r="C284" s="58"/>
      <c r="D284" s="58"/>
      <c r="E284" s="61"/>
      <c r="F284" s="58"/>
      <c r="G284" s="58"/>
      <c r="H284" s="224" t="s">
        <v>222</v>
      </c>
      <c r="I284" s="370">
        <f>Calcu!C115</f>
        <v>2</v>
      </c>
      <c r="J284" s="370"/>
      <c r="K284" s="370"/>
      <c r="L284" s="220" t="s">
        <v>223</v>
      </c>
      <c r="M284" s="423">
        <f>F274</f>
        <v>0</v>
      </c>
      <c r="N284" s="423"/>
      <c r="O284" s="423"/>
      <c r="P284" s="423"/>
      <c r="Q284" s="58" t="s">
        <v>224</v>
      </c>
      <c r="R284" s="424">
        <f>I284*M284</f>
        <v>0</v>
      </c>
      <c r="S284" s="424"/>
      <c r="T284" s="424"/>
      <c r="U284" s="424"/>
      <c r="V284" s="216"/>
      <c r="W284" s="217"/>
      <c r="AB284" s="136"/>
      <c r="AC284" s="136"/>
      <c r="AD284" s="136"/>
      <c r="AE284" s="136"/>
      <c r="AF284" s="136"/>
      <c r="AG284" s="148"/>
      <c r="AH284" s="218"/>
      <c r="AI284" s="218"/>
      <c r="AJ284" s="21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</row>
    <row r="289" spans="1:45" s="70" customFormat="1" ht="31.5">
      <c r="A289" s="69" t="s">
        <v>376</v>
      </c>
    </row>
    <row r="290" spans="1:45" s="70" customFormat="1" ht="18.75" customHeight="1"/>
    <row r="291" spans="1:45" ht="18.75" customHeight="1">
      <c r="A291" s="59" t="s">
        <v>278</v>
      </c>
      <c r="B291" s="250"/>
      <c r="C291" s="250"/>
      <c r="D291" s="250"/>
      <c r="E291" s="250"/>
      <c r="F291" s="250"/>
      <c r="G291" s="250"/>
      <c r="H291" s="250"/>
      <c r="I291" s="250"/>
      <c r="J291" s="250"/>
      <c r="K291" s="250"/>
      <c r="L291" s="250"/>
      <c r="M291" s="250"/>
      <c r="N291" s="250"/>
      <c r="O291" s="250"/>
      <c r="P291" s="250"/>
      <c r="Q291" s="250"/>
      <c r="R291" s="250"/>
      <c r="S291" s="250"/>
      <c r="T291" s="250"/>
      <c r="U291" s="250"/>
      <c r="V291" s="250"/>
      <c r="W291" s="250"/>
      <c r="X291" s="250"/>
      <c r="Y291" s="250"/>
      <c r="Z291" s="250"/>
      <c r="AA291" s="250"/>
      <c r="AB291" s="250"/>
      <c r="AC291" s="250"/>
      <c r="AD291" s="250"/>
      <c r="AE291" s="250"/>
      <c r="AF291" s="250"/>
      <c r="AG291" s="250"/>
      <c r="AH291" s="250"/>
      <c r="AI291" s="250"/>
      <c r="AJ291" s="250"/>
      <c r="AK291" s="250"/>
      <c r="AL291" s="250"/>
      <c r="AM291" s="250"/>
      <c r="AN291" s="250"/>
      <c r="AO291" s="250"/>
      <c r="AP291" s="250"/>
      <c r="AQ291" s="250"/>
      <c r="AR291" s="250"/>
    </row>
    <row r="292" spans="1:45" ht="18.75" customHeight="1">
      <c r="A292" s="59"/>
      <c r="B292" s="372" t="s">
        <v>267</v>
      </c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373"/>
      <c r="Z292" s="374"/>
      <c r="AA292" s="384" t="s">
        <v>279</v>
      </c>
      <c r="AB292" s="385"/>
      <c r="AC292" s="385"/>
      <c r="AD292" s="385"/>
      <c r="AE292" s="386"/>
      <c r="AF292" s="250"/>
      <c r="AG292" s="250"/>
      <c r="AH292" s="250"/>
      <c r="AI292" s="250"/>
      <c r="AJ292" s="250"/>
    </row>
    <row r="293" spans="1:45" ht="18.75" customHeight="1">
      <c r="A293" s="59"/>
      <c r="B293" s="372" t="s">
        <v>98</v>
      </c>
      <c r="C293" s="373"/>
      <c r="D293" s="373"/>
      <c r="E293" s="373"/>
      <c r="F293" s="374"/>
      <c r="G293" s="372" t="s">
        <v>127</v>
      </c>
      <c r="H293" s="373"/>
      <c r="I293" s="373"/>
      <c r="J293" s="373"/>
      <c r="K293" s="374"/>
      <c r="L293" s="372" t="s">
        <v>179</v>
      </c>
      <c r="M293" s="373"/>
      <c r="N293" s="373"/>
      <c r="O293" s="373"/>
      <c r="P293" s="374"/>
      <c r="Q293" s="372" t="s">
        <v>180</v>
      </c>
      <c r="R293" s="373"/>
      <c r="S293" s="373"/>
      <c r="T293" s="373"/>
      <c r="U293" s="374"/>
      <c r="V293" s="372" t="s">
        <v>181</v>
      </c>
      <c r="W293" s="373"/>
      <c r="X293" s="373"/>
      <c r="Y293" s="373"/>
      <c r="Z293" s="374"/>
      <c r="AA293" s="387"/>
      <c r="AB293" s="388"/>
      <c r="AC293" s="388"/>
      <c r="AD293" s="388"/>
      <c r="AE293" s="389"/>
      <c r="AF293" s="250"/>
      <c r="AG293" s="250"/>
      <c r="AH293" s="250"/>
      <c r="AI293" s="250"/>
      <c r="AJ293" s="250"/>
    </row>
    <row r="294" spans="1:45" ht="18.75" customHeight="1">
      <c r="A294" s="59"/>
      <c r="B294" s="375">
        <f>Calcu_ADJ!B9</f>
        <v>0</v>
      </c>
      <c r="C294" s="376"/>
      <c r="D294" s="376"/>
      <c r="E294" s="376"/>
      <c r="F294" s="377"/>
      <c r="G294" s="375">
        <f>Calcu_ADJ!C9</f>
        <v>0</v>
      </c>
      <c r="H294" s="376"/>
      <c r="I294" s="376"/>
      <c r="J294" s="376"/>
      <c r="K294" s="377"/>
      <c r="L294" s="375">
        <f>Calcu_ADJ!D9</f>
        <v>0</v>
      </c>
      <c r="M294" s="376"/>
      <c r="N294" s="376"/>
      <c r="O294" s="376"/>
      <c r="P294" s="377"/>
      <c r="Q294" s="375">
        <f>Calcu_ADJ!E9</f>
        <v>0</v>
      </c>
      <c r="R294" s="376"/>
      <c r="S294" s="376"/>
      <c r="T294" s="376"/>
      <c r="U294" s="377"/>
      <c r="V294" s="375">
        <f>Calcu_ADJ!F9</f>
        <v>0</v>
      </c>
      <c r="W294" s="376"/>
      <c r="X294" s="376"/>
      <c r="Y294" s="376"/>
      <c r="Z294" s="377"/>
      <c r="AA294" s="375">
        <f>Calcu_ADJ!G9</f>
        <v>0</v>
      </c>
      <c r="AB294" s="376"/>
      <c r="AC294" s="376"/>
      <c r="AD294" s="376"/>
      <c r="AE294" s="377"/>
      <c r="AF294" s="250"/>
      <c r="AG294" s="250"/>
      <c r="AH294" s="250"/>
      <c r="AI294" s="250"/>
      <c r="AJ294" s="250"/>
    </row>
    <row r="295" spans="1:45" s="70" customFormat="1" ht="18.75" customHeight="1"/>
    <row r="296" spans="1:45" ht="18.75" customHeight="1">
      <c r="A296" s="59" t="str">
        <f>"■ 반복 측정 결과 ("&amp;Calcu_ADJ!B4&amp;")"</f>
        <v>■ 반복 측정 결과 (0)</v>
      </c>
      <c r="B296" s="250"/>
      <c r="C296" s="250"/>
      <c r="D296" s="250"/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  <c r="R296" s="250"/>
      <c r="S296" s="250"/>
      <c r="T296" s="250"/>
      <c r="U296" s="250"/>
      <c r="V296" s="250"/>
      <c r="W296" s="250"/>
      <c r="X296" s="250"/>
      <c r="Y296" s="250"/>
      <c r="Z296" s="250"/>
      <c r="AA296" s="250"/>
      <c r="AB296" s="250"/>
      <c r="AC296" s="250"/>
      <c r="AD296" s="250"/>
      <c r="AE296" s="250"/>
      <c r="AF296" s="250"/>
      <c r="AG296" s="250"/>
      <c r="AH296" s="250"/>
      <c r="AI296" s="250"/>
      <c r="AJ296" s="250"/>
      <c r="AK296" s="250"/>
      <c r="AL296" s="250"/>
      <c r="AM296" s="250"/>
      <c r="AN296" s="250"/>
      <c r="AO296" s="250"/>
      <c r="AP296" s="250"/>
      <c r="AQ296" s="250"/>
      <c r="AR296" s="250"/>
    </row>
    <row r="297" spans="1:45" ht="18.75" customHeight="1">
      <c r="A297" s="59"/>
      <c r="B297" s="384" t="s">
        <v>280</v>
      </c>
      <c r="C297" s="385"/>
      <c r="D297" s="385"/>
      <c r="E297" s="385"/>
      <c r="F297" s="385"/>
      <c r="G297" s="385"/>
      <c r="H297" s="385"/>
      <c r="I297" s="385"/>
      <c r="J297" s="386"/>
      <c r="K297" s="372" t="s">
        <v>277</v>
      </c>
      <c r="L297" s="373"/>
      <c r="M297" s="373"/>
      <c r="N297" s="373"/>
      <c r="O297" s="373"/>
      <c r="P297" s="373"/>
      <c r="Q297" s="373"/>
      <c r="R297" s="373"/>
      <c r="S297" s="373"/>
      <c r="T297" s="373"/>
      <c r="U297" s="373"/>
      <c r="V297" s="373"/>
      <c r="W297" s="373"/>
      <c r="X297" s="373"/>
      <c r="Y297" s="373"/>
      <c r="Z297" s="373"/>
      <c r="AA297" s="373"/>
      <c r="AB297" s="373"/>
      <c r="AC297" s="373"/>
      <c r="AD297" s="373"/>
      <c r="AE297" s="373"/>
      <c r="AF297" s="373"/>
      <c r="AG297" s="373"/>
      <c r="AH297" s="373"/>
      <c r="AI297" s="374"/>
      <c r="AJ297" s="384" t="s">
        <v>178</v>
      </c>
      <c r="AK297" s="385"/>
      <c r="AL297" s="385"/>
      <c r="AM297" s="385"/>
      <c r="AN297" s="386"/>
      <c r="AO297" s="384" t="s">
        <v>79</v>
      </c>
      <c r="AP297" s="385"/>
      <c r="AQ297" s="385"/>
      <c r="AR297" s="385"/>
      <c r="AS297" s="386"/>
    </row>
    <row r="298" spans="1:45" ht="18.75" customHeight="1">
      <c r="A298" s="59"/>
      <c r="B298" s="387"/>
      <c r="C298" s="388"/>
      <c r="D298" s="388"/>
      <c r="E298" s="388"/>
      <c r="F298" s="388"/>
      <c r="G298" s="388"/>
      <c r="H298" s="388"/>
      <c r="I298" s="388"/>
      <c r="J298" s="389"/>
      <c r="K298" s="372" t="s">
        <v>98</v>
      </c>
      <c r="L298" s="373"/>
      <c r="M298" s="373"/>
      <c r="N298" s="373"/>
      <c r="O298" s="374"/>
      <c r="P298" s="372" t="s">
        <v>127</v>
      </c>
      <c r="Q298" s="373"/>
      <c r="R298" s="373"/>
      <c r="S298" s="373"/>
      <c r="T298" s="374"/>
      <c r="U298" s="372" t="s">
        <v>179</v>
      </c>
      <c r="V298" s="373"/>
      <c r="W298" s="373"/>
      <c r="X298" s="373"/>
      <c r="Y298" s="374"/>
      <c r="Z298" s="372" t="s">
        <v>180</v>
      </c>
      <c r="AA298" s="373"/>
      <c r="AB298" s="373"/>
      <c r="AC298" s="373"/>
      <c r="AD298" s="374"/>
      <c r="AE298" s="372" t="s">
        <v>181</v>
      </c>
      <c r="AF298" s="373"/>
      <c r="AG298" s="373"/>
      <c r="AH298" s="373"/>
      <c r="AI298" s="374"/>
      <c r="AJ298" s="387"/>
      <c r="AK298" s="388"/>
      <c r="AL298" s="388"/>
      <c r="AM298" s="388"/>
      <c r="AN298" s="389"/>
      <c r="AO298" s="387"/>
      <c r="AP298" s="388"/>
      <c r="AQ298" s="388"/>
      <c r="AR298" s="388"/>
      <c r="AS298" s="389"/>
    </row>
    <row r="299" spans="1:45" ht="18.75" customHeight="1">
      <c r="A299" s="59"/>
      <c r="B299" s="372" t="s">
        <v>123</v>
      </c>
      <c r="C299" s="373"/>
      <c r="D299" s="373"/>
      <c r="E299" s="373"/>
      <c r="F299" s="373"/>
      <c r="G299" s="373"/>
      <c r="H299" s="373"/>
      <c r="I299" s="373"/>
      <c r="J299" s="374"/>
      <c r="K299" s="372" t="str">
        <f>B299</f>
        <v>μm</v>
      </c>
      <c r="L299" s="373"/>
      <c r="M299" s="373"/>
      <c r="N299" s="373"/>
      <c r="O299" s="374"/>
      <c r="P299" s="372" t="str">
        <f>K299</f>
        <v>μm</v>
      </c>
      <c r="Q299" s="373"/>
      <c r="R299" s="373"/>
      <c r="S299" s="373"/>
      <c r="T299" s="374"/>
      <c r="U299" s="372" t="str">
        <f>P299</f>
        <v>μm</v>
      </c>
      <c r="V299" s="373"/>
      <c r="W299" s="373"/>
      <c r="X299" s="373"/>
      <c r="Y299" s="374"/>
      <c r="Z299" s="372" t="str">
        <f>U299</f>
        <v>μm</v>
      </c>
      <c r="AA299" s="373"/>
      <c r="AB299" s="373"/>
      <c r="AC299" s="373"/>
      <c r="AD299" s="374"/>
      <c r="AE299" s="372" t="str">
        <f>Z299</f>
        <v>μm</v>
      </c>
      <c r="AF299" s="373"/>
      <c r="AG299" s="373"/>
      <c r="AH299" s="373"/>
      <c r="AI299" s="374"/>
      <c r="AJ299" s="372" t="str">
        <f>AE299</f>
        <v>μm</v>
      </c>
      <c r="AK299" s="373"/>
      <c r="AL299" s="373"/>
      <c r="AM299" s="373"/>
      <c r="AN299" s="374"/>
      <c r="AO299" s="372" t="str">
        <f>AJ299</f>
        <v>μm</v>
      </c>
      <c r="AP299" s="373"/>
      <c r="AQ299" s="373"/>
      <c r="AR299" s="373"/>
      <c r="AS299" s="374"/>
    </row>
    <row r="300" spans="1:45" ht="18.75" customHeight="1">
      <c r="A300" s="59"/>
      <c r="B300" s="375" t="str">
        <f>Calcu_ADJ!C15</f>
        <v/>
      </c>
      <c r="C300" s="376"/>
      <c r="D300" s="376"/>
      <c r="E300" s="376"/>
      <c r="F300" s="376"/>
      <c r="G300" s="376"/>
      <c r="H300" s="376"/>
      <c r="I300" s="376"/>
      <c r="J300" s="377"/>
      <c r="K300" s="375" t="str">
        <f>Calcu_ADJ!E15</f>
        <v/>
      </c>
      <c r="L300" s="376"/>
      <c r="M300" s="376"/>
      <c r="N300" s="376"/>
      <c r="O300" s="377"/>
      <c r="P300" s="375" t="str">
        <f>Calcu_ADJ!F15</f>
        <v/>
      </c>
      <c r="Q300" s="376"/>
      <c r="R300" s="376"/>
      <c r="S300" s="376"/>
      <c r="T300" s="377"/>
      <c r="U300" s="375" t="str">
        <f>Calcu_ADJ!G15</f>
        <v/>
      </c>
      <c r="V300" s="376"/>
      <c r="W300" s="376"/>
      <c r="X300" s="376"/>
      <c r="Y300" s="377"/>
      <c r="Z300" s="375" t="str">
        <f>Calcu_ADJ!H15</f>
        <v/>
      </c>
      <c r="AA300" s="376"/>
      <c r="AB300" s="376"/>
      <c r="AC300" s="376"/>
      <c r="AD300" s="377"/>
      <c r="AE300" s="375" t="str">
        <f>Calcu_ADJ!I15</f>
        <v/>
      </c>
      <c r="AF300" s="376"/>
      <c r="AG300" s="376"/>
      <c r="AH300" s="376"/>
      <c r="AI300" s="377"/>
      <c r="AJ300" s="375" t="str">
        <f>Calcu_ADJ!J15</f>
        <v/>
      </c>
      <c r="AK300" s="376"/>
      <c r="AL300" s="376"/>
      <c r="AM300" s="376"/>
      <c r="AN300" s="377"/>
      <c r="AO300" s="390" t="str">
        <f>Calcu_ADJ!K15</f>
        <v/>
      </c>
      <c r="AP300" s="391"/>
      <c r="AQ300" s="391"/>
      <c r="AR300" s="391"/>
      <c r="AS300" s="392"/>
    </row>
    <row r="301" spans="1:45" ht="18.75" customHeight="1">
      <c r="A301" s="59"/>
      <c r="B301" s="375" t="str">
        <f>Calcu_ADJ!C16</f>
        <v/>
      </c>
      <c r="C301" s="376"/>
      <c r="D301" s="376"/>
      <c r="E301" s="376"/>
      <c r="F301" s="376"/>
      <c r="G301" s="376"/>
      <c r="H301" s="376"/>
      <c r="I301" s="376"/>
      <c r="J301" s="377"/>
      <c r="K301" s="375" t="str">
        <f>Calcu_ADJ!E16</f>
        <v/>
      </c>
      <c r="L301" s="376"/>
      <c r="M301" s="376"/>
      <c r="N301" s="376"/>
      <c r="O301" s="377"/>
      <c r="P301" s="375" t="str">
        <f>Calcu_ADJ!F16</f>
        <v/>
      </c>
      <c r="Q301" s="376"/>
      <c r="R301" s="376"/>
      <c r="S301" s="376"/>
      <c r="T301" s="377"/>
      <c r="U301" s="375" t="str">
        <f>Calcu_ADJ!G16</f>
        <v/>
      </c>
      <c r="V301" s="376"/>
      <c r="W301" s="376"/>
      <c r="X301" s="376"/>
      <c r="Y301" s="377"/>
      <c r="Z301" s="375" t="str">
        <f>Calcu_ADJ!H16</f>
        <v/>
      </c>
      <c r="AA301" s="376"/>
      <c r="AB301" s="376"/>
      <c r="AC301" s="376"/>
      <c r="AD301" s="377"/>
      <c r="AE301" s="375" t="str">
        <f>Calcu_ADJ!I16</f>
        <v/>
      </c>
      <c r="AF301" s="376"/>
      <c r="AG301" s="376"/>
      <c r="AH301" s="376"/>
      <c r="AI301" s="377"/>
      <c r="AJ301" s="375" t="str">
        <f>Calcu_ADJ!J16</f>
        <v/>
      </c>
      <c r="AK301" s="376"/>
      <c r="AL301" s="376"/>
      <c r="AM301" s="376"/>
      <c r="AN301" s="377"/>
      <c r="AO301" s="390" t="str">
        <f>Calcu_ADJ!K16</f>
        <v/>
      </c>
      <c r="AP301" s="391"/>
      <c r="AQ301" s="391"/>
      <c r="AR301" s="391"/>
      <c r="AS301" s="392"/>
    </row>
    <row r="302" spans="1:45" ht="18.75" customHeight="1">
      <c r="A302" s="59"/>
      <c r="B302" s="375" t="str">
        <f>Calcu_ADJ!C17</f>
        <v/>
      </c>
      <c r="C302" s="376"/>
      <c r="D302" s="376"/>
      <c r="E302" s="376"/>
      <c r="F302" s="376"/>
      <c r="G302" s="376"/>
      <c r="H302" s="376"/>
      <c r="I302" s="376"/>
      <c r="J302" s="377"/>
      <c r="K302" s="375" t="str">
        <f>Calcu_ADJ!E17</f>
        <v/>
      </c>
      <c r="L302" s="376"/>
      <c r="M302" s="376"/>
      <c r="N302" s="376"/>
      <c r="O302" s="377"/>
      <c r="P302" s="375" t="str">
        <f>Calcu_ADJ!F17</f>
        <v/>
      </c>
      <c r="Q302" s="376"/>
      <c r="R302" s="376"/>
      <c r="S302" s="376"/>
      <c r="T302" s="377"/>
      <c r="U302" s="375" t="str">
        <f>Calcu_ADJ!G17</f>
        <v/>
      </c>
      <c r="V302" s="376"/>
      <c r="W302" s="376"/>
      <c r="X302" s="376"/>
      <c r="Y302" s="377"/>
      <c r="Z302" s="375" t="str">
        <f>Calcu_ADJ!H17</f>
        <v/>
      </c>
      <c r="AA302" s="376"/>
      <c r="AB302" s="376"/>
      <c r="AC302" s="376"/>
      <c r="AD302" s="377"/>
      <c r="AE302" s="375" t="str">
        <f>Calcu_ADJ!I17</f>
        <v/>
      </c>
      <c r="AF302" s="376"/>
      <c r="AG302" s="376"/>
      <c r="AH302" s="376"/>
      <c r="AI302" s="377"/>
      <c r="AJ302" s="375" t="str">
        <f>Calcu_ADJ!J17</f>
        <v/>
      </c>
      <c r="AK302" s="376"/>
      <c r="AL302" s="376"/>
      <c r="AM302" s="376"/>
      <c r="AN302" s="377"/>
      <c r="AO302" s="390" t="str">
        <f>Calcu_ADJ!K17</f>
        <v/>
      </c>
      <c r="AP302" s="391"/>
      <c r="AQ302" s="391"/>
      <c r="AR302" s="391"/>
      <c r="AS302" s="392"/>
    </row>
    <row r="303" spans="1:45" ht="18.75" customHeight="1">
      <c r="A303" s="59"/>
      <c r="B303" s="375" t="str">
        <f>Calcu_ADJ!C18</f>
        <v/>
      </c>
      <c r="C303" s="376"/>
      <c r="D303" s="376"/>
      <c r="E303" s="376"/>
      <c r="F303" s="376"/>
      <c r="G303" s="376"/>
      <c r="H303" s="376"/>
      <c r="I303" s="376"/>
      <c r="J303" s="377"/>
      <c r="K303" s="375" t="str">
        <f>Calcu_ADJ!E18</f>
        <v/>
      </c>
      <c r="L303" s="376"/>
      <c r="M303" s="376"/>
      <c r="N303" s="376"/>
      <c r="O303" s="377"/>
      <c r="P303" s="375" t="str">
        <f>Calcu_ADJ!F18</f>
        <v/>
      </c>
      <c r="Q303" s="376"/>
      <c r="R303" s="376"/>
      <c r="S303" s="376"/>
      <c r="T303" s="377"/>
      <c r="U303" s="375" t="str">
        <f>Calcu_ADJ!G18</f>
        <v/>
      </c>
      <c r="V303" s="376"/>
      <c r="W303" s="376"/>
      <c r="X303" s="376"/>
      <c r="Y303" s="377"/>
      <c r="Z303" s="375" t="str">
        <f>Calcu_ADJ!H18</f>
        <v/>
      </c>
      <c r="AA303" s="376"/>
      <c r="AB303" s="376"/>
      <c r="AC303" s="376"/>
      <c r="AD303" s="377"/>
      <c r="AE303" s="375" t="str">
        <f>Calcu_ADJ!I18</f>
        <v/>
      </c>
      <c r="AF303" s="376"/>
      <c r="AG303" s="376"/>
      <c r="AH303" s="376"/>
      <c r="AI303" s="377"/>
      <c r="AJ303" s="375" t="str">
        <f>Calcu_ADJ!J18</f>
        <v/>
      </c>
      <c r="AK303" s="376"/>
      <c r="AL303" s="376"/>
      <c r="AM303" s="376"/>
      <c r="AN303" s="377"/>
      <c r="AO303" s="390" t="str">
        <f>Calcu_ADJ!K18</f>
        <v/>
      </c>
      <c r="AP303" s="391"/>
      <c r="AQ303" s="391"/>
      <c r="AR303" s="391"/>
      <c r="AS303" s="392"/>
    </row>
    <row r="304" spans="1:45" ht="18.75" customHeight="1">
      <c r="A304" s="59"/>
      <c r="B304" s="375" t="str">
        <f>Calcu_ADJ!C19</f>
        <v/>
      </c>
      <c r="C304" s="376"/>
      <c r="D304" s="376"/>
      <c r="E304" s="376"/>
      <c r="F304" s="376"/>
      <c r="G304" s="376"/>
      <c r="H304" s="376"/>
      <c r="I304" s="376"/>
      <c r="J304" s="377"/>
      <c r="K304" s="375" t="str">
        <f>Calcu_ADJ!E19</f>
        <v/>
      </c>
      <c r="L304" s="376"/>
      <c r="M304" s="376"/>
      <c r="N304" s="376"/>
      <c r="O304" s="377"/>
      <c r="P304" s="375" t="str">
        <f>Calcu_ADJ!F19</f>
        <v/>
      </c>
      <c r="Q304" s="376"/>
      <c r="R304" s="376"/>
      <c r="S304" s="376"/>
      <c r="T304" s="377"/>
      <c r="U304" s="375" t="str">
        <f>Calcu_ADJ!G19</f>
        <v/>
      </c>
      <c r="V304" s="376"/>
      <c r="W304" s="376"/>
      <c r="X304" s="376"/>
      <c r="Y304" s="377"/>
      <c r="Z304" s="375" t="str">
        <f>Calcu_ADJ!H19</f>
        <v/>
      </c>
      <c r="AA304" s="376"/>
      <c r="AB304" s="376"/>
      <c r="AC304" s="376"/>
      <c r="AD304" s="377"/>
      <c r="AE304" s="375" t="str">
        <f>Calcu_ADJ!I19</f>
        <v/>
      </c>
      <c r="AF304" s="376"/>
      <c r="AG304" s="376"/>
      <c r="AH304" s="376"/>
      <c r="AI304" s="377"/>
      <c r="AJ304" s="375" t="str">
        <f>Calcu_ADJ!J19</f>
        <v/>
      </c>
      <c r="AK304" s="376"/>
      <c r="AL304" s="376"/>
      <c r="AM304" s="376"/>
      <c r="AN304" s="377"/>
      <c r="AO304" s="390" t="str">
        <f>Calcu_ADJ!K19</f>
        <v/>
      </c>
      <c r="AP304" s="391"/>
      <c r="AQ304" s="391"/>
      <c r="AR304" s="391"/>
      <c r="AS304" s="392"/>
    </row>
    <row r="305" spans="1:45" ht="18.75" customHeight="1">
      <c r="A305" s="59"/>
      <c r="B305" s="375" t="str">
        <f>Calcu_ADJ!C20</f>
        <v/>
      </c>
      <c r="C305" s="376"/>
      <c r="D305" s="376"/>
      <c r="E305" s="376"/>
      <c r="F305" s="376"/>
      <c r="G305" s="376"/>
      <c r="H305" s="376"/>
      <c r="I305" s="376"/>
      <c r="J305" s="377"/>
      <c r="K305" s="375" t="str">
        <f>Calcu_ADJ!E20</f>
        <v/>
      </c>
      <c r="L305" s="376"/>
      <c r="M305" s="376"/>
      <c r="N305" s="376"/>
      <c r="O305" s="377"/>
      <c r="P305" s="375" t="str">
        <f>Calcu_ADJ!F20</f>
        <v/>
      </c>
      <c r="Q305" s="376"/>
      <c r="R305" s="376"/>
      <c r="S305" s="376"/>
      <c r="T305" s="377"/>
      <c r="U305" s="375" t="str">
        <f>Calcu_ADJ!G20</f>
        <v/>
      </c>
      <c r="V305" s="376"/>
      <c r="W305" s="376"/>
      <c r="X305" s="376"/>
      <c r="Y305" s="377"/>
      <c r="Z305" s="375" t="str">
        <f>Calcu_ADJ!H20</f>
        <v/>
      </c>
      <c r="AA305" s="376"/>
      <c r="AB305" s="376"/>
      <c r="AC305" s="376"/>
      <c r="AD305" s="377"/>
      <c r="AE305" s="375" t="str">
        <f>Calcu_ADJ!I20</f>
        <v/>
      </c>
      <c r="AF305" s="376"/>
      <c r="AG305" s="376"/>
      <c r="AH305" s="376"/>
      <c r="AI305" s="377"/>
      <c r="AJ305" s="375" t="str">
        <f>Calcu_ADJ!J20</f>
        <v/>
      </c>
      <c r="AK305" s="376"/>
      <c r="AL305" s="376"/>
      <c r="AM305" s="376"/>
      <c r="AN305" s="377"/>
      <c r="AO305" s="390" t="str">
        <f>Calcu_ADJ!K20</f>
        <v/>
      </c>
      <c r="AP305" s="391"/>
      <c r="AQ305" s="391"/>
      <c r="AR305" s="391"/>
      <c r="AS305" s="392"/>
    </row>
    <row r="306" spans="1:45" ht="18.75" customHeight="1">
      <c r="A306" s="59"/>
      <c r="B306" s="375" t="str">
        <f>Calcu_ADJ!C21</f>
        <v/>
      </c>
      <c r="C306" s="376"/>
      <c r="D306" s="376"/>
      <c r="E306" s="376"/>
      <c r="F306" s="376"/>
      <c r="G306" s="376"/>
      <c r="H306" s="376"/>
      <c r="I306" s="376"/>
      <c r="J306" s="377"/>
      <c r="K306" s="375" t="str">
        <f>Calcu_ADJ!E21</f>
        <v/>
      </c>
      <c r="L306" s="376"/>
      <c r="M306" s="376"/>
      <c r="N306" s="376"/>
      <c r="O306" s="377"/>
      <c r="P306" s="375" t="str">
        <f>Calcu_ADJ!F21</f>
        <v/>
      </c>
      <c r="Q306" s="376"/>
      <c r="R306" s="376"/>
      <c r="S306" s="376"/>
      <c r="T306" s="377"/>
      <c r="U306" s="375" t="str">
        <f>Calcu_ADJ!G21</f>
        <v/>
      </c>
      <c r="V306" s="376"/>
      <c r="W306" s="376"/>
      <c r="X306" s="376"/>
      <c r="Y306" s="377"/>
      <c r="Z306" s="375" t="str">
        <f>Calcu_ADJ!H21</f>
        <v/>
      </c>
      <c r="AA306" s="376"/>
      <c r="AB306" s="376"/>
      <c r="AC306" s="376"/>
      <c r="AD306" s="377"/>
      <c r="AE306" s="375" t="str">
        <f>Calcu_ADJ!I21</f>
        <v/>
      </c>
      <c r="AF306" s="376"/>
      <c r="AG306" s="376"/>
      <c r="AH306" s="376"/>
      <c r="AI306" s="377"/>
      <c r="AJ306" s="375" t="str">
        <f>Calcu_ADJ!J21</f>
        <v/>
      </c>
      <c r="AK306" s="376"/>
      <c r="AL306" s="376"/>
      <c r="AM306" s="376"/>
      <c r="AN306" s="377"/>
      <c r="AO306" s="390" t="str">
        <f>Calcu_ADJ!K21</f>
        <v/>
      </c>
      <c r="AP306" s="391"/>
      <c r="AQ306" s="391"/>
      <c r="AR306" s="391"/>
      <c r="AS306" s="392"/>
    </row>
    <row r="307" spans="1:45" ht="18.75" customHeight="1">
      <c r="A307" s="59"/>
      <c r="B307" s="375" t="str">
        <f>Calcu_ADJ!C22</f>
        <v/>
      </c>
      <c r="C307" s="376"/>
      <c r="D307" s="376"/>
      <c r="E307" s="376"/>
      <c r="F307" s="376"/>
      <c r="G307" s="376"/>
      <c r="H307" s="376"/>
      <c r="I307" s="376"/>
      <c r="J307" s="377"/>
      <c r="K307" s="375" t="str">
        <f>Calcu_ADJ!E22</f>
        <v/>
      </c>
      <c r="L307" s="376"/>
      <c r="M307" s="376"/>
      <c r="N307" s="376"/>
      <c r="O307" s="377"/>
      <c r="P307" s="375" t="str">
        <f>Calcu_ADJ!F22</f>
        <v/>
      </c>
      <c r="Q307" s="376"/>
      <c r="R307" s="376"/>
      <c r="S307" s="376"/>
      <c r="T307" s="377"/>
      <c r="U307" s="375" t="str">
        <f>Calcu_ADJ!G22</f>
        <v/>
      </c>
      <c r="V307" s="376"/>
      <c r="W307" s="376"/>
      <c r="X307" s="376"/>
      <c r="Y307" s="377"/>
      <c r="Z307" s="375" t="str">
        <f>Calcu_ADJ!H22</f>
        <v/>
      </c>
      <c r="AA307" s="376"/>
      <c r="AB307" s="376"/>
      <c r="AC307" s="376"/>
      <c r="AD307" s="377"/>
      <c r="AE307" s="375" t="str">
        <f>Calcu_ADJ!I22</f>
        <v/>
      </c>
      <c r="AF307" s="376"/>
      <c r="AG307" s="376"/>
      <c r="AH307" s="376"/>
      <c r="AI307" s="377"/>
      <c r="AJ307" s="375" t="str">
        <f>Calcu_ADJ!J22</f>
        <v/>
      </c>
      <c r="AK307" s="376"/>
      <c r="AL307" s="376"/>
      <c r="AM307" s="376"/>
      <c r="AN307" s="377"/>
      <c r="AO307" s="390" t="str">
        <f>Calcu_ADJ!K22</f>
        <v/>
      </c>
      <c r="AP307" s="391"/>
      <c r="AQ307" s="391"/>
      <c r="AR307" s="391"/>
      <c r="AS307" s="392"/>
    </row>
    <row r="308" spans="1:45" ht="18.75" customHeight="1">
      <c r="A308" s="59"/>
      <c r="B308" s="375" t="str">
        <f>Calcu_ADJ!C23</f>
        <v/>
      </c>
      <c r="C308" s="376"/>
      <c r="D308" s="376"/>
      <c r="E308" s="376"/>
      <c r="F308" s="376"/>
      <c r="G308" s="376"/>
      <c r="H308" s="376"/>
      <c r="I308" s="376"/>
      <c r="J308" s="377"/>
      <c r="K308" s="375" t="str">
        <f>Calcu_ADJ!E23</f>
        <v/>
      </c>
      <c r="L308" s="376"/>
      <c r="M308" s="376"/>
      <c r="N308" s="376"/>
      <c r="O308" s="377"/>
      <c r="P308" s="375" t="str">
        <f>Calcu_ADJ!F23</f>
        <v/>
      </c>
      <c r="Q308" s="376"/>
      <c r="R308" s="376"/>
      <c r="S308" s="376"/>
      <c r="T308" s="377"/>
      <c r="U308" s="375" t="str">
        <f>Calcu_ADJ!G23</f>
        <v/>
      </c>
      <c r="V308" s="376"/>
      <c r="W308" s="376"/>
      <c r="X308" s="376"/>
      <c r="Y308" s="377"/>
      <c r="Z308" s="375" t="str">
        <f>Calcu_ADJ!H23</f>
        <v/>
      </c>
      <c r="AA308" s="376"/>
      <c r="AB308" s="376"/>
      <c r="AC308" s="376"/>
      <c r="AD308" s="377"/>
      <c r="AE308" s="375" t="str">
        <f>Calcu_ADJ!I23</f>
        <v/>
      </c>
      <c r="AF308" s="376"/>
      <c r="AG308" s="376"/>
      <c r="AH308" s="376"/>
      <c r="AI308" s="377"/>
      <c r="AJ308" s="375" t="str">
        <f>Calcu_ADJ!J23</f>
        <v/>
      </c>
      <c r="AK308" s="376"/>
      <c r="AL308" s="376"/>
      <c r="AM308" s="376"/>
      <c r="AN308" s="377"/>
      <c r="AO308" s="390" t="str">
        <f>Calcu_ADJ!K23</f>
        <v/>
      </c>
      <c r="AP308" s="391"/>
      <c r="AQ308" s="391"/>
      <c r="AR308" s="391"/>
      <c r="AS308" s="392"/>
    </row>
    <row r="309" spans="1:45" ht="18.75" customHeight="1">
      <c r="A309" s="59"/>
      <c r="B309" s="375" t="str">
        <f>Calcu_ADJ!C24</f>
        <v/>
      </c>
      <c r="C309" s="376"/>
      <c r="D309" s="376"/>
      <c r="E309" s="376"/>
      <c r="F309" s="376"/>
      <c r="G309" s="376"/>
      <c r="H309" s="376"/>
      <c r="I309" s="376"/>
      <c r="J309" s="377"/>
      <c r="K309" s="375" t="str">
        <f>Calcu_ADJ!E24</f>
        <v/>
      </c>
      <c r="L309" s="376"/>
      <c r="M309" s="376"/>
      <c r="N309" s="376"/>
      <c r="O309" s="377"/>
      <c r="P309" s="375" t="str">
        <f>Calcu_ADJ!F24</f>
        <v/>
      </c>
      <c r="Q309" s="376"/>
      <c r="R309" s="376"/>
      <c r="S309" s="376"/>
      <c r="T309" s="377"/>
      <c r="U309" s="375" t="str">
        <f>Calcu_ADJ!G24</f>
        <v/>
      </c>
      <c r="V309" s="376"/>
      <c r="W309" s="376"/>
      <c r="X309" s="376"/>
      <c r="Y309" s="377"/>
      <c r="Z309" s="375" t="str">
        <f>Calcu_ADJ!H24</f>
        <v/>
      </c>
      <c r="AA309" s="376"/>
      <c r="AB309" s="376"/>
      <c r="AC309" s="376"/>
      <c r="AD309" s="377"/>
      <c r="AE309" s="375" t="str">
        <f>Calcu_ADJ!I24</f>
        <v/>
      </c>
      <c r="AF309" s="376"/>
      <c r="AG309" s="376"/>
      <c r="AH309" s="376"/>
      <c r="AI309" s="377"/>
      <c r="AJ309" s="375" t="str">
        <f>Calcu_ADJ!J24</f>
        <v/>
      </c>
      <c r="AK309" s="376"/>
      <c r="AL309" s="376"/>
      <c r="AM309" s="376"/>
      <c r="AN309" s="377"/>
      <c r="AO309" s="390" t="str">
        <f>Calcu_ADJ!K24</f>
        <v/>
      </c>
      <c r="AP309" s="391"/>
      <c r="AQ309" s="391"/>
      <c r="AR309" s="391"/>
      <c r="AS309" s="392"/>
    </row>
    <row r="310" spans="1:45" ht="18.75" customHeight="1">
      <c r="A310" s="59"/>
      <c r="B310" s="375" t="str">
        <f>Calcu_ADJ!C25</f>
        <v/>
      </c>
      <c r="C310" s="376"/>
      <c r="D310" s="376"/>
      <c r="E310" s="376"/>
      <c r="F310" s="376"/>
      <c r="G310" s="376"/>
      <c r="H310" s="376"/>
      <c r="I310" s="376"/>
      <c r="J310" s="377"/>
      <c r="K310" s="375" t="str">
        <f>Calcu_ADJ!E25</f>
        <v/>
      </c>
      <c r="L310" s="376"/>
      <c r="M310" s="376"/>
      <c r="N310" s="376"/>
      <c r="O310" s="377"/>
      <c r="P310" s="375" t="str">
        <f>Calcu_ADJ!F25</f>
        <v/>
      </c>
      <c r="Q310" s="376"/>
      <c r="R310" s="376"/>
      <c r="S310" s="376"/>
      <c r="T310" s="377"/>
      <c r="U310" s="375" t="str">
        <f>Calcu_ADJ!G25</f>
        <v/>
      </c>
      <c r="V310" s="376"/>
      <c r="W310" s="376"/>
      <c r="X310" s="376"/>
      <c r="Y310" s="377"/>
      <c r="Z310" s="375" t="str">
        <f>Calcu_ADJ!H25</f>
        <v/>
      </c>
      <c r="AA310" s="376"/>
      <c r="AB310" s="376"/>
      <c r="AC310" s="376"/>
      <c r="AD310" s="377"/>
      <c r="AE310" s="375" t="str">
        <f>Calcu_ADJ!I25</f>
        <v/>
      </c>
      <c r="AF310" s="376"/>
      <c r="AG310" s="376"/>
      <c r="AH310" s="376"/>
      <c r="AI310" s="377"/>
      <c r="AJ310" s="375" t="str">
        <f>Calcu_ADJ!J25</f>
        <v/>
      </c>
      <c r="AK310" s="376"/>
      <c r="AL310" s="376"/>
      <c r="AM310" s="376"/>
      <c r="AN310" s="377"/>
      <c r="AO310" s="390" t="str">
        <f>Calcu_ADJ!K25</f>
        <v/>
      </c>
      <c r="AP310" s="391"/>
      <c r="AQ310" s="391"/>
      <c r="AR310" s="391"/>
      <c r="AS310" s="392"/>
    </row>
    <row r="311" spans="1:45" ht="18.75" customHeight="1">
      <c r="A311" s="59"/>
      <c r="B311" s="375" t="str">
        <f>Calcu_ADJ!C26</f>
        <v/>
      </c>
      <c r="C311" s="376"/>
      <c r="D311" s="376"/>
      <c r="E311" s="376"/>
      <c r="F311" s="376"/>
      <c r="G311" s="376"/>
      <c r="H311" s="376"/>
      <c r="I311" s="376"/>
      <c r="J311" s="377"/>
      <c r="K311" s="375" t="str">
        <f>Calcu_ADJ!E26</f>
        <v/>
      </c>
      <c r="L311" s="376"/>
      <c r="M311" s="376"/>
      <c r="N311" s="376"/>
      <c r="O311" s="377"/>
      <c r="P311" s="375" t="str">
        <f>Calcu_ADJ!F26</f>
        <v/>
      </c>
      <c r="Q311" s="376"/>
      <c r="R311" s="376"/>
      <c r="S311" s="376"/>
      <c r="T311" s="377"/>
      <c r="U311" s="375" t="str">
        <f>Calcu_ADJ!G26</f>
        <v/>
      </c>
      <c r="V311" s="376"/>
      <c r="W311" s="376"/>
      <c r="X311" s="376"/>
      <c r="Y311" s="377"/>
      <c r="Z311" s="375" t="str">
        <f>Calcu_ADJ!H26</f>
        <v/>
      </c>
      <c r="AA311" s="376"/>
      <c r="AB311" s="376"/>
      <c r="AC311" s="376"/>
      <c r="AD311" s="377"/>
      <c r="AE311" s="375" t="str">
        <f>Calcu_ADJ!I26</f>
        <v/>
      </c>
      <c r="AF311" s="376"/>
      <c r="AG311" s="376"/>
      <c r="AH311" s="376"/>
      <c r="AI311" s="377"/>
      <c r="AJ311" s="375" t="str">
        <f>Calcu_ADJ!J26</f>
        <v/>
      </c>
      <c r="AK311" s="376"/>
      <c r="AL311" s="376"/>
      <c r="AM311" s="376"/>
      <c r="AN311" s="377"/>
      <c r="AO311" s="390" t="str">
        <f>Calcu_ADJ!K26</f>
        <v/>
      </c>
      <c r="AP311" s="391"/>
      <c r="AQ311" s="391"/>
      <c r="AR311" s="391"/>
      <c r="AS311" s="392"/>
    </row>
    <row r="312" spans="1:45" ht="18.75" customHeight="1">
      <c r="A312" s="59"/>
      <c r="B312" s="375" t="str">
        <f>Calcu_ADJ!C27</f>
        <v/>
      </c>
      <c r="C312" s="376"/>
      <c r="D312" s="376"/>
      <c r="E312" s="376"/>
      <c r="F312" s="376"/>
      <c r="G312" s="376"/>
      <c r="H312" s="376"/>
      <c r="I312" s="376"/>
      <c r="J312" s="377"/>
      <c r="K312" s="375" t="str">
        <f>Calcu_ADJ!E27</f>
        <v/>
      </c>
      <c r="L312" s="376"/>
      <c r="M312" s="376"/>
      <c r="N312" s="376"/>
      <c r="O312" s="377"/>
      <c r="P312" s="375" t="str">
        <f>Calcu_ADJ!F27</f>
        <v/>
      </c>
      <c r="Q312" s="376"/>
      <c r="R312" s="376"/>
      <c r="S312" s="376"/>
      <c r="T312" s="377"/>
      <c r="U312" s="375" t="str">
        <f>Calcu_ADJ!G27</f>
        <v/>
      </c>
      <c r="V312" s="376"/>
      <c r="W312" s="376"/>
      <c r="X312" s="376"/>
      <c r="Y312" s="377"/>
      <c r="Z312" s="375" t="str">
        <f>Calcu_ADJ!H27</f>
        <v/>
      </c>
      <c r="AA312" s="376"/>
      <c r="AB312" s="376"/>
      <c r="AC312" s="376"/>
      <c r="AD312" s="377"/>
      <c r="AE312" s="375" t="str">
        <f>Calcu_ADJ!I27</f>
        <v/>
      </c>
      <c r="AF312" s="376"/>
      <c r="AG312" s="376"/>
      <c r="AH312" s="376"/>
      <c r="AI312" s="377"/>
      <c r="AJ312" s="375" t="str">
        <f>Calcu_ADJ!J27</f>
        <v/>
      </c>
      <c r="AK312" s="376"/>
      <c r="AL312" s="376"/>
      <c r="AM312" s="376"/>
      <c r="AN312" s="377"/>
      <c r="AO312" s="390" t="str">
        <f>Calcu_ADJ!K27</f>
        <v/>
      </c>
      <c r="AP312" s="391"/>
      <c r="AQ312" s="391"/>
      <c r="AR312" s="391"/>
      <c r="AS312" s="392"/>
    </row>
    <row r="313" spans="1:45" ht="18.75" customHeight="1">
      <c r="A313" s="59"/>
      <c r="B313" s="375" t="str">
        <f>Calcu_ADJ!C28</f>
        <v/>
      </c>
      <c r="C313" s="376"/>
      <c r="D313" s="376"/>
      <c r="E313" s="376"/>
      <c r="F313" s="376"/>
      <c r="G313" s="376"/>
      <c r="H313" s="376"/>
      <c r="I313" s="376"/>
      <c r="J313" s="377"/>
      <c r="K313" s="375" t="str">
        <f>Calcu_ADJ!E28</f>
        <v/>
      </c>
      <c r="L313" s="376"/>
      <c r="M313" s="376"/>
      <c r="N313" s="376"/>
      <c r="O313" s="377"/>
      <c r="P313" s="375" t="str">
        <f>Calcu_ADJ!F28</f>
        <v/>
      </c>
      <c r="Q313" s="376"/>
      <c r="R313" s="376"/>
      <c r="S313" s="376"/>
      <c r="T313" s="377"/>
      <c r="U313" s="375" t="str">
        <f>Calcu_ADJ!G28</f>
        <v/>
      </c>
      <c r="V313" s="376"/>
      <c r="W313" s="376"/>
      <c r="X313" s="376"/>
      <c r="Y313" s="377"/>
      <c r="Z313" s="375" t="str">
        <f>Calcu_ADJ!H28</f>
        <v/>
      </c>
      <c r="AA313" s="376"/>
      <c r="AB313" s="376"/>
      <c r="AC313" s="376"/>
      <c r="AD313" s="377"/>
      <c r="AE313" s="375" t="str">
        <f>Calcu_ADJ!I28</f>
        <v/>
      </c>
      <c r="AF313" s="376"/>
      <c r="AG313" s="376"/>
      <c r="AH313" s="376"/>
      <c r="AI313" s="377"/>
      <c r="AJ313" s="375" t="str">
        <f>Calcu_ADJ!J28</f>
        <v/>
      </c>
      <c r="AK313" s="376"/>
      <c r="AL313" s="376"/>
      <c r="AM313" s="376"/>
      <c r="AN313" s="377"/>
      <c r="AO313" s="390" t="str">
        <f>Calcu_ADJ!K28</f>
        <v/>
      </c>
      <c r="AP313" s="391"/>
      <c r="AQ313" s="391"/>
      <c r="AR313" s="391"/>
      <c r="AS313" s="392"/>
    </row>
    <row r="314" spans="1:45" ht="18.75" customHeight="1">
      <c r="A314" s="59"/>
      <c r="B314" s="375" t="str">
        <f>Calcu_ADJ!C29</f>
        <v/>
      </c>
      <c r="C314" s="376"/>
      <c r="D314" s="376"/>
      <c r="E314" s="376"/>
      <c r="F314" s="376"/>
      <c r="G314" s="376"/>
      <c r="H314" s="376"/>
      <c r="I314" s="376"/>
      <c r="J314" s="377"/>
      <c r="K314" s="375" t="str">
        <f>Calcu_ADJ!E29</f>
        <v/>
      </c>
      <c r="L314" s="376"/>
      <c r="M314" s="376"/>
      <c r="N314" s="376"/>
      <c r="O314" s="377"/>
      <c r="P314" s="375" t="str">
        <f>Calcu_ADJ!F29</f>
        <v/>
      </c>
      <c r="Q314" s="376"/>
      <c r="R314" s="376"/>
      <c r="S314" s="376"/>
      <c r="T314" s="377"/>
      <c r="U314" s="375" t="str">
        <f>Calcu_ADJ!G29</f>
        <v/>
      </c>
      <c r="V314" s="376"/>
      <c r="W314" s="376"/>
      <c r="X314" s="376"/>
      <c r="Y314" s="377"/>
      <c r="Z314" s="375" t="str">
        <f>Calcu_ADJ!H29</f>
        <v/>
      </c>
      <c r="AA314" s="376"/>
      <c r="AB314" s="376"/>
      <c r="AC314" s="376"/>
      <c r="AD314" s="377"/>
      <c r="AE314" s="375" t="str">
        <f>Calcu_ADJ!I29</f>
        <v/>
      </c>
      <c r="AF314" s="376"/>
      <c r="AG314" s="376"/>
      <c r="AH314" s="376"/>
      <c r="AI314" s="377"/>
      <c r="AJ314" s="375" t="str">
        <f>Calcu_ADJ!J29</f>
        <v/>
      </c>
      <c r="AK314" s="376"/>
      <c r="AL314" s="376"/>
      <c r="AM314" s="376"/>
      <c r="AN314" s="377"/>
      <c r="AO314" s="390" t="str">
        <f>Calcu_ADJ!K29</f>
        <v/>
      </c>
      <c r="AP314" s="391"/>
      <c r="AQ314" s="391"/>
      <c r="AR314" s="391"/>
      <c r="AS314" s="392"/>
    </row>
    <row r="315" spans="1:45" ht="18.75" customHeight="1">
      <c r="A315" s="59"/>
      <c r="B315" s="375" t="str">
        <f>Calcu_ADJ!C30</f>
        <v/>
      </c>
      <c r="C315" s="376"/>
      <c r="D315" s="376"/>
      <c r="E315" s="376"/>
      <c r="F315" s="376"/>
      <c r="G315" s="376"/>
      <c r="H315" s="376"/>
      <c r="I315" s="376"/>
      <c r="J315" s="377"/>
      <c r="K315" s="375" t="str">
        <f>Calcu_ADJ!E30</f>
        <v/>
      </c>
      <c r="L315" s="376"/>
      <c r="M315" s="376"/>
      <c r="N315" s="376"/>
      <c r="O315" s="377"/>
      <c r="P315" s="375" t="str">
        <f>Calcu_ADJ!F30</f>
        <v/>
      </c>
      <c r="Q315" s="376"/>
      <c r="R315" s="376"/>
      <c r="S315" s="376"/>
      <c r="T315" s="377"/>
      <c r="U315" s="375" t="str">
        <f>Calcu_ADJ!G30</f>
        <v/>
      </c>
      <c r="V315" s="376"/>
      <c r="W315" s="376"/>
      <c r="X315" s="376"/>
      <c r="Y315" s="377"/>
      <c r="Z315" s="375" t="str">
        <f>Calcu_ADJ!H30</f>
        <v/>
      </c>
      <c r="AA315" s="376"/>
      <c r="AB315" s="376"/>
      <c r="AC315" s="376"/>
      <c r="AD315" s="377"/>
      <c r="AE315" s="375" t="str">
        <f>Calcu_ADJ!I30</f>
        <v/>
      </c>
      <c r="AF315" s="376"/>
      <c r="AG315" s="376"/>
      <c r="AH315" s="376"/>
      <c r="AI315" s="377"/>
      <c r="AJ315" s="375" t="str">
        <f>Calcu_ADJ!J30</f>
        <v/>
      </c>
      <c r="AK315" s="376"/>
      <c r="AL315" s="376"/>
      <c r="AM315" s="376"/>
      <c r="AN315" s="377"/>
      <c r="AO315" s="390" t="str">
        <f>Calcu_ADJ!K30</f>
        <v/>
      </c>
      <c r="AP315" s="391"/>
      <c r="AQ315" s="391"/>
      <c r="AR315" s="391"/>
      <c r="AS315" s="392"/>
    </row>
    <row r="316" spans="1:45" ht="18.75" customHeight="1">
      <c r="A316" s="59"/>
      <c r="B316" s="375" t="str">
        <f>Calcu_ADJ!C31</f>
        <v/>
      </c>
      <c r="C316" s="376"/>
      <c r="D316" s="376"/>
      <c r="E316" s="376"/>
      <c r="F316" s="376"/>
      <c r="G316" s="376"/>
      <c r="H316" s="376"/>
      <c r="I316" s="376"/>
      <c r="J316" s="377"/>
      <c r="K316" s="375" t="str">
        <f>Calcu_ADJ!E31</f>
        <v/>
      </c>
      <c r="L316" s="376"/>
      <c r="M316" s="376"/>
      <c r="N316" s="376"/>
      <c r="O316" s="377"/>
      <c r="P316" s="375" t="str">
        <f>Calcu_ADJ!F31</f>
        <v/>
      </c>
      <c r="Q316" s="376"/>
      <c r="R316" s="376"/>
      <c r="S316" s="376"/>
      <c r="T316" s="377"/>
      <c r="U316" s="375" t="str">
        <f>Calcu_ADJ!G31</f>
        <v/>
      </c>
      <c r="V316" s="376"/>
      <c r="W316" s="376"/>
      <c r="X316" s="376"/>
      <c r="Y316" s="377"/>
      <c r="Z316" s="375" t="str">
        <f>Calcu_ADJ!H31</f>
        <v/>
      </c>
      <c r="AA316" s="376"/>
      <c r="AB316" s="376"/>
      <c r="AC316" s="376"/>
      <c r="AD316" s="377"/>
      <c r="AE316" s="375" t="str">
        <f>Calcu_ADJ!I31</f>
        <v/>
      </c>
      <c r="AF316" s="376"/>
      <c r="AG316" s="376"/>
      <c r="AH316" s="376"/>
      <c r="AI316" s="377"/>
      <c r="AJ316" s="375" t="str">
        <f>Calcu_ADJ!J31</f>
        <v/>
      </c>
      <c r="AK316" s="376"/>
      <c r="AL316" s="376"/>
      <c r="AM316" s="376"/>
      <c r="AN316" s="377"/>
      <c r="AO316" s="390" t="str">
        <f>Calcu_ADJ!K31</f>
        <v/>
      </c>
      <c r="AP316" s="391"/>
      <c r="AQ316" s="391"/>
      <c r="AR316" s="391"/>
      <c r="AS316" s="392"/>
    </row>
    <row r="317" spans="1:45" ht="18.75" customHeight="1">
      <c r="A317" s="59"/>
      <c r="B317" s="375" t="str">
        <f>Calcu_ADJ!C32</f>
        <v/>
      </c>
      <c r="C317" s="376"/>
      <c r="D317" s="376"/>
      <c r="E317" s="376"/>
      <c r="F317" s="376"/>
      <c r="G317" s="376"/>
      <c r="H317" s="376"/>
      <c r="I317" s="376"/>
      <c r="J317" s="377"/>
      <c r="K317" s="375" t="str">
        <f>Calcu_ADJ!E32</f>
        <v/>
      </c>
      <c r="L317" s="376"/>
      <c r="M317" s="376"/>
      <c r="N317" s="376"/>
      <c r="O317" s="377"/>
      <c r="P317" s="375" t="str">
        <f>Calcu_ADJ!F32</f>
        <v/>
      </c>
      <c r="Q317" s="376"/>
      <c r="R317" s="376"/>
      <c r="S317" s="376"/>
      <c r="T317" s="377"/>
      <c r="U317" s="375" t="str">
        <f>Calcu_ADJ!G32</f>
        <v/>
      </c>
      <c r="V317" s="376"/>
      <c r="W317" s="376"/>
      <c r="X317" s="376"/>
      <c r="Y317" s="377"/>
      <c r="Z317" s="375" t="str">
        <f>Calcu_ADJ!H32</f>
        <v/>
      </c>
      <c r="AA317" s="376"/>
      <c r="AB317" s="376"/>
      <c r="AC317" s="376"/>
      <c r="AD317" s="377"/>
      <c r="AE317" s="375" t="str">
        <f>Calcu_ADJ!I32</f>
        <v/>
      </c>
      <c r="AF317" s="376"/>
      <c r="AG317" s="376"/>
      <c r="AH317" s="376"/>
      <c r="AI317" s="377"/>
      <c r="AJ317" s="375" t="str">
        <f>Calcu_ADJ!J32</f>
        <v/>
      </c>
      <c r="AK317" s="376"/>
      <c r="AL317" s="376"/>
      <c r="AM317" s="376"/>
      <c r="AN317" s="377"/>
      <c r="AO317" s="390" t="str">
        <f>Calcu_ADJ!K32</f>
        <v/>
      </c>
      <c r="AP317" s="391"/>
      <c r="AQ317" s="391"/>
      <c r="AR317" s="391"/>
      <c r="AS317" s="392"/>
    </row>
    <row r="318" spans="1:45" ht="18.75" customHeight="1">
      <c r="A318" s="59"/>
      <c r="B318" s="375" t="str">
        <f>Calcu_ADJ!C33</f>
        <v/>
      </c>
      <c r="C318" s="376"/>
      <c r="D318" s="376"/>
      <c r="E318" s="376"/>
      <c r="F318" s="376"/>
      <c r="G318" s="376"/>
      <c r="H318" s="376"/>
      <c r="I318" s="376"/>
      <c r="J318" s="377"/>
      <c r="K318" s="375" t="str">
        <f>Calcu_ADJ!E33</f>
        <v/>
      </c>
      <c r="L318" s="376"/>
      <c r="M318" s="376"/>
      <c r="N318" s="376"/>
      <c r="O318" s="377"/>
      <c r="P318" s="375" t="str">
        <f>Calcu_ADJ!F33</f>
        <v/>
      </c>
      <c r="Q318" s="376"/>
      <c r="R318" s="376"/>
      <c r="S318" s="376"/>
      <c r="T318" s="377"/>
      <c r="U318" s="375" t="str">
        <f>Calcu_ADJ!G33</f>
        <v/>
      </c>
      <c r="V318" s="376"/>
      <c r="W318" s="376"/>
      <c r="X318" s="376"/>
      <c r="Y318" s="377"/>
      <c r="Z318" s="375" t="str">
        <f>Calcu_ADJ!H33</f>
        <v/>
      </c>
      <c r="AA318" s="376"/>
      <c r="AB318" s="376"/>
      <c r="AC318" s="376"/>
      <c r="AD318" s="377"/>
      <c r="AE318" s="375" t="str">
        <f>Calcu_ADJ!I33</f>
        <v/>
      </c>
      <c r="AF318" s="376"/>
      <c r="AG318" s="376"/>
      <c r="AH318" s="376"/>
      <c r="AI318" s="377"/>
      <c r="AJ318" s="375" t="str">
        <f>Calcu_ADJ!J33</f>
        <v/>
      </c>
      <c r="AK318" s="376"/>
      <c r="AL318" s="376"/>
      <c r="AM318" s="376"/>
      <c r="AN318" s="377"/>
      <c r="AO318" s="390" t="str">
        <f>Calcu_ADJ!K33</f>
        <v/>
      </c>
      <c r="AP318" s="391"/>
      <c r="AQ318" s="391"/>
      <c r="AR318" s="391"/>
      <c r="AS318" s="392"/>
    </row>
    <row r="319" spans="1:45" ht="18.75" customHeight="1">
      <c r="A319" s="59"/>
      <c r="B319" s="375" t="str">
        <f>Calcu_ADJ!C34</f>
        <v/>
      </c>
      <c r="C319" s="376"/>
      <c r="D319" s="376"/>
      <c r="E319" s="376"/>
      <c r="F319" s="376"/>
      <c r="G319" s="376"/>
      <c r="H319" s="376"/>
      <c r="I319" s="376"/>
      <c r="J319" s="377"/>
      <c r="K319" s="375" t="str">
        <f>Calcu_ADJ!E34</f>
        <v/>
      </c>
      <c r="L319" s="376"/>
      <c r="M319" s="376"/>
      <c r="N319" s="376"/>
      <c r="O319" s="377"/>
      <c r="P319" s="375" t="str">
        <f>Calcu_ADJ!F34</f>
        <v/>
      </c>
      <c r="Q319" s="376"/>
      <c r="R319" s="376"/>
      <c r="S319" s="376"/>
      <c r="T319" s="377"/>
      <c r="U319" s="375" t="str">
        <f>Calcu_ADJ!G34</f>
        <v/>
      </c>
      <c r="V319" s="376"/>
      <c r="W319" s="376"/>
      <c r="X319" s="376"/>
      <c r="Y319" s="377"/>
      <c r="Z319" s="375" t="str">
        <f>Calcu_ADJ!H34</f>
        <v/>
      </c>
      <c r="AA319" s="376"/>
      <c r="AB319" s="376"/>
      <c r="AC319" s="376"/>
      <c r="AD319" s="377"/>
      <c r="AE319" s="375" t="str">
        <f>Calcu_ADJ!I34</f>
        <v/>
      </c>
      <c r="AF319" s="376"/>
      <c r="AG319" s="376"/>
      <c r="AH319" s="376"/>
      <c r="AI319" s="377"/>
      <c r="AJ319" s="375" t="str">
        <f>Calcu_ADJ!J34</f>
        <v/>
      </c>
      <c r="AK319" s="376"/>
      <c r="AL319" s="376"/>
      <c r="AM319" s="376"/>
      <c r="AN319" s="377"/>
      <c r="AO319" s="390" t="str">
        <f>Calcu_ADJ!K34</f>
        <v/>
      </c>
      <c r="AP319" s="391"/>
      <c r="AQ319" s="391"/>
      <c r="AR319" s="391"/>
      <c r="AS319" s="392"/>
    </row>
    <row r="320" spans="1:45" ht="18.75" customHeight="1">
      <c r="A320" s="59"/>
      <c r="B320" s="375" t="str">
        <f>Calcu_ADJ!C35</f>
        <v/>
      </c>
      <c r="C320" s="376"/>
      <c r="D320" s="376"/>
      <c r="E320" s="376"/>
      <c r="F320" s="376"/>
      <c r="G320" s="376"/>
      <c r="H320" s="376"/>
      <c r="I320" s="376"/>
      <c r="J320" s="377"/>
      <c r="K320" s="375" t="str">
        <f>Calcu_ADJ!E35</f>
        <v/>
      </c>
      <c r="L320" s="376"/>
      <c r="M320" s="376"/>
      <c r="N320" s="376"/>
      <c r="O320" s="377"/>
      <c r="P320" s="375" t="str">
        <f>Calcu_ADJ!F35</f>
        <v/>
      </c>
      <c r="Q320" s="376"/>
      <c r="R320" s="376"/>
      <c r="S320" s="376"/>
      <c r="T320" s="377"/>
      <c r="U320" s="375" t="str">
        <f>Calcu_ADJ!G35</f>
        <v/>
      </c>
      <c r="V320" s="376"/>
      <c r="W320" s="376"/>
      <c r="X320" s="376"/>
      <c r="Y320" s="377"/>
      <c r="Z320" s="375" t="str">
        <f>Calcu_ADJ!H35</f>
        <v/>
      </c>
      <c r="AA320" s="376"/>
      <c r="AB320" s="376"/>
      <c r="AC320" s="376"/>
      <c r="AD320" s="377"/>
      <c r="AE320" s="375" t="str">
        <f>Calcu_ADJ!I35</f>
        <v/>
      </c>
      <c r="AF320" s="376"/>
      <c r="AG320" s="376"/>
      <c r="AH320" s="376"/>
      <c r="AI320" s="377"/>
      <c r="AJ320" s="375" t="str">
        <f>Calcu_ADJ!J35</f>
        <v/>
      </c>
      <c r="AK320" s="376"/>
      <c r="AL320" s="376"/>
      <c r="AM320" s="376"/>
      <c r="AN320" s="377"/>
      <c r="AO320" s="390" t="str">
        <f>Calcu_ADJ!K35</f>
        <v/>
      </c>
      <c r="AP320" s="391"/>
      <c r="AQ320" s="391"/>
      <c r="AR320" s="391"/>
      <c r="AS320" s="392"/>
    </row>
    <row r="321" spans="1:56" ht="18.75" customHeight="1">
      <c r="A321" s="59"/>
      <c r="B321" s="250"/>
      <c r="C321" s="250"/>
      <c r="D321" s="250"/>
      <c r="E321" s="250"/>
      <c r="F321" s="250"/>
      <c r="G321" s="250"/>
      <c r="H321" s="250"/>
      <c r="I321" s="250"/>
      <c r="J321" s="250"/>
      <c r="K321" s="250"/>
      <c r="L321" s="250"/>
      <c r="M321" s="250"/>
      <c r="N321" s="250"/>
      <c r="O321" s="250"/>
      <c r="P321" s="250"/>
      <c r="Q321" s="250"/>
      <c r="R321" s="250"/>
      <c r="S321" s="250"/>
      <c r="T321" s="250"/>
      <c r="U321" s="250"/>
      <c r="V321" s="250"/>
      <c r="W321" s="250"/>
      <c r="X321" s="250"/>
      <c r="Y321" s="250"/>
      <c r="Z321" s="250"/>
      <c r="AA321" s="250"/>
      <c r="AB321" s="250"/>
      <c r="AC321" s="250"/>
      <c r="AD321" s="250"/>
      <c r="AE321" s="250"/>
      <c r="AF321" s="250"/>
      <c r="AG321" s="250"/>
      <c r="AH321" s="250"/>
      <c r="AI321" s="250"/>
      <c r="AJ321" s="250"/>
      <c r="AK321" s="250"/>
      <c r="AL321" s="250"/>
      <c r="AM321" s="250"/>
      <c r="AN321" s="250"/>
      <c r="AO321" s="250"/>
      <c r="AP321" s="250"/>
      <c r="AQ321" s="250"/>
      <c r="AR321" s="250"/>
      <c r="AS321" s="250"/>
      <c r="AT321" s="250"/>
    </row>
    <row r="322" spans="1:56" ht="18.75" customHeight="1">
      <c r="A322" s="62" t="s">
        <v>188</v>
      </c>
      <c r="B322" s="253"/>
      <c r="C322" s="253"/>
      <c r="D322" s="253"/>
      <c r="E322" s="253"/>
      <c r="F322" s="253"/>
      <c r="G322" s="253"/>
      <c r="H322" s="253"/>
      <c r="I322" s="253"/>
      <c r="J322" s="253"/>
      <c r="K322" s="253"/>
      <c r="L322" s="253"/>
      <c r="M322" s="253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  <c r="AB322" s="253"/>
      <c r="AC322" s="253"/>
      <c r="AD322" s="253"/>
      <c r="AE322" s="253"/>
      <c r="AF322" s="253"/>
      <c r="AG322" s="253"/>
      <c r="AH322" s="253"/>
      <c r="AI322" s="253"/>
      <c r="AJ322" s="253"/>
      <c r="AK322" s="253"/>
      <c r="AL322" s="253"/>
      <c r="AM322" s="253"/>
      <c r="AN322" s="253"/>
      <c r="AO322" s="253"/>
      <c r="AP322" s="253"/>
      <c r="AQ322" s="253"/>
      <c r="AR322" s="253"/>
      <c r="AS322" s="253"/>
      <c r="AT322" s="253"/>
    </row>
    <row r="323" spans="1:56" ht="18.75" customHeight="1">
      <c r="A323" s="253"/>
      <c r="B323" s="397"/>
      <c r="C323" s="399"/>
      <c r="D323" s="393"/>
      <c r="E323" s="394"/>
      <c r="F323" s="394"/>
      <c r="G323" s="395"/>
      <c r="H323" s="396">
        <v>1</v>
      </c>
      <c r="I323" s="396"/>
      <c r="J323" s="396"/>
      <c r="K323" s="396"/>
      <c r="L323" s="396"/>
      <c r="M323" s="396"/>
      <c r="N323" s="396"/>
      <c r="O323" s="396">
        <v>2</v>
      </c>
      <c r="P323" s="396"/>
      <c r="Q323" s="396"/>
      <c r="R323" s="396"/>
      <c r="S323" s="396"/>
      <c r="T323" s="396"/>
      <c r="U323" s="396"/>
      <c r="V323" s="396">
        <v>3</v>
      </c>
      <c r="W323" s="396"/>
      <c r="X323" s="396"/>
      <c r="Y323" s="396"/>
      <c r="Z323" s="396"/>
      <c r="AA323" s="393">
        <v>4</v>
      </c>
      <c r="AB323" s="394"/>
      <c r="AC323" s="394"/>
      <c r="AD323" s="394"/>
      <c r="AE323" s="394"/>
      <c r="AF323" s="394"/>
      <c r="AG323" s="395"/>
      <c r="AH323" s="396">
        <v>5</v>
      </c>
      <c r="AI323" s="396"/>
      <c r="AJ323" s="396"/>
      <c r="AK323" s="396"/>
      <c r="AL323" s="396"/>
      <c r="AM323" s="396"/>
      <c r="AN323" s="396"/>
      <c r="AO323" s="396"/>
      <c r="AP323" s="396">
        <v>6</v>
      </c>
      <c r="AQ323" s="396"/>
      <c r="AR323" s="396"/>
      <c r="AS323" s="396"/>
      <c r="AT323" s="253"/>
    </row>
    <row r="324" spans="1:56" ht="18.75" customHeight="1">
      <c r="A324" s="253"/>
      <c r="B324" s="415"/>
      <c r="C324" s="416"/>
      <c r="D324" s="397" t="s">
        <v>136</v>
      </c>
      <c r="E324" s="398"/>
      <c r="F324" s="398"/>
      <c r="G324" s="399"/>
      <c r="H324" s="400" t="s">
        <v>137</v>
      </c>
      <c r="I324" s="400"/>
      <c r="J324" s="400"/>
      <c r="K324" s="400"/>
      <c r="L324" s="400"/>
      <c r="M324" s="400"/>
      <c r="N324" s="400"/>
      <c r="O324" s="400" t="s">
        <v>140</v>
      </c>
      <c r="P324" s="400"/>
      <c r="Q324" s="400"/>
      <c r="R324" s="400"/>
      <c r="S324" s="400"/>
      <c r="T324" s="400"/>
      <c r="U324" s="400"/>
      <c r="V324" s="400" t="s">
        <v>141</v>
      </c>
      <c r="W324" s="400"/>
      <c r="X324" s="400"/>
      <c r="Y324" s="400"/>
      <c r="Z324" s="400"/>
      <c r="AA324" s="397" t="s">
        <v>142</v>
      </c>
      <c r="AB324" s="398"/>
      <c r="AC324" s="398"/>
      <c r="AD324" s="398"/>
      <c r="AE324" s="398"/>
      <c r="AF324" s="398"/>
      <c r="AG324" s="399"/>
      <c r="AH324" s="400" t="s">
        <v>189</v>
      </c>
      <c r="AI324" s="400"/>
      <c r="AJ324" s="400"/>
      <c r="AK324" s="400"/>
      <c r="AL324" s="400"/>
      <c r="AM324" s="400"/>
      <c r="AN324" s="400"/>
      <c r="AO324" s="400"/>
      <c r="AP324" s="400" t="s">
        <v>144</v>
      </c>
      <c r="AQ324" s="400"/>
      <c r="AR324" s="400"/>
      <c r="AS324" s="400"/>
      <c r="AT324" s="253"/>
    </row>
    <row r="325" spans="1:56" ht="18.75" customHeight="1">
      <c r="A325" s="253"/>
      <c r="B325" s="417"/>
      <c r="C325" s="418"/>
      <c r="D325" s="419" t="s">
        <v>190</v>
      </c>
      <c r="E325" s="420"/>
      <c r="F325" s="420"/>
      <c r="G325" s="421"/>
      <c r="H325" s="404" t="s">
        <v>287</v>
      </c>
      <c r="I325" s="404"/>
      <c r="J325" s="404"/>
      <c r="K325" s="404"/>
      <c r="L325" s="404"/>
      <c r="M325" s="404"/>
      <c r="N325" s="404"/>
      <c r="O325" s="404" t="s">
        <v>288</v>
      </c>
      <c r="P325" s="404"/>
      <c r="Q325" s="404"/>
      <c r="R325" s="404"/>
      <c r="S325" s="404"/>
      <c r="T325" s="404"/>
      <c r="U325" s="404"/>
      <c r="V325" s="404"/>
      <c r="W325" s="404"/>
      <c r="X325" s="404"/>
      <c r="Y325" s="404"/>
      <c r="Z325" s="404"/>
      <c r="AA325" s="401" t="s">
        <v>289</v>
      </c>
      <c r="AB325" s="402"/>
      <c r="AC325" s="402"/>
      <c r="AD325" s="402"/>
      <c r="AE325" s="402"/>
      <c r="AF325" s="402"/>
      <c r="AG325" s="403"/>
      <c r="AH325" s="404" t="s">
        <v>290</v>
      </c>
      <c r="AI325" s="404"/>
      <c r="AJ325" s="404"/>
      <c r="AK325" s="404"/>
      <c r="AL325" s="404"/>
      <c r="AM325" s="404"/>
      <c r="AN325" s="404"/>
      <c r="AO325" s="404"/>
      <c r="AP325" s="404"/>
      <c r="AQ325" s="404"/>
      <c r="AR325" s="404"/>
      <c r="AS325" s="404"/>
      <c r="AT325" s="253"/>
    </row>
    <row r="326" spans="1:56" ht="18.75" customHeight="1">
      <c r="A326" s="253"/>
      <c r="B326" s="396" t="s">
        <v>146</v>
      </c>
      <c r="C326" s="396"/>
      <c r="D326" s="405" t="s">
        <v>185</v>
      </c>
      <c r="E326" s="406"/>
      <c r="F326" s="406"/>
      <c r="G326" s="407"/>
      <c r="H326" s="408" t="e">
        <f ca="1">Calcu_ADJ!E40</f>
        <v>#N/A</v>
      </c>
      <c r="I326" s="409"/>
      <c r="J326" s="409"/>
      <c r="K326" s="409"/>
      <c r="L326" s="409"/>
      <c r="M326" s="410" t="str">
        <f>Calcu_ADJ!F40</f>
        <v>mm</v>
      </c>
      <c r="N326" s="411"/>
      <c r="O326" s="412">
        <f>Calcu_ADJ!J40</f>
        <v>0</v>
      </c>
      <c r="P326" s="413"/>
      <c r="Q326" s="413"/>
      <c r="R326" s="413"/>
      <c r="S326" s="414" t="str">
        <f>Calcu_ADJ!K40</f>
        <v>μm</v>
      </c>
      <c r="T326" s="410"/>
      <c r="U326" s="411"/>
      <c r="V326" s="396" t="str">
        <f>Calcu_ADJ!L40</f>
        <v>정규</v>
      </c>
      <c r="W326" s="396"/>
      <c r="X326" s="396"/>
      <c r="Y326" s="396"/>
      <c r="Z326" s="396"/>
      <c r="AA326" s="393">
        <f>Calcu_ADJ!M40</f>
        <v>1</v>
      </c>
      <c r="AB326" s="394"/>
      <c r="AC326" s="394"/>
      <c r="AD326" s="394"/>
      <c r="AE326" s="394"/>
      <c r="AF326" s="394"/>
      <c r="AG326" s="395"/>
      <c r="AH326" s="412">
        <f>Calcu_ADJ!N40</f>
        <v>0</v>
      </c>
      <c r="AI326" s="413"/>
      <c r="AJ326" s="413"/>
      <c r="AK326" s="413"/>
      <c r="AL326" s="413"/>
      <c r="AM326" s="414" t="str">
        <f>Calcu_ADJ!O40</f>
        <v>μm</v>
      </c>
      <c r="AN326" s="414"/>
      <c r="AO326" s="422"/>
      <c r="AP326" s="396" t="str">
        <f>Calcu_ADJ!P40</f>
        <v>∞</v>
      </c>
      <c r="AQ326" s="396"/>
      <c r="AR326" s="396"/>
      <c r="AS326" s="396"/>
      <c r="AT326" s="253"/>
    </row>
    <row r="327" spans="1:56" ht="18.75" customHeight="1">
      <c r="A327" s="253"/>
      <c r="B327" s="396" t="s">
        <v>149</v>
      </c>
      <c r="C327" s="396"/>
      <c r="D327" s="405" t="s">
        <v>184</v>
      </c>
      <c r="E327" s="406"/>
      <c r="F327" s="406"/>
      <c r="G327" s="407"/>
      <c r="H327" s="408" t="e">
        <f ca="1">Calcu_ADJ!E41</f>
        <v>#N/A</v>
      </c>
      <c r="I327" s="409"/>
      <c r="J327" s="409"/>
      <c r="K327" s="409"/>
      <c r="L327" s="409"/>
      <c r="M327" s="410" t="str">
        <f>Calcu_ADJ!F41</f>
        <v>mm</v>
      </c>
      <c r="N327" s="411"/>
      <c r="O327" s="412">
        <f>Calcu_ADJ!J41</f>
        <v>0</v>
      </c>
      <c r="P327" s="413"/>
      <c r="Q327" s="413"/>
      <c r="R327" s="413"/>
      <c r="S327" s="414" t="str">
        <f>Calcu_ADJ!K41</f>
        <v>μm</v>
      </c>
      <c r="T327" s="410"/>
      <c r="U327" s="411"/>
      <c r="V327" s="396" t="str">
        <f>Calcu_ADJ!L41</f>
        <v>직사각형</v>
      </c>
      <c r="W327" s="396"/>
      <c r="X327" s="396"/>
      <c r="Y327" s="396"/>
      <c r="Z327" s="396"/>
      <c r="AA327" s="393">
        <f>Calcu_ADJ!M41</f>
        <v>-1</v>
      </c>
      <c r="AB327" s="394"/>
      <c r="AC327" s="394"/>
      <c r="AD327" s="394"/>
      <c r="AE327" s="394"/>
      <c r="AF327" s="394"/>
      <c r="AG327" s="395"/>
      <c r="AH327" s="412">
        <f>Calcu_ADJ!N41</f>
        <v>0</v>
      </c>
      <c r="AI327" s="413"/>
      <c r="AJ327" s="413"/>
      <c r="AK327" s="413"/>
      <c r="AL327" s="413"/>
      <c r="AM327" s="414" t="str">
        <f>Calcu_ADJ!O41</f>
        <v>μm</v>
      </c>
      <c r="AN327" s="414"/>
      <c r="AO327" s="422"/>
      <c r="AP327" s="396" t="str">
        <f>Calcu_ADJ!P41</f>
        <v>∞</v>
      </c>
      <c r="AQ327" s="396"/>
      <c r="AR327" s="396"/>
      <c r="AS327" s="396"/>
      <c r="AT327" s="253"/>
    </row>
    <row r="328" spans="1:56" ht="18.75" customHeight="1">
      <c r="A328" s="253"/>
      <c r="B328" s="396" t="s">
        <v>80</v>
      </c>
      <c r="C328" s="396"/>
      <c r="D328" s="405" t="s">
        <v>421</v>
      </c>
      <c r="E328" s="406"/>
      <c r="F328" s="406"/>
      <c r="G328" s="407"/>
      <c r="H328" s="408">
        <f>Calcu_ADJ!E42</f>
        <v>0</v>
      </c>
      <c r="I328" s="409"/>
      <c r="J328" s="409"/>
      <c r="K328" s="409"/>
      <c r="L328" s="409"/>
      <c r="M328" s="410" t="str">
        <f>Calcu_ADJ!F42</f>
        <v>mm</v>
      </c>
      <c r="N328" s="411"/>
      <c r="O328" s="412">
        <f>Calcu_ADJ!J42</f>
        <v>0</v>
      </c>
      <c r="P328" s="413"/>
      <c r="Q328" s="413"/>
      <c r="R328" s="413"/>
      <c r="S328" s="414" t="str">
        <f>Calcu_ADJ!K42</f>
        <v>μm</v>
      </c>
      <c r="T328" s="410"/>
      <c r="U328" s="411"/>
      <c r="V328" s="396" t="str">
        <f>Calcu_ADJ!L42</f>
        <v>직사각형</v>
      </c>
      <c r="W328" s="396"/>
      <c r="X328" s="396"/>
      <c r="Y328" s="396"/>
      <c r="Z328" s="396"/>
      <c r="AA328" s="393">
        <f>Calcu_ADJ!M42</f>
        <v>1</v>
      </c>
      <c r="AB328" s="394"/>
      <c r="AC328" s="394"/>
      <c r="AD328" s="394"/>
      <c r="AE328" s="394"/>
      <c r="AF328" s="394"/>
      <c r="AG328" s="395"/>
      <c r="AH328" s="412">
        <f>Calcu_ADJ!N42</f>
        <v>0</v>
      </c>
      <c r="AI328" s="413"/>
      <c r="AJ328" s="413"/>
      <c r="AK328" s="413"/>
      <c r="AL328" s="413"/>
      <c r="AM328" s="414" t="str">
        <f>Calcu_ADJ!O42</f>
        <v>μm</v>
      </c>
      <c r="AN328" s="414"/>
      <c r="AO328" s="422"/>
      <c r="AP328" s="396" t="str">
        <f>Calcu_ADJ!P42</f>
        <v>∞</v>
      </c>
      <c r="AQ328" s="396"/>
      <c r="AR328" s="396"/>
      <c r="AS328" s="396"/>
      <c r="AT328" s="253"/>
    </row>
    <row r="329" spans="1:56" ht="18.75" customHeight="1">
      <c r="A329" s="253"/>
      <c r="B329" s="396" t="s">
        <v>81</v>
      </c>
      <c r="C329" s="396"/>
      <c r="D329" s="405" t="s">
        <v>284</v>
      </c>
      <c r="E329" s="406"/>
      <c r="F329" s="406"/>
      <c r="G329" s="407"/>
      <c r="H329" s="408">
        <f>Calcu_ADJ!E43</f>
        <v>0</v>
      </c>
      <c r="I329" s="409"/>
      <c r="J329" s="409"/>
      <c r="K329" s="409"/>
      <c r="L329" s="409"/>
      <c r="M329" s="410" t="str">
        <f>Calcu_ADJ!F43</f>
        <v>mm</v>
      </c>
      <c r="N329" s="411"/>
      <c r="O329" s="412">
        <f>Calcu_ADJ!J43</f>
        <v>0</v>
      </c>
      <c r="P329" s="413"/>
      <c r="Q329" s="413"/>
      <c r="R329" s="413"/>
      <c r="S329" s="414" t="str">
        <f>Calcu_ADJ!K43</f>
        <v>μm</v>
      </c>
      <c r="T329" s="410"/>
      <c r="U329" s="411"/>
      <c r="V329" s="396" t="str">
        <f>Calcu_ADJ!L43</f>
        <v>직사각형</v>
      </c>
      <c r="W329" s="396"/>
      <c r="X329" s="396"/>
      <c r="Y329" s="396"/>
      <c r="Z329" s="396"/>
      <c r="AA329" s="393">
        <f>Calcu_ADJ!M43</f>
        <v>1</v>
      </c>
      <c r="AB329" s="394"/>
      <c r="AC329" s="394"/>
      <c r="AD329" s="394"/>
      <c r="AE329" s="394"/>
      <c r="AF329" s="394"/>
      <c r="AG329" s="395"/>
      <c r="AH329" s="412">
        <f>Calcu_ADJ!N43</f>
        <v>0</v>
      </c>
      <c r="AI329" s="413"/>
      <c r="AJ329" s="413"/>
      <c r="AK329" s="413"/>
      <c r="AL329" s="413"/>
      <c r="AM329" s="414" t="str">
        <f>Calcu_ADJ!O43</f>
        <v>μm</v>
      </c>
      <c r="AN329" s="414"/>
      <c r="AO329" s="422"/>
      <c r="AP329" s="396">
        <f>Calcu_ADJ!P43</f>
        <v>50</v>
      </c>
      <c r="AQ329" s="396"/>
      <c r="AR329" s="396"/>
      <c r="AS329" s="396"/>
      <c r="AT329" s="253"/>
    </row>
    <row r="330" spans="1:56" ht="18.75" customHeight="1">
      <c r="A330" s="253"/>
      <c r="B330" s="396" t="s">
        <v>153</v>
      </c>
      <c r="C330" s="396"/>
      <c r="D330" s="405" t="s">
        <v>388</v>
      </c>
      <c r="E330" s="406"/>
      <c r="F330" s="406"/>
      <c r="G330" s="407"/>
      <c r="H330" s="408">
        <f>Calcu_ADJ!E44</f>
        <v>0</v>
      </c>
      <c r="I330" s="409"/>
      <c r="J330" s="409"/>
      <c r="K330" s="409"/>
      <c r="L330" s="409"/>
      <c r="M330" s="410" t="str">
        <f>Calcu_ADJ!F44</f>
        <v>mm</v>
      </c>
      <c r="N330" s="411"/>
      <c r="O330" s="412">
        <f>Calcu_ADJ!J44</f>
        <v>0</v>
      </c>
      <c r="P330" s="413"/>
      <c r="Q330" s="413"/>
      <c r="R330" s="413"/>
      <c r="S330" s="414" t="str">
        <f>Calcu_ADJ!K44</f>
        <v>μm</v>
      </c>
      <c r="T330" s="410"/>
      <c r="U330" s="411"/>
      <c r="V330" s="396" t="str">
        <f>Calcu_ADJ!L44</f>
        <v>직사각형</v>
      </c>
      <c r="W330" s="396"/>
      <c r="X330" s="396"/>
      <c r="Y330" s="396"/>
      <c r="Z330" s="396"/>
      <c r="AA330" s="393">
        <f>Calcu_ADJ!M44</f>
        <v>1</v>
      </c>
      <c r="AB330" s="394"/>
      <c r="AC330" s="394"/>
      <c r="AD330" s="394"/>
      <c r="AE330" s="394"/>
      <c r="AF330" s="394"/>
      <c r="AG330" s="395"/>
      <c r="AH330" s="412">
        <f>Calcu_ADJ!N44</f>
        <v>0</v>
      </c>
      <c r="AI330" s="413"/>
      <c r="AJ330" s="413"/>
      <c r="AK330" s="413"/>
      <c r="AL330" s="413"/>
      <c r="AM330" s="414" t="str">
        <f>Calcu_ADJ!O44</f>
        <v>μm</v>
      </c>
      <c r="AN330" s="414"/>
      <c r="AO330" s="422"/>
      <c r="AP330" s="396">
        <f>Calcu_ADJ!P44</f>
        <v>50</v>
      </c>
      <c r="AQ330" s="396"/>
      <c r="AR330" s="396"/>
      <c r="AS330" s="396"/>
      <c r="AT330" s="253"/>
    </row>
    <row r="331" spans="1:56" ht="18.75" customHeight="1">
      <c r="A331" s="253"/>
      <c r="B331" s="396" t="s">
        <v>154</v>
      </c>
      <c r="C331" s="396"/>
      <c r="D331" s="405" t="s">
        <v>232</v>
      </c>
      <c r="E331" s="406"/>
      <c r="F331" s="406"/>
      <c r="G331" s="407"/>
      <c r="H331" s="408" t="e">
        <f ca="1">Calcu_ADJ!E45</f>
        <v>#N/A</v>
      </c>
      <c r="I331" s="409"/>
      <c r="J331" s="409"/>
      <c r="K331" s="409"/>
      <c r="L331" s="409"/>
      <c r="M331" s="410" t="str">
        <f>Calcu_ADJ!F45</f>
        <v>mm</v>
      </c>
      <c r="N331" s="411"/>
      <c r="O331" s="393"/>
      <c r="P331" s="394"/>
      <c r="Q331" s="394"/>
      <c r="R331" s="394"/>
      <c r="S331" s="394"/>
      <c r="T331" s="394"/>
      <c r="U331" s="395"/>
      <c r="V331" s="396"/>
      <c r="W331" s="396"/>
      <c r="X331" s="396"/>
      <c r="Y331" s="396"/>
      <c r="Z331" s="396"/>
      <c r="AA331" s="393"/>
      <c r="AB331" s="394"/>
      <c r="AC331" s="394"/>
      <c r="AD331" s="394"/>
      <c r="AE331" s="394"/>
      <c r="AF331" s="394"/>
      <c r="AG331" s="395"/>
      <c r="AH331" s="412">
        <f>Calcu_ADJ!N45</f>
        <v>0</v>
      </c>
      <c r="AI331" s="413"/>
      <c r="AJ331" s="413"/>
      <c r="AK331" s="413"/>
      <c r="AL331" s="413"/>
      <c r="AM331" s="414" t="str">
        <f>Calcu_ADJ!O45</f>
        <v>μm</v>
      </c>
      <c r="AN331" s="414"/>
      <c r="AO331" s="422"/>
      <c r="AP331" s="396" t="str">
        <f>Calcu_ADJ!P45</f>
        <v>∞</v>
      </c>
      <c r="AQ331" s="396"/>
      <c r="AR331" s="396"/>
      <c r="AS331" s="396"/>
      <c r="AT331" s="253"/>
    </row>
    <row r="332" spans="1:56" ht="18.75" customHeight="1">
      <c r="A332" s="253"/>
      <c r="B332" s="253"/>
      <c r="C332" s="253"/>
      <c r="D332" s="253"/>
      <c r="E332" s="253"/>
      <c r="F332" s="253"/>
      <c r="G332" s="253"/>
      <c r="H332" s="253"/>
      <c r="I332" s="253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  <c r="AB332" s="253"/>
      <c r="AC332" s="253"/>
      <c r="AD332" s="253"/>
      <c r="AE332" s="253"/>
      <c r="AF332" s="253"/>
      <c r="AG332" s="253"/>
      <c r="AH332" s="253"/>
      <c r="AI332" s="253"/>
      <c r="AJ332" s="253"/>
      <c r="AK332" s="253"/>
      <c r="AL332" s="253"/>
      <c r="AM332" s="253"/>
      <c r="AN332" s="253"/>
      <c r="AO332" s="253"/>
      <c r="AP332" s="253"/>
      <c r="AQ332" s="253"/>
      <c r="AR332" s="253"/>
      <c r="AS332" s="253"/>
      <c r="AT332" s="253"/>
    </row>
    <row r="333" spans="1:56" ht="18.75" customHeight="1">
      <c r="A333" s="59" t="s">
        <v>240</v>
      </c>
      <c r="B333" s="253"/>
      <c r="C333" s="253"/>
      <c r="D333" s="253"/>
      <c r="E333" s="253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  <c r="AC333" s="253"/>
      <c r="AD333" s="253"/>
      <c r="AE333" s="253"/>
      <c r="AF333" s="253"/>
      <c r="AG333" s="253"/>
      <c r="AH333" s="253"/>
      <c r="AI333" s="253"/>
      <c r="AJ333" s="253"/>
      <c r="AK333" s="253"/>
      <c r="AL333" s="253"/>
      <c r="AM333" s="253"/>
      <c r="AN333" s="253"/>
      <c r="AO333" s="253"/>
      <c r="AP333" s="253"/>
      <c r="AQ333" s="253"/>
      <c r="AR333" s="253"/>
      <c r="AS333" s="253"/>
      <c r="AT333" s="253"/>
      <c r="AU333" s="253"/>
      <c r="AV333" s="253"/>
      <c r="AW333" s="253"/>
      <c r="AX333" s="253"/>
      <c r="AY333" s="253"/>
      <c r="AZ333" s="253"/>
      <c r="BA333" s="253"/>
      <c r="BB333" s="253"/>
      <c r="BC333" s="253"/>
      <c r="BD333" s="253"/>
    </row>
    <row r="334" spans="1:56" ht="18.75" customHeight="1">
      <c r="A334" s="59"/>
      <c r="B334" s="253"/>
      <c r="C334" s="253"/>
      <c r="D334" s="253"/>
      <c r="E334" s="61"/>
      <c r="F334" s="253"/>
      <c r="G334" s="253"/>
      <c r="H334" s="254" t="s">
        <v>222</v>
      </c>
      <c r="I334" s="370">
        <f>Calcu_ADJ!P46</f>
        <v>2</v>
      </c>
      <c r="J334" s="370"/>
      <c r="K334" s="370"/>
      <c r="L334" s="252" t="s">
        <v>223</v>
      </c>
      <c r="M334" s="423">
        <f>AH331</f>
        <v>0</v>
      </c>
      <c r="N334" s="423"/>
      <c r="O334" s="423"/>
      <c r="P334" s="423"/>
      <c r="Q334" s="253" t="s">
        <v>224</v>
      </c>
      <c r="R334" s="424">
        <f>I334*M334</f>
        <v>0</v>
      </c>
      <c r="S334" s="424"/>
      <c r="T334" s="424"/>
      <c r="U334" s="424"/>
      <c r="V334" s="250"/>
      <c r="W334" s="249"/>
      <c r="AB334" s="136"/>
      <c r="AC334" s="136"/>
      <c r="AD334" s="136"/>
      <c r="AE334" s="136"/>
      <c r="AF334" s="136"/>
      <c r="AG334" s="148"/>
      <c r="AH334" s="251"/>
      <c r="AI334" s="251"/>
      <c r="AJ334" s="251"/>
      <c r="AK334" s="253"/>
      <c r="AL334" s="253"/>
      <c r="AM334" s="253"/>
      <c r="AN334" s="253"/>
      <c r="AO334" s="253"/>
      <c r="AP334" s="253"/>
      <c r="AQ334" s="253"/>
      <c r="AR334" s="253"/>
      <c r="AS334" s="253"/>
      <c r="AT334" s="253"/>
      <c r="AU334" s="253"/>
      <c r="AV334" s="253"/>
      <c r="AW334" s="253"/>
      <c r="AX334" s="253"/>
      <c r="AY334" s="253"/>
      <c r="AZ334" s="253"/>
      <c r="BA334" s="253"/>
      <c r="BB334" s="253"/>
      <c r="BC334" s="253"/>
      <c r="BD334" s="253"/>
    </row>
    <row r="335" spans="1:56" ht="18.75" customHeight="1">
      <c r="A335" s="59"/>
      <c r="B335" s="253"/>
      <c r="D335" s="253"/>
      <c r="E335" s="140"/>
      <c r="F335" s="253"/>
      <c r="G335" s="254"/>
      <c r="H335" s="250"/>
      <c r="I335" s="250"/>
      <c r="J335" s="250"/>
      <c r="R335" s="140"/>
      <c r="S335" s="149"/>
      <c r="T335" s="149"/>
      <c r="U335" s="149"/>
      <c r="V335" s="149"/>
      <c r="W335" s="149"/>
      <c r="X335" s="253"/>
      <c r="Y335" s="253"/>
      <c r="Z335" s="253"/>
      <c r="AA335" s="253"/>
      <c r="AB335" s="253"/>
      <c r="AC335" s="253"/>
      <c r="AD335" s="253"/>
      <c r="AE335" s="253"/>
      <c r="AF335" s="253"/>
      <c r="AG335" s="253"/>
      <c r="AH335" s="253"/>
      <c r="AI335" s="253"/>
      <c r="AJ335" s="253"/>
      <c r="AK335" s="253"/>
      <c r="AL335" s="253"/>
      <c r="AM335" s="253"/>
      <c r="AN335" s="253"/>
      <c r="AO335" s="253"/>
      <c r="AP335" s="253"/>
      <c r="AQ335" s="253"/>
      <c r="AR335" s="253"/>
      <c r="AS335" s="253"/>
      <c r="AT335" s="253"/>
      <c r="AU335" s="253"/>
      <c r="AV335" s="253"/>
      <c r="AW335" s="253"/>
      <c r="AX335" s="253"/>
      <c r="AY335" s="253"/>
      <c r="AZ335" s="253"/>
      <c r="BA335" s="253"/>
      <c r="BB335" s="253"/>
      <c r="BC335" s="253"/>
      <c r="BD335" s="253"/>
    </row>
    <row r="336" spans="1:56" ht="18.75" customHeight="1">
      <c r="A336" s="59" t="s">
        <v>278</v>
      </c>
      <c r="B336" s="250"/>
      <c r="C336" s="250"/>
      <c r="D336" s="250"/>
      <c r="E336" s="250"/>
      <c r="F336" s="250"/>
      <c r="G336" s="250"/>
      <c r="H336" s="250"/>
      <c r="I336" s="250"/>
      <c r="J336" s="250"/>
      <c r="K336" s="250"/>
      <c r="L336" s="250"/>
      <c r="M336" s="250"/>
      <c r="N336" s="250"/>
      <c r="O336" s="250"/>
      <c r="P336" s="250"/>
      <c r="Q336" s="250"/>
      <c r="R336" s="250"/>
      <c r="S336" s="250"/>
      <c r="T336" s="250"/>
      <c r="U336" s="250"/>
      <c r="V336" s="250"/>
      <c r="W336" s="250"/>
      <c r="X336" s="250"/>
      <c r="Y336" s="250"/>
      <c r="Z336" s="250"/>
      <c r="AA336" s="250"/>
      <c r="AB336" s="250"/>
      <c r="AC336" s="250"/>
      <c r="AD336" s="250"/>
      <c r="AE336" s="250"/>
      <c r="AF336" s="250"/>
      <c r="AG336" s="250"/>
      <c r="AH336" s="250"/>
      <c r="AI336" s="250"/>
      <c r="AJ336" s="250"/>
      <c r="AK336" s="250"/>
      <c r="AL336" s="250"/>
      <c r="AM336" s="250"/>
      <c r="AN336" s="250"/>
      <c r="AO336" s="250"/>
      <c r="AP336" s="250"/>
      <c r="AQ336" s="250"/>
      <c r="AR336" s="250"/>
    </row>
    <row r="337" spans="1:45" ht="18.75" customHeight="1">
      <c r="A337" s="59"/>
      <c r="B337" s="372" t="s">
        <v>267</v>
      </c>
      <c r="C337" s="373"/>
      <c r="D337" s="373"/>
      <c r="E337" s="373"/>
      <c r="F337" s="373"/>
      <c r="G337" s="373"/>
      <c r="H337" s="373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3"/>
      <c r="U337" s="373"/>
      <c r="V337" s="373"/>
      <c r="W337" s="373"/>
      <c r="X337" s="373"/>
      <c r="Y337" s="373"/>
      <c r="Z337" s="374"/>
      <c r="AA337" s="384" t="s">
        <v>279</v>
      </c>
      <c r="AB337" s="385"/>
      <c r="AC337" s="385"/>
      <c r="AD337" s="385"/>
      <c r="AE337" s="386"/>
      <c r="AF337" s="250"/>
      <c r="AG337" s="250"/>
      <c r="AH337" s="250"/>
      <c r="AI337" s="250"/>
      <c r="AJ337" s="250"/>
    </row>
    <row r="338" spans="1:45" ht="18.75" customHeight="1">
      <c r="A338" s="59"/>
      <c r="B338" s="372" t="s">
        <v>98</v>
      </c>
      <c r="C338" s="373"/>
      <c r="D338" s="373"/>
      <c r="E338" s="373"/>
      <c r="F338" s="374"/>
      <c r="G338" s="372" t="s">
        <v>127</v>
      </c>
      <c r="H338" s="373"/>
      <c r="I338" s="373"/>
      <c r="J338" s="373"/>
      <c r="K338" s="374"/>
      <c r="L338" s="372" t="s">
        <v>179</v>
      </c>
      <c r="M338" s="373"/>
      <c r="N338" s="373"/>
      <c r="O338" s="373"/>
      <c r="P338" s="374"/>
      <c r="Q338" s="372" t="s">
        <v>180</v>
      </c>
      <c r="R338" s="373"/>
      <c r="S338" s="373"/>
      <c r="T338" s="373"/>
      <c r="U338" s="374"/>
      <c r="V338" s="372" t="s">
        <v>181</v>
      </c>
      <c r="W338" s="373"/>
      <c r="X338" s="373"/>
      <c r="Y338" s="373"/>
      <c r="Z338" s="374"/>
      <c r="AA338" s="387"/>
      <c r="AB338" s="388"/>
      <c r="AC338" s="388"/>
      <c r="AD338" s="388"/>
      <c r="AE338" s="389"/>
      <c r="AF338" s="250"/>
      <c r="AG338" s="250"/>
      <c r="AH338" s="250"/>
      <c r="AI338" s="250"/>
      <c r="AJ338" s="250"/>
    </row>
    <row r="339" spans="1:45" ht="18.75" customHeight="1">
      <c r="A339" s="59"/>
      <c r="B339" s="375">
        <f>Calcu_ADJ!B74</f>
        <v>0</v>
      </c>
      <c r="C339" s="376"/>
      <c r="D339" s="376"/>
      <c r="E339" s="376"/>
      <c r="F339" s="377"/>
      <c r="G339" s="375">
        <f>Calcu_ADJ!C74</f>
        <v>0</v>
      </c>
      <c r="H339" s="376"/>
      <c r="I339" s="376"/>
      <c r="J339" s="376"/>
      <c r="K339" s="377"/>
      <c r="L339" s="375">
        <f>Calcu_ADJ!D74</f>
        <v>0</v>
      </c>
      <c r="M339" s="376"/>
      <c r="N339" s="376"/>
      <c r="O339" s="376"/>
      <c r="P339" s="377"/>
      <c r="Q339" s="375">
        <f>Calcu_ADJ!E74</f>
        <v>0</v>
      </c>
      <c r="R339" s="376"/>
      <c r="S339" s="376"/>
      <c r="T339" s="376"/>
      <c r="U339" s="377"/>
      <c r="V339" s="375">
        <f>Calcu_ADJ!F74</f>
        <v>0</v>
      </c>
      <c r="W339" s="376"/>
      <c r="X339" s="376"/>
      <c r="Y339" s="376"/>
      <c r="Z339" s="377"/>
      <c r="AA339" s="375">
        <f>Calcu_ADJ!G74</f>
        <v>0</v>
      </c>
      <c r="AB339" s="376"/>
      <c r="AC339" s="376"/>
      <c r="AD339" s="376"/>
      <c r="AE339" s="377"/>
      <c r="AF339" s="250"/>
      <c r="AG339" s="250"/>
      <c r="AH339" s="250"/>
      <c r="AI339" s="250"/>
      <c r="AJ339" s="250"/>
    </row>
    <row r="340" spans="1:45" s="70" customFormat="1" ht="18.75" customHeight="1"/>
    <row r="341" spans="1:45" ht="18.75" customHeight="1">
      <c r="A341" s="59" t="str">
        <f>"■ 반복 측정 결과 ("&amp;Calcu_ADJ!B69&amp;")"</f>
        <v>■ 반복 측정 결과 (0)</v>
      </c>
      <c r="B341" s="250"/>
      <c r="C341" s="250"/>
      <c r="D341" s="250"/>
      <c r="E341" s="250"/>
      <c r="F341" s="250"/>
      <c r="G341" s="250"/>
      <c r="H341" s="250"/>
      <c r="I341" s="250"/>
      <c r="J341" s="250"/>
      <c r="K341" s="250"/>
      <c r="L341" s="250"/>
      <c r="M341" s="250"/>
      <c r="N341" s="250"/>
      <c r="O341" s="250"/>
      <c r="P341" s="250"/>
      <c r="Q341" s="250"/>
      <c r="R341" s="250"/>
      <c r="S341" s="250"/>
      <c r="T341" s="250"/>
      <c r="U341" s="250"/>
      <c r="V341" s="250"/>
      <c r="W341" s="250"/>
      <c r="X341" s="250"/>
      <c r="Y341" s="250"/>
      <c r="Z341" s="250"/>
      <c r="AA341" s="250"/>
      <c r="AB341" s="250"/>
      <c r="AC341" s="250"/>
      <c r="AD341" s="250"/>
      <c r="AE341" s="250"/>
      <c r="AF341" s="250"/>
      <c r="AG341" s="250"/>
      <c r="AH341" s="250"/>
      <c r="AI341" s="250"/>
      <c r="AJ341" s="250"/>
      <c r="AK341" s="250"/>
      <c r="AL341" s="250"/>
      <c r="AM341" s="250"/>
      <c r="AN341" s="250"/>
      <c r="AO341" s="250"/>
      <c r="AP341" s="250"/>
      <c r="AQ341" s="250"/>
      <c r="AR341" s="250"/>
    </row>
    <row r="342" spans="1:45" ht="18.75" customHeight="1">
      <c r="A342" s="59"/>
      <c r="B342" s="384" t="s">
        <v>280</v>
      </c>
      <c r="C342" s="385"/>
      <c r="D342" s="385"/>
      <c r="E342" s="385"/>
      <c r="F342" s="385"/>
      <c r="G342" s="385"/>
      <c r="H342" s="385"/>
      <c r="I342" s="385"/>
      <c r="J342" s="386"/>
      <c r="K342" s="372" t="s">
        <v>277</v>
      </c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373"/>
      <c r="Y342" s="373"/>
      <c r="Z342" s="373"/>
      <c r="AA342" s="373"/>
      <c r="AB342" s="373"/>
      <c r="AC342" s="373"/>
      <c r="AD342" s="373"/>
      <c r="AE342" s="373"/>
      <c r="AF342" s="373"/>
      <c r="AG342" s="373"/>
      <c r="AH342" s="373"/>
      <c r="AI342" s="374"/>
      <c r="AJ342" s="384" t="s">
        <v>178</v>
      </c>
      <c r="AK342" s="385"/>
      <c r="AL342" s="385"/>
      <c r="AM342" s="385"/>
      <c r="AN342" s="386"/>
      <c r="AO342" s="384" t="s">
        <v>79</v>
      </c>
      <c r="AP342" s="385"/>
      <c r="AQ342" s="385"/>
      <c r="AR342" s="385"/>
      <c r="AS342" s="386"/>
    </row>
    <row r="343" spans="1:45" ht="18.75" customHeight="1">
      <c r="A343" s="59"/>
      <c r="B343" s="387"/>
      <c r="C343" s="388"/>
      <c r="D343" s="388"/>
      <c r="E343" s="388"/>
      <c r="F343" s="388"/>
      <c r="G343" s="388"/>
      <c r="H343" s="388"/>
      <c r="I343" s="388"/>
      <c r="J343" s="389"/>
      <c r="K343" s="372" t="s">
        <v>98</v>
      </c>
      <c r="L343" s="373"/>
      <c r="M343" s="373"/>
      <c r="N343" s="373"/>
      <c r="O343" s="374"/>
      <c r="P343" s="372" t="s">
        <v>127</v>
      </c>
      <c r="Q343" s="373"/>
      <c r="R343" s="373"/>
      <c r="S343" s="373"/>
      <c r="T343" s="374"/>
      <c r="U343" s="372" t="s">
        <v>179</v>
      </c>
      <c r="V343" s="373"/>
      <c r="W343" s="373"/>
      <c r="X343" s="373"/>
      <c r="Y343" s="374"/>
      <c r="Z343" s="372" t="s">
        <v>180</v>
      </c>
      <c r="AA343" s="373"/>
      <c r="AB343" s="373"/>
      <c r="AC343" s="373"/>
      <c r="AD343" s="374"/>
      <c r="AE343" s="372" t="s">
        <v>181</v>
      </c>
      <c r="AF343" s="373"/>
      <c r="AG343" s="373"/>
      <c r="AH343" s="373"/>
      <c r="AI343" s="374"/>
      <c r="AJ343" s="387"/>
      <c r="AK343" s="388"/>
      <c r="AL343" s="388"/>
      <c r="AM343" s="388"/>
      <c r="AN343" s="389"/>
      <c r="AO343" s="387"/>
      <c r="AP343" s="388"/>
      <c r="AQ343" s="388"/>
      <c r="AR343" s="388"/>
      <c r="AS343" s="389"/>
    </row>
    <row r="344" spans="1:45" ht="18.75" customHeight="1">
      <c r="A344" s="59"/>
      <c r="B344" s="372" t="s">
        <v>123</v>
      </c>
      <c r="C344" s="373"/>
      <c r="D344" s="373"/>
      <c r="E344" s="373"/>
      <c r="F344" s="373"/>
      <c r="G344" s="373"/>
      <c r="H344" s="373"/>
      <c r="I344" s="373"/>
      <c r="J344" s="374"/>
      <c r="K344" s="372" t="str">
        <f>B344</f>
        <v>μm</v>
      </c>
      <c r="L344" s="373"/>
      <c r="M344" s="373"/>
      <c r="N344" s="373"/>
      <c r="O344" s="374"/>
      <c r="P344" s="372" t="str">
        <f>K344</f>
        <v>μm</v>
      </c>
      <c r="Q344" s="373"/>
      <c r="R344" s="373"/>
      <c r="S344" s="373"/>
      <c r="T344" s="374"/>
      <c r="U344" s="372" t="str">
        <f>P344</f>
        <v>μm</v>
      </c>
      <c r="V344" s="373"/>
      <c r="W344" s="373"/>
      <c r="X344" s="373"/>
      <c r="Y344" s="374"/>
      <c r="Z344" s="372" t="str">
        <f>U344</f>
        <v>μm</v>
      </c>
      <c r="AA344" s="373"/>
      <c r="AB344" s="373"/>
      <c r="AC344" s="373"/>
      <c r="AD344" s="374"/>
      <c r="AE344" s="372" t="str">
        <f>Z344</f>
        <v>μm</v>
      </c>
      <c r="AF344" s="373"/>
      <c r="AG344" s="373"/>
      <c r="AH344" s="373"/>
      <c r="AI344" s="374"/>
      <c r="AJ344" s="372" t="str">
        <f>AE344</f>
        <v>μm</v>
      </c>
      <c r="AK344" s="373"/>
      <c r="AL344" s="373"/>
      <c r="AM344" s="373"/>
      <c r="AN344" s="374"/>
      <c r="AO344" s="372" t="str">
        <f>AJ344</f>
        <v>μm</v>
      </c>
      <c r="AP344" s="373"/>
      <c r="AQ344" s="373"/>
      <c r="AR344" s="373"/>
      <c r="AS344" s="374"/>
    </row>
    <row r="345" spans="1:45" ht="18.75" customHeight="1">
      <c r="A345" s="59"/>
      <c r="B345" s="375" t="str">
        <f>Calcu_ADJ!C80</f>
        <v/>
      </c>
      <c r="C345" s="376"/>
      <c r="D345" s="376"/>
      <c r="E345" s="376"/>
      <c r="F345" s="376"/>
      <c r="G345" s="376"/>
      <c r="H345" s="376"/>
      <c r="I345" s="376"/>
      <c r="J345" s="377"/>
      <c r="K345" s="375" t="str">
        <f>Calcu_ADJ!E80</f>
        <v/>
      </c>
      <c r="L345" s="376"/>
      <c r="M345" s="376"/>
      <c r="N345" s="376"/>
      <c r="O345" s="377"/>
      <c r="P345" s="375" t="str">
        <f>Calcu_ADJ!F80</f>
        <v/>
      </c>
      <c r="Q345" s="376"/>
      <c r="R345" s="376"/>
      <c r="S345" s="376"/>
      <c r="T345" s="377"/>
      <c r="U345" s="375" t="str">
        <f>Calcu_ADJ!G80</f>
        <v/>
      </c>
      <c r="V345" s="376"/>
      <c r="W345" s="376"/>
      <c r="X345" s="376"/>
      <c r="Y345" s="377"/>
      <c r="Z345" s="375" t="str">
        <f>Calcu_ADJ!H80</f>
        <v/>
      </c>
      <c r="AA345" s="376"/>
      <c r="AB345" s="376"/>
      <c r="AC345" s="376"/>
      <c r="AD345" s="377"/>
      <c r="AE345" s="375" t="str">
        <f>Calcu_ADJ!I80</f>
        <v/>
      </c>
      <c r="AF345" s="376"/>
      <c r="AG345" s="376"/>
      <c r="AH345" s="376"/>
      <c r="AI345" s="377"/>
      <c r="AJ345" s="375" t="str">
        <f>Calcu_ADJ!J80</f>
        <v/>
      </c>
      <c r="AK345" s="376"/>
      <c r="AL345" s="376"/>
      <c r="AM345" s="376"/>
      <c r="AN345" s="377"/>
      <c r="AO345" s="390" t="str">
        <f>Calcu_ADJ!K80</f>
        <v/>
      </c>
      <c r="AP345" s="391"/>
      <c r="AQ345" s="391"/>
      <c r="AR345" s="391"/>
      <c r="AS345" s="392"/>
    </row>
    <row r="346" spans="1:45" ht="18.75" customHeight="1">
      <c r="A346" s="59"/>
      <c r="B346" s="375" t="str">
        <f>Calcu_ADJ!C81</f>
        <v/>
      </c>
      <c r="C346" s="376"/>
      <c r="D346" s="376"/>
      <c r="E346" s="376"/>
      <c r="F346" s="376"/>
      <c r="G346" s="376"/>
      <c r="H346" s="376"/>
      <c r="I346" s="376"/>
      <c r="J346" s="377"/>
      <c r="K346" s="375" t="str">
        <f>Calcu_ADJ!E81</f>
        <v/>
      </c>
      <c r="L346" s="376"/>
      <c r="M346" s="376"/>
      <c r="N346" s="376"/>
      <c r="O346" s="377"/>
      <c r="P346" s="375" t="str">
        <f>Calcu_ADJ!F81</f>
        <v/>
      </c>
      <c r="Q346" s="376"/>
      <c r="R346" s="376"/>
      <c r="S346" s="376"/>
      <c r="T346" s="377"/>
      <c r="U346" s="375" t="str">
        <f>Calcu_ADJ!G81</f>
        <v/>
      </c>
      <c r="V346" s="376"/>
      <c r="W346" s="376"/>
      <c r="X346" s="376"/>
      <c r="Y346" s="377"/>
      <c r="Z346" s="375" t="str">
        <f>Calcu_ADJ!H81</f>
        <v/>
      </c>
      <c r="AA346" s="376"/>
      <c r="AB346" s="376"/>
      <c r="AC346" s="376"/>
      <c r="AD346" s="377"/>
      <c r="AE346" s="375" t="str">
        <f>Calcu_ADJ!I81</f>
        <v/>
      </c>
      <c r="AF346" s="376"/>
      <c r="AG346" s="376"/>
      <c r="AH346" s="376"/>
      <c r="AI346" s="377"/>
      <c r="AJ346" s="375" t="str">
        <f>Calcu_ADJ!J81</f>
        <v/>
      </c>
      <c r="AK346" s="376"/>
      <c r="AL346" s="376"/>
      <c r="AM346" s="376"/>
      <c r="AN346" s="377"/>
      <c r="AO346" s="390" t="str">
        <f>Calcu_ADJ!K81</f>
        <v/>
      </c>
      <c r="AP346" s="391"/>
      <c r="AQ346" s="391"/>
      <c r="AR346" s="391"/>
      <c r="AS346" s="392"/>
    </row>
    <row r="347" spans="1:45" ht="18.75" customHeight="1">
      <c r="A347" s="59"/>
      <c r="B347" s="375" t="str">
        <f>Calcu_ADJ!C82</f>
        <v/>
      </c>
      <c r="C347" s="376"/>
      <c r="D347" s="376"/>
      <c r="E347" s="376"/>
      <c r="F347" s="376"/>
      <c r="G347" s="376"/>
      <c r="H347" s="376"/>
      <c r="I347" s="376"/>
      <c r="J347" s="377"/>
      <c r="K347" s="375" t="str">
        <f>Calcu_ADJ!E82</f>
        <v/>
      </c>
      <c r="L347" s="376"/>
      <c r="M347" s="376"/>
      <c r="N347" s="376"/>
      <c r="O347" s="377"/>
      <c r="P347" s="375" t="str">
        <f>Calcu_ADJ!F82</f>
        <v/>
      </c>
      <c r="Q347" s="376"/>
      <c r="R347" s="376"/>
      <c r="S347" s="376"/>
      <c r="T347" s="377"/>
      <c r="U347" s="375" t="str">
        <f>Calcu_ADJ!G82</f>
        <v/>
      </c>
      <c r="V347" s="376"/>
      <c r="W347" s="376"/>
      <c r="X347" s="376"/>
      <c r="Y347" s="377"/>
      <c r="Z347" s="375" t="str">
        <f>Calcu_ADJ!H82</f>
        <v/>
      </c>
      <c r="AA347" s="376"/>
      <c r="AB347" s="376"/>
      <c r="AC347" s="376"/>
      <c r="AD347" s="377"/>
      <c r="AE347" s="375" t="str">
        <f>Calcu_ADJ!I82</f>
        <v/>
      </c>
      <c r="AF347" s="376"/>
      <c r="AG347" s="376"/>
      <c r="AH347" s="376"/>
      <c r="AI347" s="377"/>
      <c r="AJ347" s="375" t="str">
        <f>Calcu_ADJ!J82</f>
        <v/>
      </c>
      <c r="AK347" s="376"/>
      <c r="AL347" s="376"/>
      <c r="AM347" s="376"/>
      <c r="AN347" s="377"/>
      <c r="AO347" s="390" t="str">
        <f>Calcu_ADJ!K82</f>
        <v/>
      </c>
      <c r="AP347" s="391"/>
      <c r="AQ347" s="391"/>
      <c r="AR347" s="391"/>
      <c r="AS347" s="392"/>
    </row>
    <row r="348" spans="1:45" ht="18.75" customHeight="1">
      <c r="A348" s="59"/>
      <c r="B348" s="375" t="str">
        <f>Calcu_ADJ!C83</f>
        <v/>
      </c>
      <c r="C348" s="376"/>
      <c r="D348" s="376"/>
      <c r="E348" s="376"/>
      <c r="F348" s="376"/>
      <c r="G348" s="376"/>
      <c r="H348" s="376"/>
      <c r="I348" s="376"/>
      <c r="J348" s="377"/>
      <c r="K348" s="375" t="str">
        <f>Calcu_ADJ!E83</f>
        <v/>
      </c>
      <c r="L348" s="376"/>
      <c r="M348" s="376"/>
      <c r="N348" s="376"/>
      <c r="O348" s="377"/>
      <c r="P348" s="375" t="str">
        <f>Calcu_ADJ!F83</f>
        <v/>
      </c>
      <c r="Q348" s="376"/>
      <c r="R348" s="376"/>
      <c r="S348" s="376"/>
      <c r="T348" s="377"/>
      <c r="U348" s="375" t="str">
        <f>Calcu_ADJ!G83</f>
        <v/>
      </c>
      <c r="V348" s="376"/>
      <c r="W348" s="376"/>
      <c r="X348" s="376"/>
      <c r="Y348" s="377"/>
      <c r="Z348" s="375" t="str">
        <f>Calcu_ADJ!H83</f>
        <v/>
      </c>
      <c r="AA348" s="376"/>
      <c r="AB348" s="376"/>
      <c r="AC348" s="376"/>
      <c r="AD348" s="377"/>
      <c r="AE348" s="375" t="str">
        <f>Calcu_ADJ!I83</f>
        <v/>
      </c>
      <c r="AF348" s="376"/>
      <c r="AG348" s="376"/>
      <c r="AH348" s="376"/>
      <c r="AI348" s="377"/>
      <c r="AJ348" s="375" t="str">
        <f>Calcu_ADJ!J83</f>
        <v/>
      </c>
      <c r="AK348" s="376"/>
      <c r="AL348" s="376"/>
      <c r="AM348" s="376"/>
      <c r="AN348" s="377"/>
      <c r="AO348" s="390" t="str">
        <f>Calcu_ADJ!K83</f>
        <v/>
      </c>
      <c r="AP348" s="391"/>
      <c r="AQ348" s="391"/>
      <c r="AR348" s="391"/>
      <c r="AS348" s="392"/>
    </row>
    <row r="349" spans="1:45" ht="18.75" customHeight="1">
      <c r="A349" s="59"/>
      <c r="B349" s="375" t="str">
        <f>Calcu_ADJ!C84</f>
        <v/>
      </c>
      <c r="C349" s="376"/>
      <c r="D349" s="376"/>
      <c r="E349" s="376"/>
      <c r="F349" s="376"/>
      <c r="G349" s="376"/>
      <c r="H349" s="376"/>
      <c r="I349" s="376"/>
      <c r="J349" s="377"/>
      <c r="K349" s="375" t="str">
        <f>Calcu_ADJ!E84</f>
        <v/>
      </c>
      <c r="L349" s="376"/>
      <c r="M349" s="376"/>
      <c r="N349" s="376"/>
      <c r="O349" s="377"/>
      <c r="P349" s="375" t="str">
        <f>Calcu_ADJ!F84</f>
        <v/>
      </c>
      <c r="Q349" s="376"/>
      <c r="R349" s="376"/>
      <c r="S349" s="376"/>
      <c r="T349" s="377"/>
      <c r="U349" s="375" t="str">
        <f>Calcu_ADJ!G84</f>
        <v/>
      </c>
      <c r="V349" s="376"/>
      <c r="W349" s="376"/>
      <c r="X349" s="376"/>
      <c r="Y349" s="377"/>
      <c r="Z349" s="375" t="str">
        <f>Calcu_ADJ!H84</f>
        <v/>
      </c>
      <c r="AA349" s="376"/>
      <c r="AB349" s="376"/>
      <c r="AC349" s="376"/>
      <c r="AD349" s="377"/>
      <c r="AE349" s="375" t="str">
        <f>Calcu_ADJ!I84</f>
        <v/>
      </c>
      <c r="AF349" s="376"/>
      <c r="AG349" s="376"/>
      <c r="AH349" s="376"/>
      <c r="AI349" s="377"/>
      <c r="AJ349" s="375" t="str">
        <f>Calcu_ADJ!J84</f>
        <v/>
      </c>
      <c r="AK349" s="376"/>
      <c r="AL349" s="376"/>
      <c r="AM349" s="376"/>
      <c r="AN349" s="377"/>
      <c r="AO349" s="390" t="str">
        <f>Calcu_ADJ!K84</f>
        <v/>
      </c>
      <c r="AP349" s="391"/>
      <c r="AQ349" s="391"/>
      <c r="AR349" s="391"/>
      <c r="AS349" s="392"/>
    </row>
    <row r="350" spans="1:45" ht="18.75" customHeight="1">
      <c r="A350" s="59"/>
      <c r="B350" s="375" t="str">
        <f>Calcu_ADJ!C85</f>
        <v/>
      </c>
      <c r="C350" s="376"/>
      <c r="D350" s="376"/>
      <c r="E350" s="376"/>
      <c r="F350" s="376"/>
      <c r="G350" s="376"/>
      <c r="H350" s="376"/>
      <c r="I350" s="376"/>
      <c r="J350" s="377"/>
      <c r="K350" s="375" t="str">
        <f>Calcu_ADJ!E85</f>
        <v/>
      </c>
      <c r="L350" s="376"/>
      <c r="M350" s="376"/>
      <c r="N350" s="376"/>
      <c r="O350" s="377"/>
      <c r="P350" s="375" t="str">
        <f>Calcu_ADJ!F85</f>
        <v/>
      </c>
      <c r="Q350" s="376"/>
      <c r="R350" s="376"/>
      <c r="S350" s="376"/>
      <c r="T350" s="377"/>
      <c r="U350" s="375" t="str">
        <f>Calcu_ADJ!G85</f>
        <v/>
      </c>
      <c r="V350" s="376"/>
      <c r="W350" s="376"/>
      <c r="X350" s="376"/>
      <c r="Y350" s="377"/>
      <c r="Z350" s="375" t="str">
        <f>Calcu_ADJ!H85</f>
        <v/>
      </c>
      <c r="AA350" s="376"/>
      <c r="AB350" s="376"/>
      <c r="AC350" s="376"/>
      <c r="AD350" s="377"/>
      <c r="AE350" s="375" t="str">
        <f>Calcu_ADJ!I85</f>
        <v/>
      </c>
      <c r="AF350" s="376"/>
      <c r="AG350" s="376"/>
      <c r="AH350" s="376"/>
      <c r="AI350" s="377"/>
      <c r="AJ350" s="375" t="str">
        <f>Calcu_ADJ!J85</f>
        <v/>
      </c>
      <c r="AK350" s="376"/>
      <c r="AL350" s="376"/>
      <c r="AM350" s="376"/>
      <c r="AN350" s="377"/>
      <c r="AO350" s="390" t="str">
        <f>Calcu_ADJ!K85</f>
        <v/>
      </c>
      <c r="AP350" s="391"/>
      <c r="AQ350" s="391"/>
      <c r="AR350" s="391"/>
      <c r="AS350" s="392"/>
    </row>
    <row r="351" spans="1:45" ht="18.75" customHeight="1">
      <c r="A351" s="59"/>
      <c r="B351" s="375" t="str">
        <f>Calcu_ADJ!C86</f>
        <v/>
      </c>
      <c r="C351" s="376"/>
      <c r="D351" s="376"/>
      <c r="E351" s="376"/>
      <c r="F351" s="376"/>
      <c r="G351" s="376"/>
      <c r="H351" s="376"/>
      <c r="I351" s="376"/>
      <c r="J351" s="377"/>
      <c r="K351" s="375" t="str">
        <f>Calcu_ADJ!E86</f>
        <v/>
      </c>
      <c r="L351" s="376"/>
      <c r="M351" s="376"/>
      <c r="N351" s="376"/>
      <c r="O351" s="377"/>
      <c r="P351" s="375" t="str">
        <f>Calcu_ADJ!F86</f>
        <v/>
      </c>
      <c r="Q351" s="376"/>
      <c r="R351" s="376"/>
      <c r="S351" s="376"/>
      <c r="T351" s="377"/>
      <c r="U351" s="375" t="str">
        <f>Calcu_ADJ!G86</f>
        <v/>
      </c>
      <c r="V351" s="376"/>
      <c r="W351" s="376"/>
      <c r="X351" s="376"/>
      <c r="Y351" s="377"/>
      <c r="Z351" s="375" t="str">
        <f>Calcu_ADJ!H86</f>
        <v/>
      </c>
      <c r="AA351" s="376"/>
      <c r="AB351" s="376"/>
      <c r="AC351" s="376"/>
      <c r="AD351" s="377"/>
      <c r="AE351" s="375" t="str">
        <f>Calcu_ADJ!I86</f>
        <v/>
      </c>
      <c r="AF351" s="376"/>
      <c r="AG351" s="376"/>
      <c r="AH351" s="376"/>
      <c r="AI351" s="377"/>
      <c r="AJ351" s="375" t="str">
        <f>Calcu_ADJ!J86</f>
        <v/>
      </c>
      <c r="AK351" s="376"/>
      <c r="AL351" s="376"/>
      <c r="AM351" s="376"/>
      <c r="AN351" s="377"/>
      <c r="AO351" s="390" t="str">
        <f>Calcu_ADJ!K86</f>
        <v/>
      </c>
      <c r="AP351" s="391"/>
      <c r="AQ351" s="391"/>
      <c r="AR351" s="391"/>
      <c r="AS351" s="392"/>
    </row>
    <row r="352" spans="1:45" ht="18.75" customHeight="1">
      <c r="A352" s="59"/>
      <c r="B352" s="375" t="str">
        <f>Calcu_ADJ!C87</f>
        <v/>
      </c>
      <c r="C352" s="376"/>
      <c r="D352" s="376"/>
      <c r="E352" s="376"/>
      <c r="F352" s="376"/>
      <c r="G352" s="376"/>
      <c r="H352" s="376"/>
      <c r="I352" s="376"/>
      <c r="J352" s="377"/>
      <c r="K352" s="375" t="str">
        <f>Calcu_ADJ!E87</f>
        <v/>
      </c>
      <c r="L352" s="376"/>
      <c r="M352" s="376"/>
      <c r="N352" s="376"/>
      <c r="O352" s="377"/>
      <c r="P352" s="375" t="str">
        <f>Calcu_ADJ!F87</f>
        <v/>
      </c>
      <c r="Q352" s="376"/>
      <c r="R352" s="376"/>
      <c r="S352" s="376"/>
      <c r="T352" s="377"/>
      <c r="U352" s="375" t="str">
        <f>Calcu_ADJ!G87</f>
        <v/>
      </c>
      <c r="V352" s="376"/>
      <c r="W352" s="376"/>
      <c r="X352" s="376"/>
      <c r="Y352" s="377"/>
      <c r="Z352" s="375" t="str">
        <f>Calcu_ADJ!H87</f>
        <v/>
      </c>
      <c r="AA352" s="376"/>
      <c r="AB352" s="376"/>
      <c r="AC352" s="376"/>
      <c r="AD352" s="377"/>
      <c r="AE352" s="375" t="str">
        <f>Calcu_ADJ!I87</f>
        <v/>
      </c>
      <c r="AF352" s="376"/>
      <c r="AG352" s="376"/>
      <c r="AH352" s="376"/>
      <c r="AI352" s="377"/>
      <c r="AJ352" s="375" t="str">
        <f>Calcu_ADJ!J87</f>
        <v/>
      </c>
      <c r="AK352" s="376"/>
      <c r="AL352" s="376"/>
      <c r="AM352" s="376"/>
      <c r="AN352" s="377"/>
      <c r="AO352" s="390" t="str">
        <f>Calcu_ADJ!K87</f>
        <v/>
      </c>
      <c r="AP352" s="391"/>
      <c r="AQ352" s="391"/>
      <c r="AR352" s="391"/>
      <c r="AS352" s="392"/>
    </row>
    <row r="353" spans="1:46" ht="18.75" customHeight="1">
      <c r="A353" s="59"/>
      <c r="B353" s="375" t="str">
        <f>Calcu_ADJ!C88</f>
        <v/>
      </c>
      <c r="C353" s="376"/>
      <c r="D353" s="376"/>
      <c r="E353" s="376"/>
      <c r="F353" s="376"/>
      <c r="G353" s="376"/>
      <c r="H353" s="376"/>
      <c r="I353" s="376"/>
      <c r="J353" s="377"/>
      <c r="K353" s="375" t="str">
        <f>Calcu_ADJ!E88</f>
        <v/>
      </c>
      <c r="L353" s="376"/>
      <c r="M353" s="376"/>
      <c r="N353" s="376"/>
      <c r="O353" s="377"/>
      <c r="P353" s="375" t="str">
        <f>Calcu_ADJ!F88</f>
        <v/>
      </c>
      <c r="Q353" s="376"/>
      <c r="R353" s="376"/>
      <c r="S353" s="376"/>
      <c r="T353" s="377"/>
      <c r="U353" s="375" t="str">
        <f>Calcu_ADJ!G88</f>
        <v/>
      </c>
      <c r="V353" s="376"/>
      <c r="W353" s="376"/>
      <c r="X353" s="376"/>
      <c r="Y353" s="377"/>
      <c r="Z353" s="375" t="str">
        <f>Calcu_ADJ!H88</f>
        <v/>
      </c>
      <c r="AA353" s="376"/>
      <c r="AB353" s="376"/>
      <c r="AC353" s="376"/>
      <c r="AD353" s="377"/>
      <c r="AE353" s="375" t="str">
        <f>Calcu_ADJ!I88</f>
        <v/>
      </c>
      <c r="AF353" s="376"/>
      <c r="AG353" s="376"/>
      <c r="AH353" s="376"/>
      <c r="AI353" s="377"/>
      <c r="AJ353" s="375" t="str">
        <f>Calcu_ADJ!J88</f>
        <v/>
      </c>
      <c r="AK353" s="376"/>
      <c r="AL353" s="376"/>
      <c r="AM353" s="376"/>
      <c r="AN353" s="377"/>
      <c r="AO353" s="390" t="str">
        <f>Calcu_ADJ!K88</f>
        <v/>
      </c>
      <c r="AP353" s="391"/>
      <c r="AQ353" s="391"/>
      <c r="AR353" s="391"/>
      <c r="AS353" s="392"/>
    </row>
    <row r="354" spans="1:46" ht="18.75" customHeight="1">
      <c r="A354" s="59"/>
      <c r="B354" s="375" t="str">
        <f>Calcu_ADJ!C89</f>
        <v/>
      </c>
      <c r="C354" s="376"/>
      <c r="D354" s="376"/>
      <c r="E354" s="376"/>
      <c r="F354" s="376"/>
      <c r="G354" s="376"/>
      <c r="H354" s="376"/>
      <c r="I354" s="376"/>
      <c r="J354" s="377"/>
      <c r="K354" s="375" t="str">
        <f>Calcu_ADJ!E89</f>
        <v/>
      </c>
      <c r="L354" s="376"/>
      <c r="M354" s="376"/>
      <c r="N354" s="376"/>
      <c r="O354" s="377"/>
      <c r="P354" s="375" t="str">
        <f>Calcu_ADJ!F89</f>
        <v/>
      </c>
      <c r="Q354" s="376"/>
      <c r="R354" s="376"/>
      <c r="S354" s="376"/>
      <c r="T354" s="377"/>
      <c r="U354" s="375" t="str">
        <f>Calcu_ADJ!G89</f>
        <v/>
      </c>
      <c r="V354" s="376"/>
      <c r="W354" s="376"/>
      <c r="X354" s="376"/>
      <c r="Y354" s="377"/>
      <c r="Z354" s="375" t="str">
        <f>Calcu_ADJ!H89</f>
        <v/>
      </c>
      <c r="AA354" s="376"/>
      <c r="AB354" s="376"/>
      <c r="AC354" s="376"/>
      <c r="AD354" s="377"/>
      <c r="AE354" s="375" t="str">
        <f>Calcu_ADJ!I89</f>
        <v/>
      </c>
      <c r="AF354" s="376"/>
      <c r="AG354" s="376"/>
      <c r="AH354" s="376"/>
      <c r="AI354" s="377"/>
      <c r="AJ354" s="375" t="str">
        <f>Calcu_ADJ!J89</f>
        <v/>
      </c>
      <c r="AK354" s="376"/>
      <c r="AL354" s="376"/>
      <c r="AM354" s="376"/>
      <c r="AN354" s="377"/>
      <c r="AO354" s="390" t="str">
        <f>Calcu_ADJ!K89</f>
        <v/>
      </c>
      <c r="AP354" s="391"/>
      <c r="AQ354" s="391"/>
      <c r="AR354" s="391"/>
      <c r="AS354" s="392"/>
    </row>
    <row r="355" spans="1:46" ht="18.75" customHeight="1">
      <c r="A355" s="59"/>
      <c r="B355" s="375" t="str">
        <f>Calcu_ADJ!C90</f>
        <v/>
      </c>
      <c r="C355" s="376"/>
      <c r="D355" s="376"/>
      <c r="E355" s="376"/>
      <c r="F355" s="376"/>
      <c r="G355" s="376"/>
      <c r="H355" s="376"/>
      <c r="I355" s="376"/>
      <c r="J355" s="377"/>
      <c r="K355" s="375" t="str">
        <f>Calcu_ADJ!E90</f>
        <v/>
      </c>
      <c r="L355" s="376"/>
      <c r="M355" s="376"/>
      <c r="N355" s="376"/>
      <c r="O355" s="377"/>
      <c r="P355" s="375" t="str">
        <f>Calcu_ADJ!F90</f>
        <v/>
      </c>
      <c r="Q355" s="376"/>
      <c r="R355" s="376"/>
      <c r="S355" s="376"/>
      <c r="T355" s="377"/>
      <c r="U355" s="375" t="str">
        <f>Calcu_ADJ!G90</f>
        <v/>
      </c>
      <c r="V355" s="376"/>
      <c r="W355" s="376"/>
      <c r="X355" s="376"/>
      <c r="Y355" s="377"/>
      <c r="Z355" s="375" t="str">
        <f>Calcu_ADJ!H90</f>
        <v/>
      </c>
      <c r="AA355" s="376"/>
      <c r="AB355" s="376"/>
      <c r="AC355" s="376"/>
      <c r="AD355" s="377"/>
      <c r="AE355" s="375" t="str">
        <f>Calcu_ADJ!I90</f>
        <v/>
      </c>
      <c r="AF355" s="376"/>
      <c r="AG355" s="376"/>
      <c r="AH355" s="376"/>
      <c r="AI355" s="377"/>
      <c r="AJ355" s="375" t="str">
        <f>Calcu_ADJ!J90</f>
        <v/>
      </c>
      <c r="AK355" s="376"/>
      <c r="AL355" s="376"/>
      <c r="AM355" s="376"/>
      <c r="AN355" s="377"/>
      <c r="AO355" s="390" t="str">
        <f>Calcu_ADJ!K90</f>
        <v/>
      </c>
      <c r="AP355" s="391"/>
      <c r="AQ355" s="391"/>
      <c r="AR355" s="391"/>
      <c r="AS355" s="392"/>
    </row>
    <row r="356" spans="1:46" ht="18.75" customHeight="1">
      <c r="A356" s="59"/>
      <c r="B356" s="375" t="str">
        <f>Calcu_ADJ!C91</f>
        <v/>
      </c>
      <c r="C356" s="376"/>
      <c r="D356" s="376"/>
      <c r="E356" s="376"/>
      <c r="F356" s="376"/>
      <c r="G356" s="376"/>
      <c r="H356" s="376"/>
      <c r="I356" s="376"/>
      <c r="J356" s="377"/>
      <c r="K356" s="375" t="str">
        <f>Calcu_ADJ!E91</f>
        <v/>
      </c>
      <c r="L356" s="376"/>
      <c r="M356" s="376"/>
      <c r="N356" s="376"/>
      <c r="O356" s="377"/>
      <c r="P356" s="375" t="str">
        <f>Calcu_ADJ!F91</f>
        <v/>
      </c>
      <c r="Q356" s="376"/>
      <c r="R356" s="376"/>
      <c r="S356" s="376"/>
      <c r="T356" s="377"/>
      <c r="U356" s="375" t="str">
        <f>Calcu_ADJ!G91</f>
        <v/>
      </c>
      <c r="V356" s="376"/>
      <c r="W356" s="376"/>
      <c r="X356" s="376"/>
      <c r="Y356" s="377"/>
      <c r="Z356" s="375" t="str">
        <f>Calcu_ADJ!H91</f>
        <v/>
      </c>
      <c r="AA356" s="376"/>
      <c r="AB356" s="376"/>
      <c r="AC356" s="376"/>
      <c r="AD356" s="377"/>
      <c r="AE356" s="375" t="str">
        <f>Calcu_ADJ!I91</f>
        <v/>
      </c>
      <c r="AF356" s="376"/>
      <c r="AG356" s="376"/>
      <c r="AH356" s="376"/>
      <c r="AI356" s="377"/>
      <c r="AJ356" s="375" t="str">
        <f>Calcu_ADJ!J91</f>
        <v/>
      </c>
      <c r="AK356" s="376"/>
      <c r="AL356" s="376"/>
      <c r="AM356" s="376"/>
      <c r="AN356" s="377"/>
      <c r="AO356" s="390" t="str">
        <f>Calcu_ADJ!K91</f>
        <v/>
      </c>
      <c r="AP356" s="391"/>
      <c r="AQ356" s="391"/>
      <c r="AR356" s="391"/>
      <c r="AS356" s="392"/>
    </row>
    <row r="357" spans="1:46" ht="18.75" customHeight="1">
      <c r="A357" s="59"/>
      <c r="B357" s="375" t="str">
        <f>Calcu_ADJ!C92</f>
        <v/>
      </c>
      <c r="C357" s="376"/>
      <c r="D357" s="376"/>
      <c r="E357" s="376"/>
      <c r="F357" s="376"/>
      <c r="G357" s="376"/>
      <c r="H357" s="376"/>
      <c r="I357" s="376"/>
      <c r="J357" s="377"/>
      <c r="K357" s="375" t="str">
        <f>Calcu_ADJ!E92</f>
        <v/>
      </c>
      <c r="L357" s="376"/>
      <c r="M357" s="376"/>
      <c r="N357" s="376"/>
      <c r="O357" s="377"/>
      <c r="P357" s="375" t="str">
        <f>Calcu_ADJ!F92</f>
        <v/>
      </c>
      <c r="Q357" s="376"/>
      <c r="R357" s="376"/>
      <c r="S357" s="376"/>
      <c r="T357" s="377"/>
      <c r="U357" s="375" t="str">
        <f>Calcu_ADJ!G92</f>
        <v/>
      </c>
      <c r="V357" s="376"/>
      <c r="W357" s="376"/>
      <c r="X357" s="376"/>
      <c r="Y357" s="377"/>
      <c r="Z357" s="375" t="str">
        <f>Calcu_ADJ!H92</f>
        <v/>
      </c>
      <c r="AA357" s="376"/>
      <c r="AB357" s="376"/>
      <c r="AC357" s="376"/>
      <c r="AD357" s="377"/>
      <c r="AE357" s="375" t="str">
        <f>Calcu_ADJ!I92</f>
        <v/>
      </c>
      <c r="AF357" s="376"/>
      <c r="AG357" s="376"/>
      <c r="AH357" s="376"/>
      <c r="AI357" s="377"/>
      <c r="AJ357" s="375" t="str">
        <f>Calcu_ADJ!J92</f>
        <v/>
      </c>
      <c r="AK357" s="376"/>
      <c r="AL357" s="376"/>
      <c r="AM357" s="376"/>
      <c r="AN357" s="377"/>
      <c r="AO357" s="390" t="str">
        <f>Calcu_ADJ!K92</f>
        <v/>
      </c>
      <c r="AP357" s="391"/>
      <c r="AQ357" s="391"/>
      <c r="AR357" s="391"/>
      <c r="AS357" s="392"/>
    </row>
    <row r="358" spans="1:46" ht="18.75" customHeight="1">
      <c r="A358" s="59"/>
      <c r="B358" s="375" t="str">
        <f>Calcu_ADJ!C93</f>
        <v/>
      </c>
      <c r="C358" s="376"/>
      <c r="D358" s="376"/>
      <c r="E358" s="376"/>
      <c r="F358" s="376"/>
      <c r="G358" s="376"/>
      <c r="H358" s="376"/>
      <c r="I358" s="376"/>
      <c r="J358" s="377"/>
      <c r="K358" s="375" t="str">
        <f>Calcu_ADJ!E93</f>
        <v/>
      </c>
      <c r="L358" s="376"/>
      <c r="M358" s="376"/>
      <c r="N358" s="376"/>
      <c r="O358" s="377"/>
      <c r="P358" s="375" t="str">
        <f>Calcu_ADJ!F93</f>
        <v/>
      </c>
      <c r="Q358" s="376"/>
      <c r="R358" s="376"/>
      <c r="S358" s="376"/>
      <c r="T358" s="377"/>
      <c r="U358" s="375" t="str">
        <f>Calcu_ADJ!G93</f>
        <v/>
      </c>
      <c r="V358" s="376"/>
      <c r="W358" s="376"/>
      <c r="X358" s="376"/>
      <c r="Y358" s="377"/>
      <c r="Z358" s="375" t="str">
        <f>Calcu_ADJ!H93</f>
        <v/>
      </c>
      <c r="AA358" s="376"/>
      <c r="AB358" s="376"/>
      <c r="AC358" s="376"/>
      <c r="AD358" s="377"/>
      <c r="AE358" s="375" t="str">
        <f>Calcu_ADJ!I93</f>
        <v/>
      </c>
      <c r="AF358" s="376"/>
      <c r="AG358" s="376"/>
      <c r="AH358" s="376"/>
      <c r="AI358" s="377"/>
      <c r="AJ358" s="375" t="str">
        <f>Calcu_ADJ!J93</f>
        <v/>
      </c>
      <c r="AK358" s="376"/>
      <c r="AL358" s="376"/>
      <c r="AM358" s="376"/>
      <c r="AN358" s="377"/>
      <c r="AO358" s="390" t="str">
        <f>Calcu_ADJ!K93</f>
        <v/>
      </c>
      <c r="AP358" s="391"/>
      <c r="AQ358" s="391"/>
      <c r="AR358" s="391"/>
      <c r="AS358" s="392"/>
    </row>
    <row r="359" spans="1:46" ht="18.75" customHeight="1">
      <c r="A359" s="59"/>
      <c r="B359" s="375" t="str">
        <f>Calcu_ADJ!C94</f>
        <v/>
      </c>
      <c r="C359" s="376"/>
      <c r="D359" s="376"/>
      <c r="E359" s="376"/>
      <c r="F359" s="376"/>
      <c r="G359" s="376"/>
      <c r="H359" s="376"/>
      <c r="I359" s="376"/>
      <c r="J359" s="377"/>
      <c r="K359" s="375" t="str">
        <f>Calcu_ADJ!E94</f>
        <v/>
      </c>
      <c r="L359" s="376"/>
      <c r="M359" s="376"/>
      <c r="N359" s="376"/>
      <c r="O359" s="377"/>
      <c r="P359" s="375" t="str">
        <f>Calcu_ADJ!F94</f>
        <v/>
      </c>
      <c r="Q359" s="376"/>
      <c r="R359" s="376"/>
      <c r="S359" s="376"/>
      <c r="T359" s="377"/>
      <c r="U359" s="375" t="str">
        <f>Calcu_ADJ!G94</f>
        <v/>
      </c>
      <c r="V359" s="376"/>
      <c r="W359" s="376"/>
      <c r="X359" s="376"/>
      <c r="Y359" s="377"/>
      <c r="Z359" s="375" t="str">
        <f>Calcu_ADJ!H94</f>
        <v/>
      </c>
      <c r="AA359" s="376"/>
      <c r="AB359" s="376"/>
      <c r="AC359" s="376"/>
      <c r="AD359" s="377"/>
      <c r="AE359" s="375" t="str">
        <f>Calcu_ADJ!I94</f>
        <v/>
      </c>
      <c r="AF359" s="376"/>
      <c r="AG359" s="376"/>
      <c r="AH359" s="376"/>
      <c r="AI359" s="377"/>
      <c r="AJ359" s="375" t="str">
        <f>Calcu_ADJ!J94</f>
        <v/>
      </c>
      <c r="AK359" s="376"/>
      <c r="AL359" s="376"/>
      <c r="AM359" s="376"/>
      <c r="AN359" s="377"/>
      <c r="AO359" s="390" t="str">
        <f>Calcu_ADJ!K94</f>
        <v/>
      </c>
      <c r="AP359" s="391"/>
      <c r="AQ359" s="391"/>
      <c r="AR359" s="391"/>
      <c r="AS359" s="392"/>
    </row>
    <row r="360" spans="1:46" ht="18.75" customHeight="1">
      <c r="A360" s="59"/>
      <c r="B360" s="375" t="str">
        <f>Calcu_ADJ!C95</f>
        <v/>
      </c>
      <c r="C360" s="376"/>
      <c r="D360" s="376"/>
      <c r="E360" s="376"/>
      <c r="F360" s="376"/>
      <c r="G360" s="376"/>
      <c r="H360" s="376"/>
      <c r="I360" s="376"/>
      <c r="J360" s="377"/>
      <c r="K360" s="375" t="str">
        <f>Calcu_ADJ!E95</f>
        <v/>
      </c>
      <c r="L360" s="376"/>
      <c r="M360" s="376"/>
      <c r="N360" s="376"/>
      <c r="O360" s="377"/>
      <c r="P360" s="375" t="str">
        <f>Calcu_ADJ!F95</f>
        <v/>
      </c>
      <c r="Q360" s="376"/>
      <c r="R360" s="376"/>
      <c r="S360" s="376"/>
      <c r="T360" s="377"/>
      <c r="U360" s="375" t="str">
        <f>Calcu_ADJ!G95</f>
        <v/>
      </c>
      <c r="V360" s="376"/>
      <c r="W360" s="376"/>
      <c r="X360" s="376"/>
      <c r="Y360" s="377"/>
      <c r="Z360" s="375" t="str">
        <f>Calcu_ADJ!H95</f>
        <v/>
      </c>
      <c r="AA360" s="376"/>
      <c r="AB360" s="376"/>
      <c r="AC360" s="376"/>
      <c r="AD360" s="377"/>
      <c r="AE360" s="375" t="str">
        <f>Calcu_ADJ!I95</f>
        <v/>
      </c>
      <c r="AF360" s="376"/>
      <c r="AG360" s="376"/>
      <c r="AH360" s="376"/>
      <c r="AI360" s="377"/>
      <c r="AJ360" s="375" t="str">
        <f>Calcu_ADJ!J95</f>
        <v/>
      </c>
      <c r="AK360" s="376"/>
      <c r="AL360" s="376"/>
      <c r="AM360" s="376"/>
      <c r="AN360" s="377"/>
      <c r="AO360" s="390" t="str">
        <f>Calcu_ADJ!K95</f>
        <v/>
      </c>
      <c r="AP360" s="391"/>
      <c r="AQ360" s="391"/>
      <c r="AR360" s="391"/>
      <c r="AS360" s="392"/>
    </row>
    <row r="361" spans="1:46" ht="18.75" customHeight="1">
      <c r="A361" s="59"/>
      <c r="B361" s="375" t="str">
        <f>Calcu_ADJ!C96</f>
        <v/>
      </c>
      <c r="C361" s="376"/>
      <c r="D361" s="376"/>
      <c r="E361" s="376"/>
      <c r="F361" s="376"/>
      <c r="G361" s="376"/>
      <c r="H361" s="376"/>
      <c r="I361" s="376"/>
      <c r="J361" s="377"/>
      <c r="K361" s="375" t="str">
        <f>Calcu_ADJ!E96</f>
        <v/>
      </c>
      <c r="L361" s="376"/>
      <c r="M361" s="376"/>
      <c r="N361" s="376"/>
      <c r="O361" s="377"/>
      <c r="P361" s="375" t="str">
        <f>Calcu_ADJ!F96</f>
        <v/>
      </c>
      <c r="Q361" s="376"/>
      <c r="R361" s="376"/>
      <c r="S361" s="376"/>
      <c r="T361" s="377"/>
      <c r="U361" s="375" t="str">
        <f>Calcu_ADJ!G96</f>
        <v/>
      </c>
      <c r="V361" s="376"/>
      <c r="W361" s="376"/>
      <c r="X361" s="376"/>
      <c r="Y361" s="377"/>
      <c r="Z361" s="375" t="str">
        <f>Calcu_ADJ!H96</f>
        <v/>
      </c>
      <c r="AA361" s="376"/>
      <c r="AB361" s="376"/>
      <c r="AC361" s="376"/>
      <c r="AD361" s="377"/>
      <c r="AE361" s="375" t="str">
        <f>Calcu_ADJ!I96</f>
        <v/>
      </c>
      <c r="AF361" s="376"/>
      <c r="AG361" s="376"/>
      <c r="AH361" s="376"/>
      <c r="AI361" s="377"/>
      <c r="AJ361" s="375" t="str">
        <f>Calcu_ADJ!J96</f>
        <v/>
      </c>
      <c r="AK361" s="376"/>
      <c r="AL361" s="376"/>
      <c r="AM361" s="376"/>
      <c r="AN361" s="377"/>
      <c r="AO361" s="390" t="str">
        <f>Calcu_ADJ!K96</f>
        <v/>
      </c>
      <c r="AP361" s="391"/>
      <c r="AQ361" s="391"/>
      <c r="AR361" s="391"/>
      <c r="AS361" s="392"/>
    </row>
    <row r="362" spans="1:46" ht="18.75" customHeight="1">
      <c r="A362" s="59"/>
      <c r="B362" s="375" t="str">
        <f>Calcu_ADJ!C97</f>
        <v/>
      </c>
      <c r="C362" s="376"/>
      <c r="D362" s="376"/>
      <c r="E362" s="376"/>
      <c r="F362" s="376"/>
      <c r="G362" s="376"/>
      <c r="H362" s="376"/>
      <c r="I362" s="376"/>
      <c r="J362" s="377"/>
      <c r="K362" s="375" t="str">
        <f>Calcu_ADJ!E97</f>
        <v/>
      </c>
      <c r="L362" s="376"/>
      <c r="M362" s="376"/>
      <c r="N362" s="376"/>
      <c r="O362" s="377"/>
      <c r="P362" s="375" t="str">
        <f>Calcu_ADJ!F97</f>
        <v/>
      </c>
      <c r="Q362" s="376"/>
      <c r="R362" s="376"/>
      <c r="S362" s="376"/>
      <c r="T362" s="377"/>
      <c r="U362" s="375" t="str">
        <f>Calcu_ADJ!G97</f>
        <v/>
      </c>
      <c r="V362" s="376"/>
      <c r="W362" s="376"/>
      <c r="X362" s="376"/>
      <c r="Y362" s="377"/>
      <c r="Z362" s="375" t="str">
        <f>Calcu_ADJ!H97</f>
        <v/>
      </c>
      <c r="AA362" s="376"/>
      <c r="AB362" s="376"/>
      <c r="AC362" s="376"/>
      <c r="AD362" s="377"/>
      <c r="AE362" s="375" t="str">
        <f>Calcu_ADJ!I97</f>
        <v/>
      </c>
      <c r="AF362" s="376"/>
      <c r="AG362" s="376"/>
      <c r="AH362" s="376"/>
      <c r="AI362" s="377"/>
      <c r="AJ362" s="375" t="str">
        <f>Calcu_ADJ!J97</f>
        <v/>
      </c>
      <c r="AK362" s="376"/>
      <c r="AL362" s="376"/>
      <c r="AM362" s="376"/>
      <c r="AN362" s="377"/>
      <c r="AO362" s="390" t="str">
        <f>Calcu_ADJ!K97</f>
        <v/>
      </c>
      <c r="AP362" s="391"/>
      <c r="AQ362" s="391"/>
      <c r="AR362" s="391"/>
      <c r="AS362" s="392"/>
    </row>
    <row r="363" spans="1:46" ht="18.75" customHeight="1">
      <c r="A363" s="59"/>
      <c r="B363" s="375" t="str">
        <f>Calcu_ADJ!C98</f>
        <v/>
      </c>
      <c r="C363" s="376"/>
      <c r="D363" s="376"/>
      <c r="E363" s="376"/>
      <c r="F363" s="376"/>
      <c r="G363" s="376"/>
      <c r="H363" s="376"/>
      <c r="I363" s="376"/>
      <c r="J363" s="377"/>
      <c r="K363" s="375" t="str">
        <f>Calcu_ADJ!E98</f>
        <v/>
      </c>
      <c r="L363" s="376"/>
      <c r="M363" s="376"/>
      <c r="N363" s="376"/>
      <c r="O363" s="377"/>
      <c r="P363" s="375" t="str">
        <f>Calcu_ADJ!F98</f>
        <v/>
      </c>
      <c r="Q363" s="376"/>
      <c r="R363" s="376"/>
      <c r="S363" s="376"/>
      <c r="T363" s="377"/>
      <c r="U363" s="375" t="str">
        <f>Calcu_ADJ!G98</f>
        <v/>
      </c>
      <c r="V363" s="376"/>
      <c r="W363" s="376"/>
      <c r="X363" s="376"/>
      <c r="Y363" s="377"/>
      <c r="Z363" s="375" t="str">
        <f>Calcu_ADJ!H98</f>
        <v/>
      </c>
      <c r="AA363" s="376"/>
      <c r="AB363" s="376"/>
      <c r="AC363" s="376"/>
      <c r="AD363" s="377"/>
      <c r="AE363" s="375" t="str">
        <f>Calcu_ADJ!I98</f>
        <v/>
      </c>
      <c r="AF363" s="376"/>
      <c r="AG363" s="376"/>
      <c r="AH363" s="376"/>
      <c r="AI363" s="377"/>
      <c r="AJ363" s="375" t="str">
        <f>Calcu_ADJ!J98</f>
        <v/>
      </c>
      <c r="AK363" s="376"/>
      <c r="AL363" s="376"/>
      <c r="AM363" s="376"/>
      <c r="AN363" s="377"/>
      <c r="AO363" s="390" t="str">
        <f>Calcu_ADJ!K98</f>
        <v/>
      </c>
      <c r="AP363" s="391"/>
      <c r="AQ363" s="391"/>
      <c r="AR363" s="391"/>
      <c r="AS363" s="392"/>
    </row>
    <row r="364" spans="1:46" ht="18.75" customHeight="1">
      <c r="A364" s="59"/>
      <c r="B364" s="375" t="str">
        <f>Calcu_ADJ!C99</f>
        <v/>
      </c>
      <c r="C364" s="376"/>
      <c r="D364" s="376"/>
      <c r="E364" s="376"/>
      <c r="F364" s="376"/>
      <c r="G364" s="376"/>
      <c r="H364" s="376"/>
      <c r="I364" s="376"/>
      <c r="J364" s="377"/>
      <c r="K364" s="375" t="str">
        <f>Calcu_ADJ!E99</f>
        <v/>
      </c>
      <c r="L364" s="376"/>
      <c r="M364" s="376"/>
      <c r="N364" s="376"/>
      <c r="O364" s="377"/>
      <c r="P364" s="375" t="str">
        <f>Calcu_ADJ!F99</f>
        <v/>
      </c>
      <c r="Q364" s="376"/>
      <c r="R364" s="376"/>
      <c r="S364" s="376"/>
      <c r="T364" s="377"/>
      <c r="U364" s="375" t="str">
        <f>Calcu_ADJ!G99</f>
        <v/>
      </c>
      <c r="V364" s="376"/>
      <c r="W364" s="376"/>
      <c r="X364" s="376"/>
      <c r="Y364" s="377"/>
      <c r="Z364" s="375" t="str">
        <f>Calcu_ADJ!H99</f>
        <v/>
      </c>
      <c r="AA364" s="376"/>
      <c r="AB364" s="376"/>
      <c r="AC364" s="376"/>
      <c r="AD364" s="377"/>
      <c r="AE364" s="375" t="str">
        <f>Calcu_ADJ!I99</f>
        <v/>
      </c>
      <c r="AF364" s="376"/>
      <c r="AG364" s="376"/>
      <c r="AH364" s="376"/>
      <c r="AI364" s="377"/>
      <c r="AJ364" s="375" t="str">
        <f>Calcu_ADJ!J99</f>
        <v/>
      </c>
      <c r="AK364" s="376"/>
      <c r="AL364" s="376"/>
      <c r="AM364" s="376"/>
      <c r="AN364" s="377"/>
      <c r="AO364" s="390" t="str">
        <f>Calcu_ADJ!K99</f>
        <v/>
      </c>
      <c r="AP364" s="391"/>
      <c r="AQ364" s="391"/>
      <c r="AR364" s="391"/>
      <c r="AS364" s="392"/>
    </row>
    <row r="365" spans="1:46" ht="18.75" customHeight="1">
      <c r="A365" s="59"/>
      <c r="B365" s="375" t="str">
        <f>Calcu_ADJ!C100</f>
        <v/>
      </c>
      <c r="C365" s="376"/>
      <c r="D365" s="376"/>
      <c r="E365" s="376"/>
      <c r="F365" s="376"/>
      <c r="G365" s="376"/>
      <c r="H365" s="376"/>
      <c r="I365" s="376"/>
      <c r="J365" s="377"/>
      <c r="K365" s="375" t="str">
        <f>Calcu_ADJ!E100</f>
        <v/>
      </c>
      <c r="L365" s="376"/>
      <c r="M365" s="376"/>
      <c r="N365" s="376"/>
      <c r="O365" s="377"/>
      <c r="P365" s="375" t="str">
        <f>Calcu_ADJ!F100</f>
        <v/>
      </c>
      <c r="Q365" s="376"/>
      <c r="R365" s="376"/>
      <c r="S365" s="376"/>
      <c r="T365" s="377"/>
      <c r="U365" s="375" t="str">
        <f>Calcu_ADJ!G100</f>
        <v/>
      </c>
      <c r="V365" s="376"/>
      <c r="W365" s="376"/>
      <c r="X365" s="376"/>
      <c r="Y365" s="377"/>
      <c r="Z365" s="375" t="str">
        <f>Calcu_ADJ!H100</f>
        <v/>
      </c>
      <c r="AA365" s="376"/>
      <c r="AB365" s="376"/>
      <c r="AC365" s="376"/>
      <c r="AD365" s="377"/>
      <c r="AE365" s="375" t="str">
        <f>Calcu_ADJ!I100</f>
        <v/>
      </c>
      <c r="AF365" s="376"/>
      <c r="AG365" s="376"/>
      <c r="AH365" s="376"/>
      <c r="AI365" s="377"/>
      <c r="AJ365" s="375" t="str">
        <f>Calcu_ADJ!J100</f>
        <v/>
      </c>
      <c r="AK365" s="376"/>
      <c r="AL365" s="376"/>
      <c r="AM365" s="376"/>
      <c r="AN365" s="377"/>
      <c r="AO365" s="390" t="str">
        <f>Calcu_ADJ!K100</f>
        <v/>
      </c>
      <c r="AP365" s="391"/>
      <c r="AQ365" s="391"/>
      <c r="AR365" s="391"/>
      <c r="AS365" s="392"/>
    </row>
    <row r="366" spans="1:46" ht="18.75" customHeight="1">
      <c r="A366" s="59"/>
      <c r="B366" s="250"/>
      <c r="C366" s="250"/>
      <c r="D366" s="250"/>
      <c r="E366" s="250"/>
      <c r="F366" s="250"/>
      <c r="G366" s="250"/>
      <c r="H366" s="250"/>
      <c r="I366" s="250"/>
      <c r="J366" s="250"/>
      <c r="K366" s="250"/>
      <c r="L366" s="250"/>
      <c r="M366" s="250"/>
      <c r="N366" s="250"/>
      <c r="O366" s="250"/>
      <c r="P366" s="250"/>
      <c r="Q366" s="250"/>
      <c r="R366" s="250"/>
      <c r="S366" s="250"/>
      <c r="T366" s="250"/>
      <c r="U366" s="250"/>
      <c r="V366" s="250"/>
      <c r="W366" s="250"/>
      <c r="X366" s="250"/>
      <c r="Y366" s="250"/>
      <c r="Z366" s="250"/>
      <c r="AA366" s="250"/>
      <c r="AB366" s="250"/>
      <c r="AC366" s="250"/>
      <c r="AD366" s="250"/>
      <c r="AE366" s="250"/>
      <c r="AF366" s="250"/>
      <c r="AG366" s="250"/>
      <c r="AH366" s="250"/>
      <c r="AI366" s="250"/>
      <c r="AJ366" s="250"/>
      <c r="AK366" s="250"/>
      <c r="AL366" s="250"/>
      <c r="AM366" s="250"/>
      <c r="AN366" s="250"/>
      <c r="AO366" s="250"/>
      <c r="AP366" s="250"/>
      <c r="AQ366" s="250"/>
      <c r="AR366" s="250"/>
      <c r="AS366" s="250"/>
      <c r="AT366" s="250"/>
    </row>
    <row r="367" spans="1:46" ht="18.75" customHeight="1">
      <c r="A367" s="62" t="s">
        <v>188</v>
      </c>
      <c r="B367" s="253"/>
      <c r="C367" s="253"/>
      <c r="D367" s="253"/>
      <c r="E367" s="253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  <c r="AC367" s="253"/>
      <c r="AD367" s="253"/>
      <c r="AE367" s="253"/>
      <c r="AF367" s="253"/>
      <c r="AG367" s="253"/>
      <c r="AH367" s="253"/>
      <c r="AI367" s="253"/>
      <c r="AJ367" s="253"/>
      <c r="AK367" s="253"/>
      <c r="AL367" s="253"/>
      <c r="AM367" s="253"/>
      <c r="AN367" s="253"/>
      <c r="AO367" s="253"/>
      <c r="AP367" s="253"/>
      <c r="AQ367" s="253"/>
      <c r="AR367" s="253"/>
      <c r="AS367" s="253"/>
      <c r="AT367" s="253"/>
    </row>
    <row r="368" spans="1:46" ht="18.75" customHeight="1">
      <c r="A368" s="253"/>
      <c r="B368" s="397"/>
      <c r="C368" s="399"/>
      <c r="D368" s="393"/>
      <c r="E368" s="394"/>
      <c r="F368" s="394"/>
      <c r="G368" s="395"/>
      <c r="H368" s="396">
        <v>1</v>
      </c>
      <c r="I368" s="396"/>
      <c r="J368" s="396"/>
      <c r="K368" s="396"/>
      <c r="L368" s="396"/>
      <c r="M368" s="396"/>
      <c r="N368" s="396"/>
      <c r="O368" s="396">
        <v>2</v>
      </c>
      <c r="P368" s="396"/>
      <c r="Q368" s="396"/>
      <c r="R368" s="396"/>
      <c r="S368" s="396"/>
      <c r="T368" s="396"/>
      <c r="U368" s="396"/>
      <c r="V368" s="396">
        <v>3</v>
      </c>
      <c r="W368" s="396"/>
      <c r="X368" s="396"/>
      <c r="Y368" s="396"/>
      <c r="Z368" s="396"/>
      <c r="AA368" s="393">
        <v>4</v>
      </c>
      <c r="AB368" s="394"/>
      <c r="AC368" s="394"/>
      <c r="AD368" s="394"/>
      <c r="AE368" s="394"/>
      <c r="AF368" s="394"/>
      <c r="AG368" s="395"/>
      <c r="AH368" s="396">
        <v>5</v>
      </c>
      <c r="AI368" s="396"/>
      <c r="AJ368" s="396"/>
      <c r="AK368" s="396"/>
      <c r="AL368" s="396"/>
      <c r="AM368" s="396"/>
      <c r="AN368" s="396"/>
      <c r="AO368" s="396"/>
      <c r="AP368" s="396">
        <v>6</v>
      </c>
      <c r="AQ368" s="396"/>
      <c r="AR368" s="396"/>
      <c r="AS368" s="396"/>
      <c r="AT368" s="253"/>
    </row>
    <row r="369" spans="1:56" ht="18.75" customHeight="1">
      <c r="A369" s="253"/>
      <c r="B369" s="415"/>
      <c r="C369" s="416"/>
      <c r="D369" s="397" t="s">
        <v>136</v>
      </c>
      <c r="E369" s="398"/>
      <c r="F369" s="398"/>
      <c r="G369" s="399"/>
      <c r="H369" s="400" t="s">
        <v>137</v>
      </c>
      <c r="I369" s="400"/>
      <c r="J369" s="400"/>
      <c r="K369" s="400"/>
      <c r="L369" s="400"/>
      <c r="M369" s="400"/>
      <c r="N369" s="400"/>
      <c r="O369" s="400" t="s">
        <v>140</v>
      </c>
      <c r="P369" s="400"/>
      <c r="Q369" s="400"/>
      <c r="R369" s="400"/>
      <c r="S369" s="400"/>
      <c r="T369" s="400"/>
      <c r="U369" s="400"/>
      <c r="V369" s="400" t="s">
        <v>141</v>
      </c>
      <c r="W369" s="400"/>
      <c r="X369" s="400"/>
      <c r="Y369" s="400"/>
      <c r="Z369" s="400"/>
      <c r="AA369" s="397" t="s">
        <v>142</v>
      </c>
      <c r="AB369" s="398"/>
      <c r="AC369" s="398"/>
      <c r="AD369" s="398"/>
      <c r="AE369" s="398"/>
      <c r="AF369" s="398"/>
      <c r="AG369" s="399"/>
      <c r="AH369" s="400" t="s">
        <v>189</v>
      </c>
      <c r="AI369" s="400"/>
      <c r="AJ369" s="400"/>
      <c r="AK369" s="400"/>
      <c r="AL369" s="400"/>
      <c r="AM369" s="400"/>
      <c r="AN369" s="400"/>
      <c r="AO369" s="400"/>
      <c r="AP369" s="400" t="s">
        <v>144</v>
      </c>
      <c r="AQ369" s="400"/>
      <c r="AR369" s="400"/>
      <c r="AS369" s="400"/>
      <c r="AT369" s="253"/>
    </row>
    <row r="370" spans="1:56" ht="18.75" customHeight="1">
      <c r="A370" s="253"/>
      <c r="B370" s="417"/>
      <c r="C370" s="418"/>
      <c r="D370" s="419" t="s">
        <v>190</v>
      </c>
      <c r="E370" s="420"/>
      <c r="F370" s="420"/>
      <c r="G370" s="421"/>
      <c r="H370" s="404" t="s">
        <v>287</v>
      </c>
      <c r="I370" s="404"/>
      <c r="J370" s="404"/>
      <c r="K370" s="404"/>
      <c r="L370" s="404"/>
      <c r="M370" s="404"/>
      <c r="N370" s="404"/>
      <c r="O370" s="404" t="s">
        <v>288</v>
      </c>
      <c r="P370" s="404"/>
      <c r="Q370" s="404"/>
      <c r="R370" s="404"/>
      <c r="S370" s="404"/>
      <c r="T370" s="404"/>
      <c r="U370" s="404"/>
      <c r="V370" s="404"/>
      <c r="W370" s="404"/>
      <c r="X370" s="404"/>
      <c r="Y370" s="404"/>
      <c r="Z370" s="404"/>
      <c r="AA370" s="401" t="s">
        <v>289</v>
      </c>
      <c r="AB370" s="402"/>
      <c r="AC370" s="402"/>
      <c r="AD370" s="402"/>
      <c r="AE370" s="402"/>
      <c r="AF370" s="402"/>
      <c r="AG370" s="403"/>
      <c r="AH370" s="404" t="s">
        <v>290</v>
      </c>
      <c r="AI370" s="404"/>
      <c r="AJ370" s="404"/>
      <c r="AK370" s="404"/>
      <c r="AL370" s="404"/>
      <c r="AM370" s="404"/>
      <c r="AN370" s="404"/>
      <c r="AO370" s="404"/>
      <c r="AP370" s="404"/>
      <c r="AQ370" s="404"/>
      <c r="AR370" s="404"/>
      <c r="AS370" s="404"/>
      <c r="AT370" s="253"/>
    </row>
    <row r="371" spans="1:56" ht="18.75" customHeight="1">
      <c r="A371" s="253"/>
      <c r="B371" s="396" t="s">
        <v>146</v>
      </c>
      <c r="C371" s="396"/>
      <c r="D371" s="405" t="s">
        <v>185</v>
      </c>
      <c r="E371" s="406"/>
      <c r="F371" s="406"/>
      <c r="G371" s="407"/>
      <c r="H371" s="408" t="e">
        <f ca="1">Calcu_ADJ!E105</f>
        <v>#N/A</v>
      </c>
      <c r="I371" s="409"/>
      <c r="J371" s="409"/>
      <c r="K371" s="409"/>
      <c r="L371" s="409"/>
      <c r="M371" s="410" t="str">
        <f>Calcu_ADJ!F105</f>
        <v>mm</v>
      </c>
      <c r="N371" s="411"/>
      <c r="O371" s="412">
        <f>Calcu_ADJ!J105</f>
        <v>0</v>
      </c>
      <c r="P371" s="413"/>
      <c r="Q371" s="413"/>
      <c r="R371" s="413"/>
      <c r="S371" s="414" t="str">
        <f>Calcu_ADJ!K105</f>
        <v>μm</v>
      </c>
      <c r="T371" s="410"/>
      <c r="U371" s="411"/>
      <c r="V371" s="396" t="str">
        <f>Calcu_ADJ!L105</f>
        <v>정규</v>
      </c>
      <c r="W371" s="396"/>
      <c r="X371" s="396"/>
      <c r="Y371" s="396"/>
      <c r="Z371" s="396"/>
      <c r="AA371" s="393">
        <f>Calcu_ADJ!M105</f>
        <v>1</v>
      </c>
      <c r="AB371" s="394"/>
      <c r="AC371" s="394"/>
      <c r="AD371" s="394"/>
      <c r="AE371" s="394"/>
      <c r="AF371" s="394"/>
      <c r="AG371" s="395"/>
      <c r="AH371" s="412">
        <f>Calcu_ADJ!N105</f>
        <v>0</v>
      </c>
      <c r="AI371" s="413"/>
      <c r="AJ371" s="413"/>
      <c r="AK371" s="413"/>
      <c r="AL371" s="413"/>
      <c r="AM371" s="414" t="str">
        <f>Calcu_ADJ!O105</f>
        <v>μm</v>
      </c>
      <c r="AN371" s="414"/>
      <c r="AO371" s="422"/>
      <c r="AP371" s="396" t="str">
        <f>Calcu_ADJ!P105</f>
        <v>∞</v>
      </c>
      <c r="AQ371" s="396"/>
      <c r="AR371" s="396"/>
      <c r="AS371" s="396"/>
      <c r="AT371" s="253"/>
    </row>
    <row r="372" spans="1:56" ht="18.75" customHeight="1">
      <c r="A372" s="253"/>
      <c r="B372" s="396" t="s">
        <v>149</v>
      </c>
      <c r="C372" s="396"/>
      <c r="D372" s="405" t="s">
        <v>184</v>
      </c>
      <c r="E372" s="406"/>
      <c r="F372" s="406"/>
      <c r="G372" s="407"/>
      <c r="H372" s="408" t="e">
        <f ca="1">Calcu_ADJ!E106</f>
        <v>#N/A</v>
      </c>
      <c r="I372" s="409"/>
      <c r="J372" s="409"/>
      <c r="K372" s="409"/>
      <c r="L372" s="409"/>
      <c r="M372" s="410" t="str">
        <f>Calcu_ADJ!F106</f>
        <v>mm</v>
      </c>
      <c r="N372" s="411"/>
      <c r="O372" s="412">
        <f>Calcu_ADJ!J106</f>
        <v>0</v>
      </c>
      <c r="P372" s="413"/>
      <c r="Q372" s="413"/>
      <c r="R372" s="413"/>
      <c r="S372" s="414" t="str">
        <f>Calcu_ADJ!K106</f>
        <v>μm</v>
      </c>
      <c r="T372" s="410"/>
      <c r="U372" s="411"/>
      <c r="V372" s="396" t="str">
        <f>Calcu_ADJ!L106</f>
        <v>직사각형</v>
      </c>
      <c r="W372" s="396"/>
      <c r="X372" s="396"/>
      <c r="Y372" s="396"/>
      <c r="Z372" s="396"/>
      <c r="AA372" s="393">
        <f>Calcu_ADJ!M106</f>
        <v>-1</v>
      </c>
      <c r="AB372" s="394"/>
      <c r="AC372" s="394"/>
      <c r="AD372" s="394"/>
      <c r="AE372" s="394"/>
      <c r="AF372" s="394"/>
      <c r="AG372" s="395"/>
      <c r="AH372" s="412">
        <f>Calcu_ADJ!N106</f>
        <v>0</v>
      </c>
      <c r="AI372" s="413"/>
      <c r="AJ372" s="413"/>
      <c r="AK372" s="413"/>
      <c r="AL372" s="413"/>
      <c r="AM372" s="414" t="str">
        <f>Calcu_ADJ!O106</f>
        <v>μm</v>
      </c>
      <c r="AN372" s="414"/>
      <c r="AO372" s="422"/>
      <c r="AP372" s="396" t="str">
        <f>Calcu_ADJ!P106</f>
        <v>∞</v>
      </c>
      <c r="AQ372" s="396"/>
      <c r="AR372" s="396"/>
      <c r="AS372" s="396"/>
      <c r="AT372" s="253"/>
    </row>
    <row r="373" spans="1:56" ht="18.75" customHeight="1">
      <c r="A373" s="253"/>
      <c r="B373" s="396" t="s">
        <v>80</v>
      </c>
      <c r="C373" s="396"/>
      <c r="D373" s="405" t="s">
        <v>413</v>
      </c>
      <c r="E373" s="406"/>
      <c r="F373" s="406"/>
      <c r="G373" s="407"/>
      <c r="H373" s="408">
        <f>Calcu_ADJ!E107</f>
        <v>0</v>
      </c>
      <c r="I373" s="409"/>
      <c r="J373" s="409"/>
      <c r="K373" s="409"/>
      <c r="L373" s="409"/>
      <c r="M373" s="410" t="str">
        <f>Calcu_ADJ!F107</f>
        <v>mm</v>
      </c>
      <c r="N373" s="411"/>
      <c r="O373" s="412">
        <f>Calcu_ADJ!J107</f>
        <v>0</v>
      </c>
      <c r="P373" s="413"/>
      <c r="Q373" s="413"/>
      <c r="R373" s="413"/>
      <c r="S373" s="414" t="str">
        <f>Calcu_ADJ!K107</f>
        <v>μm</v>
      </c>
      <c r="T373" s="410"/>
      <c r="U373" s="411"/>
      <c r="V373" s="396" t="str">
        <f>Calcu_ADJ!L107</f>
        <v>직사각형</v>
      </c>
      <c r="W373" s="396"/>
      <c r="X373" s="396"/>
      <c r="Y373" s="396"/>
      <c r="Z373" s="396"/>
      <c r="AA373" s="393">
        <f>Calcu_ADJ!M107</f>
        <v>1</v>
      </c>
      <c r="AB373" s="394"/>
      <c r="AC373" s="394"/>
      <c r="AD373" s="394"/>
      <c r="AE373" s="394"/>
      <c r="AF373" s="394"/>
      <c r="AG373" s="395"/>
      <c r="AH373" s="412">
        <f>Calcu_ADJ!N107</f>
        <v>0</v>
      </c>
      <c r="AI373" s="413"/>
      <c r="AJ373" s="413"/>
      <c r="AK373" s="413"/>
      <c r="AL373" s="413"/>
      <c r="AM373" s="414" t="str">
        <f>Calcu_ADJ!O107</f>
        <v>μm</v>
      </c>
      <c r="AN373" s="414"/>
      <c r="AO373" s="422"/>
      <c r="AP373" s="396" t="str">
        <f>Calcu_ADJ!P107</f>
        <v>∞</v>
      </c>
      <c r="AQ373" s="396"/>
      <c r="AR373" s="396"/>
      <c r="AS373" s="396"/>
      <c r="AT373" s="253"/>
    </row>
    <row r="374" spans="1:56" ht="18.75" customHeight="1">
      <c r="A374" s="253"/>
      <c r="B374" s="396" t="s">
        <v>81</v>
      </c>
      <c r="C374" s="396"/>
      <c r="D374" s="405" t="s">
        <v>284</v>
      </c>
      <c r="E374" s="406"/>
      <c r="F374" s="406"/>
      <c r="G374" s="407"/>
      <c r="H374" s="408">
        <f>Calcu_ADJ!E108</f>
        <v>0</v>
      </c>
      <c r="I374" s="409"/>
      <c r="J374" s="409"/>
      <c r="K374" s="409"/>
      <c r="L374" s="409"/>
      <c r="M374" s="410" t="str">
        <f>Calcu_ADJ!F108</f>
        <v>mm</v>
      </c>
      <c r="N374" s="411"/>
      <c r="O374" s="412">
        <f>Calcu_ADJ!J108</f>
        <v>0</v>
      </c>
      <c r="P374" s="413"/>
      <c r="Q374" s="413"/>
      <c r="R374" s="413"/>
      <c r="S374" s="414" t="str">
        <f>Calcu_ADJ!K108</f>
        <v>μm</v>
      </c>
      <c r="T374" s="410"/>
      <c r="U374" s="411"/>
      <c r="V374" s="396" t="str">
        <f>Calcu_ADJ!L108</f>
        <v>직사각형</v>
      </c>
      <c r="W374" s="396"/>
      <c r="X374" s="396"/>
      <c r="Y374" s="396"/>
      <c r="Z374" s="396"/>
      <c r="AA374" s="393">
        <f>Calcu_ADJ!M108</f>
        <v>1</v>
      </c>
      <c r="AB374" s="394"/>
      <c r="AC374" s="394"/>
      <c r="AD374" s="394"/>
      <c r="AE374" s="394"/>
      <c r="AF374" s="394"/>
      <c r="AG374" s="395"/>
      <c r="AH374" s="412">
        <f>Calcu_ADJ!N108</f>
        <v>0</v>
      </c>
      <c r="AI374" s="413"/>
      <c r="AJ374" s="413"/>
      <c r="AK374" s="413"/>
      <c r="AL374" s="413"/>
      <c r="AM374" s="414" t="str">
        <f>Calcu_ADJ!O108</f>
        <v>μm</v>
      </c>
      <c r="AN374" s="414"/>
      <c r="AO374" s="422"/>
      <c r="AP374" s="396">
        <f>Calcu_ADJ!P108</f>
        <v>50</v>
      </c>
      <c r="AQ374" s="396"/>
      <c r="AR374" s="396"/>
      <c r="AS374" s="396"/>
      <c r="AT374" s="253"/>
    </row>
    <row r="375" spans="1:56" ht="18.75" customHeight="1">
      <c r="A375" s="253"/>
      <c r="B375" s="396" t="s">
        <v>153</v>
      </c>
      <c r="C375" s="396"/>
      <c r="D375" s="405" t="s">
        <v>388</v>
      </c>
      <c r="E375" s="406"/>
      <c r="F375" s="406"/>
      <c r="G375" s="407"/>
      <c r="H375" s="408">
        <f>Calcu_ADJ!E109</f>
        <v>0</v>
      </c>
      <c r="I375" s="409"/>
      <c r="J375" s="409"/>
      <c r="K375" s="409"/>
      <c r="L375" s="409"/>
      <c r="M375" s="410" t="str">
        <f>Calcu_ADJ!F109</f>
        <v>mm</v>
      </c>
      <c r="N375" s="411"/>
      <c r="O375" s="412">
        <f>Calcu_ADJ!J109</f>
        <v>0</v>
      </c>
      <c r="P375" s="413"/>
      <c r="Q375" s="413"/>
      <c r="R375" s="413"/>
      <c r="S375" s="414" t="str">
        <f>Calcu_ADJ!K109</f>
        <v>μm</v>
      </c>
      <c r="T375" s="410"/>
      <c r="U375" s="411"/>
      <c r="V375" s="396" t="str">
        <f>Calcu_ADJ!L109</f>
        <v>직사각형</v>
      </c>
      <c r="W375" s="396"/>
      <c r="X375" s="396"/>
      <c r="Y375" s="396"/>
      <c r="Z375" s="396"/>
      <c r="AA375" s="393">
        <f>Calcu_ADJ!M109</f>
        <v>1</v>
      </c>
      <c r="AB375" s="394"/>
      <c r="AC375" s="394"/>
      <c r="AD375" s="394"/>
      <c r="AE375" s="394"/>
      <c r="AF375" s="394"/>
      <c r="AG375" s="395"/>
      <c r="AH375" s="412">
        <f>Calcu_ADJ!N109</f>
        <v>0</v>
      </c>
      <c r="AI375" s="413"/>
      <c r="AJ375" s="413"/>
      <c r="AK375" s="413"/>
      <c r="AL375" s="413"/>
      <c r="AM375" s="414" t="str">
        <f>Calcu_ADJ!O109</f>
        <v>μm</v>
      </c>
      <c r="AN375" s="414"/>
      <c r="AO375" s="422"/>
      <c r="AP375" s="396">
        <f>Calcu_ADJ!P109</f>
        <v>50</v>
      </c>
      <c r="AQ375" s="396"/>
      <c r="AR375" s="396"/>
      <c r="AS375" s="396"/>
      <c r="AT375" s="253"/>
    </row>
    <row r="376" spans="1:56" ht="18.75" customHeight="1">
      <c r="A376" s="253"/>
      <c r="B376" s="396" t="s">
        <v>154</v>
      </c>
      <c r="C376" s="396"/>
      <c r="D376" s="405" t="s">
        <v>232</v>
      </c>
      <c r="E376" s="406"/>
      <c r="F376" s="406"/>
      <c r="G376" s="407"/>
      <c r="H376" s="408" t="e">
        <f ca="1">Calcu_ADJ!E110</f>
        <v>#N/A</v>
      </c>
      <c r="I376" s="409"/>
      <c r="J376" s="409"/>
      <c r="K376" s="409"/>
      <c r="L376" s="409"/>
      <c r="M376" s="410" t="str">
        <f>Calcu_ADJ!F110</f>
        <v>mm</v>
      </c>
      <c r="N376" s="411"/>
      <c r="O376" s="393"/>
      <c r="P376" s="394"/>
      <c r="Q376" s="394"/>
      <c r="R376" s="394"/>
      <c r="S376" s="394"/>
      <c r="T376" s="394"/>
      <c r="U376" s="395"/>
      <c r="V376" s="396"/>
      <c r="W376" s="396"/>
      <c r="X376" s="396"/>
      <c r="Y376" s="396"/>
      <c r="Z376" s="396"/>
      <c r="AA376" s="393"/>
      <c r="AB376" s="394"/>
      <c r="AC376" s="394"/>
      <c r="AD376" s="394"/>
      <c r="AE376" s="394"/>
      <c r="AF376" s="394"/>
      <c r="AG376" s="395"/>
      <c r="AH376" s="412">
        <f>Calcu_ADJ!N110</f>
        <v>0</v>
      </c>
      <c r="AI376" s="413"/>
      <c r="AJ376" s="413"/>
      <c r="AK376" s="413"/>
      <c r="AL376" s="413"/>
      <c r="AM376" s="414" t="str">
        <f>Calcu_ADJ!O110</f>
        <v>μm</v>
      </c>
      <c r="AN376" s="414"/>
      <c r="AO376" s="422"/>
      <c r="AP376" s="396" t="str">
        <f>Calcu_ADJ!P110</f>
        <v>∞</v>
      </c>
      <c r="AQ376" s="396"/>
      <c r="AR376" s="396"/>
      <c r="AS376" s="396"/>
      <c r="AT376" s="253"/>
    </row>
    <row r="377" spans="1:56" ht="18.75" customHeight="1">
      <c r="A377" s="253"/>
      <c r="B377" s="253"/>
      <c r="C377" s="253"/>
      <c r="D377" s="253"/>
      <c r="E377" s="253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  <c r="AB377" s="253"/>
      <c r="AC377" s="253"/>
      <c r="AD377" s="253"/>
      <c r="AE377" s="253"/>
      <c r="AF377" s="253"/>
      <c r="AG377" s="253"/>
      <c r="AH377" s="253"/>
      <c r="AI377" s="253"/>
      <c r="AJ377" s="253"/>
      <c r="AK377" s="253"/>
      <c r="AL377" s="253"/>
      <c r="AM377" s="253"/>
      <c r="AN377" s="253"/>
      <c r="AO377" s="253"/>
      <c r="AP377" s="253"/>
      <c r="AQ377" s="253"/>
      <c r="AR377" s="253"/>
      <c r="AS377" s="253"/>
      <c r="AT377" s="253"/>
    </row>
    <row r="378" spans="1:56" ht="18.75" customHeight="1">
      <c r="A378" s="59" t="s">
        <v>240</v>
      </c>
      <c r="B378" s="253"/>
      <c r="C378" s="253"/>
      <c r="D378" s="253"/>
      <c r="E378" s="253"/>
      <c r="F378" s="253"/>
      <c r="G378" s="253"/>
      <c r="H378" s="253"/>
      <c r="I378" s="253"/>
      <c r="J378" s="253"/>
      <c r="K378" s="253"/>
      <c r="L378" s="253"/>
      <c r="M378" s="253"/>
      <c r="N378" s="253"/>
      <c r="O378" s="253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  <c r="AA378" s="253"/>
      <c r="AB378" s="253"/>
      <c r="AC378" s="253"/>
      <c r="AD378" s="253"/>
      <c r="AE378" s="253"/>
      <c r="AF378" s="253"/>
      <c r="AG378" s="253"/>
      <c r="AH378" s="253"/>
      <c r="AI378" s="253"/>
      <c r="AJ378" s="253"/>
      <c r="AK378" s="253"/>
      <c r="AL378" s="253"/>
      <c r="AM378" s="253"/>
      <c r="AN378" s="253"/>
      <c r="AO378" s="253"/>
      <c r="AP378" s="253"/>
      <c r="AQ378" s="253"/>
      <c r="AR378" s="253"/>
      <c r="AS378" s="253"/>
      <c r="AT378" s="253"/>
      <c r="AU378" s="253"/>
      <c r="AV378" s="253"/>
      <c r="AW378" s="253"/>
      <c r="AX378" s="253"/>
      <c r="AY378" s="253"/>
      <c r="AZ378" s="253"/>
      <c r="BA378" s="253"/>
      <c r="BB378" s="253"/>
      <c r="BC378" s="253"/>
      <c r="BD378" s="253"/>
    </row>
    <row r="379" spans="1:56" ht="18.75" customHeight="1">
      <c r="A379" s="59"/>
      <c r="B379" s="253"/>
      <c r="C379" s="253"/>
      <c r="D379" s="253"/>
      <c r="E379" s="61"/>
      <c r="F379" s="253"/>
      <c r="G379" s="253"/>
      <c r="H379" s="254" t="s">
        <v>222</v>
      </c>
      <c r="I379" s="370">
        <f>Calcu_ADJ!P111</f>
        <v>2</v>
      </c>
      <c r="J379" s="370"/>
      <c r="K379" s="370"/>
      <c r="L379" s="252" t="s">
        <v>223</v>
      </c>
      <c r="M379" s="423">
        <f>AH376</f>
        <v>0</v>
      </c>
      <c r="N379" s="423"/>
      <c r="O379" s="423"/>
      <c r="P379" s="423"/>
      <c r="Q379" s="253" t="s">
        <v>224</v>
      </c>
      <c r="R379" s="424">
        <f>I379*M379</f>
        <v>0</v>
      </c>
      <c r="S379" s="424"/>
      <c r="T379" s="424"/>
      <c r="U379" s="424"/>
      <c r="V379" s="250"/>
      <c r="W379" s="249"/>
      <c r="AB379" s="136"/>
      <c r="AC379" s="136"/>
      <c r="AD379" s="136"/>
      <c r="AE379" s="136"/>
      <c r="AF379" s="136"/>
      <c r="AG379" s="148"/>
      <c r="AH379" s="251"/>
      <c r="AI379" s="251"/>
      <c r="AJ379" s="251"/>
      <c r="AK379" s="253"/>
      <c r="AL379" s="253"/>
      <c r="AM379" s="253"/>
      <c r="AN379" s="253"/>
      <c r="AO379" s="253"/>
      <c r="AP379" s="253"/>
      <c r="AQ379" s="253"/>
      <c r="AR379" s="253"/>
      <c r="AS379" s="253"/>
      <c r="AT379" s="253"/>
      <c r="AU379" s="253"/>
      <c r="AV379" s="253"/>
      <c r="AW379" s="253"/>
      <c r="AX379" s="253"/>
      <c r="AY379" s="253"/>
      <c r="AZ379" s="253"/>
      <c r="BA379" s="253"/>
      <c r="BB379" s="253"/>
      <c r="BC379" s="253"/>
      <c r="BD379" s="253"/>
    </row>
  </sheetData>
  <mergeCells count="1431">
    <mergeCell ref="X93:X94"/>
    <mergeCell ref="O94:R94"/>
    <mergeCell ref="T94:W94"/>
    <mergeCell ref="I284:K284"/>
    <mergeCell ref="M284:P284"/>
    <mergeCell ref="R284:U284"/>
    <mergeCell ref="AF271:AG271"/>
    <mergeCell ref="AH271:AJ271"/>
    <mergeCell ref="F272:H272"/>
    <mergeCell ref="F274:H274"/>
    <mergeCell ref="L277:AI277"/>
    <mergeCell ref="AJ277:AJ278"/>
    <mergeCell ref="AA271:AC271"/>
    <mergeCell ref="AK277:AM278"/>
    <mergeCell ref="L278:O278"/>
    <mergeCell ref="P278:P279"/>
    <mergeCell ref="Q278:T278"/>
    <mergeCell ref="U278:U279"/>
    <mergeCell ref="V278:Y278"/>
    <mergeCell ref="Z278:Z279"/>
    <mergeCell ref="AA278:AD278"/>
    <mergeCell ref="AE278:AE279"/>
    <mergeCell ref="AF278:AI278"/>
    <mergeCell ref="L279:O279"/>
    <mergeCell ref="Q279:T279"/>
    <mergeCell ref="V279:Y279"/>
    <mergeCell ref="AA279:AD279"/>
    <mergeCell ref="I260:L261"/>
    <mergeCell ref="N260:Q260"/>
    <mergeCell ref="R260:R261"/>
    <mergeCell ref="S260:W261"/>
    <mergeCell ref="N261:Q261"/>
    <mergeCell ref="AF279:AI279"/>
    <mergeCell ref="I262:P262"/>
    <mergeCell ref="C263:H264"/>
    <mergeCell ref="L265:M265"/>
    <mergeCell ref="O265:S265"/>
    <mergeCell ref="V265:Z265"/>
    <mergeCell ref="C266:G267"/>
    <mergeCell ref="F271:H271"/>
    <mergeCell ref="K271:L271"/>
    <mergeCell ref="M271:O271"/>
    <mergeCell ref="R271:S271"/>
    <mergeCell ref="T271:V271"/>
    <mergeCell ref="Y271:Z271"/>
    <mergeCell ref="J245:BA245"/>
    <mergeCell ref="AC246:AG246"/>
    <mergeCell ref="I247:M248"/>
    <mergeCell ref="N247:Q247"/>
    <mergeCell ref="R247:R248"/>
    <mergeCell ref="S247:W248"/>
    <mergeCell ref="N248:Q248"/>
    <mergeCell ref="I249:P249"/>
    <mergeCell ref="C250:H251"/>
    <mergeCell ref="L252:M252"/>
    <mergeCell ref="O252:S252"/>
    <mergeCell ref="V252:Z252"/>
    <mergeCell ref="C253:G254"/>
    <mergeCell ref="H257:O257"/>
    <mergeCell ref="J258:BA258"/>
    <mergeCell ref="O259:T259"/>
    <mergeCell ref="U266:V267"/>
    <mergeCell ref="Q250:R251"/>
    <mergeCell ref="V253:W254"/>
    <mergeCell ref="H232:O232"/>
    <mergeCell ref="X233:AB233"/>
    <mergeCell ref="I234:L235"/>
    <mergeCell ref="N234:Q234"/>
    <mergeCell ref="R234:R235"/>
    <mergeCell ref="S234:V234"/>
    <mergeCell ref="W234:W235"/>
    <mergeCell ref="X234:AB235"/>
    <mergeCell ref="N235:Q235"/>
    <mergeCell ref="S235:V235"/>
    <mergeCell ref="I236:P236"/>
    <mergeCell ref="C237:H238"/>
    <mergeCell ref="L239:M239"/>
    <mergeCell ref="O239:S239"/>
    <mergeCell ref="V239:Z239"/>
    <mergeCell ref="C240:G241"/>
    <mergeCell ref="H244:O244"/>
    <mergeCell ref="M234:M235"/>
    <mergeCell ref="N237:O238"/>
    <mergeCell ref="I223:L224"/>
    <mergeCell ref="M223:N223"/>
    <mergeCell ref="O223:O224"/>
    <mergeCell ref="P223:R223"/>
    <mergeCell ref="S223:T223"/>
    <mergeCell ref="U223:U224"/>
    <mergeCell ref="V223:X224"/>
    <mergeCell ref="Y223:Z224"/>
    <mergeCell ref="M224:N224"/>
    <mergeCell ref="P224:T224"/>
    <mergeCell ref="I225:P225"/>
    <mergeCell ref="C226:H227"/>
    <mergeCell ref="N226:O227"/>
    <mergeCell ref="L228:M228"/>
    <mergeCell ref="O228:Q228"/>
    <mergeCell ref="R228:S228"/>
    <mergeCell ref="V228:X228"/>
    <mergeCell ref="Y228:Z228"/>
    <mergeCell ref="I209:P209"/>
    <mergeCell ref="C210:H211"/>
    <mergeCell ref="N210:O211"/>
    <mergeCell ref="L212:M212"/>
    <mergeCell ref="O212:Q212"/>
    <mergeCell ref="R212:S212"/>
    <mergeCell ref="V212:X212"/>
    <mergeCell ref="Y212:Z212"/>
    <mergeCell ref="I218:M218"/>
    <mergeCell ref="N218:O218"/>
    <mergeCell ref="Q219:S219"/>
    <mergeCell ref="T219:U219"/>
    <mergeCell ref="I220:L221"/>
    <mergeCell ref="M220:N220"/>
    <mergeCell ref="O220:O221"/>
    <mergeCell ref="P220:R220"/>
    <mergeCell ref="S220:T220"/>
    <mergeCell ref="U220:U221"/>
    <mergeCell ref="V220:X221"/>
    <mergeCell ref="Y220:Z221"/>
    <mergeCell ref="M221:N221"/>
    <mergeCell ref="P221:T221"/>
    <mergeCell ref="B201:C201"/>
    <mergeCell ref="D201:G201"/>
    <mergeCell ref="H201:L201"/>
    <mergeCell ref="M201:N201"/>
    <mergeCell ref="O201:U201"/>
    <mergeCell ref="V201:Z201"/>
    <mergeCell ref="AA201:AG201"/>
    <mergeCell ref="AH201:AL201"/>
    <mergeCell ref="AM201:AO201"/>
    <mergeCell ref="AP201:AS201"/>
    <mergeCell ref="I206:M206"/>
    <mergeCell ref="N206:O206"/>
    <mergeCell ref="J207:M208"/>
    <mergeCell ref="N207:O207"/>
    <mergeCell ref="P207:P208"/>
    <mergeCell ref="Q207:S207"/>
    <mergeCell ref="W207:W208"/>
    <mergeCell ref="X207:Z208"/>
    <mergeCell ref="AA207:AB208"/>
    <mergeCell ref="N208:O208"/>
    <mergeCell ref="Q208:V208"/>
    <mergeCell ref="AH197:AL197"/>
    <mergeCell ref="AM199:AO199"/>
    <mergeCell ref="AP199:AS199"/>
    <mergeCell ref="B200:C200"/>
    <mergeCell ref="D200:G200"/>
    <mergeCell ref="H200:L200"/>
    <mergeCell ref="M200:N200"/>
    <mergeCell ref="O200:R200"/>
    <mergeCell ref="S200:U200"/>
    <mergeCell ref="V200:Z200"/>
    <mergeCell ref="AA200:AG200"/>
    <mergeCell ref="AH200:AL200"/>
    <mergeCell ref="AM200:AO200"/>
    <mergeCell ref="AP200:AS200"/>
    <mergeCell ref="B199:C199"/>
    <mergeCell ref="D199:G199"/>
    <mergeCell ref="H199:L199"/>
    <mergeCell ref="M199:N199"/>
    <mergeCell ref="O199:R199"/>
    <mergeCell ref="S199:U199"/>
    <mergeCell ref="V199:Z199"/>
    <mergeCell ref="AA199:AG199"/>
    <mergeCell ref="AH199:AL199"/>
    <mergeCell ref="B196:C196"/>
    <mergeCell ref="D196:G196"/>
    <mergeCell ref="H196:L196"/>
    <mergeCell ref="M196:N196"/>
    <mergeCell ref="O196:R196"/>
    <mergeCell ref="S196:U196"/>
    <mergeCell ref="V196:Z196"/>
    <mergeCell ref="AA196:AG196"/>
    <mergeCell ref="AH196:AL196"/>
    <mergeCell ref="AM196:AO196"/>
    <mergeCell ref="AP196:AS196"/>
    <mergeCell ref="AM197:AO197"/>
    <mergeCell ref="AP197:AS197"/>
    <mergeCell ref="B198:C198"/>
    <mergeCell ref="D198:G198"/>
    <mergeCell ref="H198:L198"/>
    <mergeCell ref="M198:N198"/>
    <mergeCell ref="O198:R198"/>
    <mergeCell ref="S198:U198"/>
    <mergeCell ref="V198:Z198"/>
    <mergeCell ref="AA198:AG198"/>
    <mergeCell ref="AH198:AL198"/>
    <mergeCell ref="AM198:AO198"/>
    <mergeCell ref="AP198:AS198"/>
    <mergeCell ref="B197:C197"/>
    <mergeCell ref="D197:G197"/>
    <mergeCell ref="H197:L197"/>
    <mergeCell ref="M197:N197"/>
    <mergeCell ref="O197:R197"/>
    <mergeCell ref="S197:U197"/>
    <mergeCell ref="V197:Z197"/>
    <mergeCell ref="AA197:AG197"/>
    <mergeCell ref="C179:E179"/>
    <mergeCell ref="C180:E180"/>
    <mergeCell ref="C181:E181"/>
    <mergeCell ref="C182:E182"/>
    <mergeCell ref="C183:E183"/>
    <mergeCell ref="C184:E184"/>
    <mergeCell ref="C185:E185"/>
    <mergeCell ref="B193:C195"/>
    <mergeCell ref="D193:G193"/>
    <mergeCell ref="D195:G195"/>
    <mergeCell ref="H193:N193"/>
    <mergeCell ref="O193:U193"/>
    <mergeCell ref="V193:Z193"/>
    <mergeCell ref="AA193:AG193"/>
    <mergeCell ref="AH193:AO193"/>
    <mergeCell ref="AP193:AS193"/>
    <mergeCell ref="D194:G194"/>
    <mergeCell ref="H194:N194"/>
    <mergeCell ref="O194:U194"/>
    <mergeCell ref="V194:Z194"/>
    <mergeCell ref="AA194:AG194"/>
    <mergeCell ref="AH194:AO194"/>
    <mergeCell ref="AP194:AS194"/>
    <mergeCell ref="H195:N195"/>
    <mergeCell ref="O195:U195"/>
    <mergeCell ref="V195:Z195"/>
    <mergeCell ref="AA195:AG195"/>
    <mergeCell ref="AH195:AO195"/>
    <mergeCell ref="AP195:AS195"/>
    <mergeCell ref="B172:J172"/>
    <mergeCell ref="K172:O172"/>
    <mergeCell ref="P172:T172"/>
    <mergeCell ref="U172:Y172"/>
    <mergeCell ref="Z172:AD172"/>
    <mergeCell ref="AE172:AI172"/>
    <mergeCell ref="AJ172:AN172"/>
    <mergeCell ref="AO172:AS172"/>
    <mergeCell ref="B173:J173"/>
    <mergeCell ref="K173:O173"/>
    <mergeCell ref="P173:T173"/>
    <mergeCell ref="U173:Y173"/>
    <mergeCell ref="Z173:AD173"/>
    <mergeCell ref="AE173:AI173"/>
    <mergeCell ref="AJ173:AN173"/>
    <mergeCell ref="AO173:AS173"/>
    <mergeCell ref="B174:J174"/>
    <mergeCell ref="K174:O174"/>
    <mergeCell ref="P174:T174"/>
    <mergeCell ref="U174:Y174"/>
    <mergeCell ref="Z174:AD174"/>
    <mergeCell ref="AE174:AI174"/>
    <mergeCell ref="AJ174:AN174"/>
    <mergeCell ref="AO174:AS174"/>
    <mergeCell ref="B169:J169"/>
    <mergeCell ref="K169:O169"/>
    <mergeCell ref="P169:T169"/>
    <mergeCell ref="U169:Y169"/>
    <mergeCell ref="Z169:AD169"/>
    <mergeCell ref="AE169:AI169"/>
    <mergeCell ref="AJ169:AN169"/>
    <mergeCell ref="AO169:AS169"/>
    <mergeCell ref="B170:J170"/>
    <mergeCell ref="K170:O170"/>
    <mergeCell ref="P170:T170"/>
    <mergeCell ref="U170:Y170"/>
    <mergeCell ref="Z170:AD170"/>
    <mergeCell ref="AE170:AI170"/>
    <mergeCell ref="AJ170:AN170"/>
    <mergeCell ref="AO170:AS170"/>
    <mergeCell ref="B171:J171"/>
    <mergeCell ref="K171:O171"/>
    <mergeCell ref="P171:T171"/>
    <mergeCell ref="U171:Y171"/>
    <mergeCell ref="Z171:AD171"/>
    <mergeCell ref="AE171:AI171"/>
    <mergeCell ref="AJ171:AN171"/>
    <mergeCell ref="AO171:AS171"/>
    <mergeCell ref="B166:J166"/>
    <mergeCell ref="K166:O166"/>
    <mergeCell ref="P166:T166"/>
    <mergeCell ref="U166:Y166"/>
    <mergeCell ref="Z166:AD166"/>
    <mergeCell ref="AE166:AI166"/>
    <mergeCell ref="AJ166:AN166"/>
    <mergeCell ref="AO166:AS166"/>
    <mergeCell ref="B167:J167"/>
    <mergeCell ref="K167:O167"/>
    <mergeCell ref="P167:T167"/>
    <mergeCell ref="U167:Y167"/>
    <mergeCell ref="Z167:AD167"/>
    <mergeCell ref="AE167:AI167"/>
    <mergeCell ref="AJ167:AN167"/>
    <mergeCell ref="AO167:AS167"/>
    <mergeCell ref="B168:J168"/>
    <mergeCell ref="K168:O168"/>
    <mergeCell ref="P168:T168"/>
    <mergeCell ref="U168:Y168"/>
    <mergeCell ref="Z168:AD168"/>
    <mergeCell ref="AE168:AI168"/>
    <mergeCell ref="AJ168:AN168"/>
    <mergeCell ref="AO168:AS168"/>
    <mergeCell ref="B163:J163"/>
    <mergeCell ref="K163:O163"/>
    <mergeCell ref="P163:T163"/>
    <mergeCell ref="U163:Y163"/>
    <mergeCell ref="Z163:AD163"/>
    <mergeCell ref="AE163:AI163"/>
    <mergeCell ref="AJ163:AN163"/>
    <mergeCell ref="AO163:AS163"/>
    <mergeCell ref="B164:J164"/>
    <mergeCell ref="K164:O164"/>
    <mergeCell ref="P164:T164"/>
    <mergeCell ref="U164:Y164"/>
    <mergeCell ref="Z164:AD164"/>
    <mergeCell ref="AE164:AI164"/>
    <mergeCell ref="AJ164:AN164"/>
    <mergeCell ref="AO164:AS164"/>
    <mergeCell ref="B165:J165"/>
    <mergeCell ref="K165:O165"/>
    <mergeCell ref="P165:T165"/>
    <mergeCell ref="U165:Y165"/>
    <mergeCell ref="Z165:AD165"/>
    <mergeCell ref="AE165:AI165"/>
    <mergeCell ref="AJ165:AN165"/>
    <mergeCell ref="AO165:AS165"/>
    <mergeCell ref="P160:T160"/>
    <mergeCell ref="U160:Y160"/>
    <mergeCell ref="Z160:AD160"/>
    <mergeCell ref="AE160:AI160"/>
    <mergeCell ref="AJ160:AN160"/>
    <mergeCell ref="AO160:AS160"/>
    <mergeCell ref="K161:O161"/>
    <mergeCell ref="P161:T161"/>
    <mergeCell ref="U161:Y161"/>
    <mergeCell ref="Z161:AD161"/>
    <mergeCell ref="AE161:AI161"/>
    <mergeCell ref="AJ161:AN161"/>
    <mergeCell ref="AO161:AS161"/>
    <mergeCell ref="B162:J162"/>
    <mergeCell ref="K162:O162"/>
    <mergeCell ref="P162:T162"/>
    <mergeCell ref="U162:Y162"/>
    <mergeCell ref="Z162:AD162"/>
    <mergeCell ref="AE162:AI162"/>
    <mergeCell ref="AJ162:AN162"/>
    <mergeCell ref="AO162:AS162"/>
    <mergeCell ref="B161:J161"/>
    <mergeCell ref="AJ157:AN157"/>
    <mergeCell ref="AO157:AS157"/>
    <mergeCell ref="AJ158:AN158"/>
    <mergeCell ref="AO158:AS158"/>
    <mergeCell ref="B159:J159"/>
    <mergeCell ref="K159:O159"/>
    <mergeCell ref="P159:T159"/>
    <mergeCell ref="U159:Y159"/>
    <mergeCell ref="Z159:AD159"/>
    <mergeCell ref="AE159:AI159"/>
    <mergeCell ref="AJ159:AN159"/>
    <mergeCell ref="AO159:AS159"/>
    <mergeCell ref="B158:J158"/>
    <mergeCell ref="K158:O158"/>
    <mergeCell ref="P158:T158"/>
    <mergeCell ref="U158:Y158"/>
    <mergeCell ref="Z158:AD158"/>
    <mergeCell ref="AE158:AI158"/>
    <mergeCell ref="AJ154:AN154"/>
    <mergeCell ref="AO154:AS154"/>
    <mergeCell ref="AJ155:AN155"/>
    <mergeCell ref="AO155:AS155"/>
    <mergeCell ref="B156:J156"/>
    <mergeCell ref="K156:O156"/>
    <mergeCell ref="P156:T156"/>
    <mergeCell ref="U156:Y156"/>
    <mergeCell ref="Z156:AD156"/>
    <mergeCell ref="AE156:AI156"/>
    <mergeCell ref="AJ156:AN156"/>
    <mergeCell ref="AO156:AS156"/>
    <mergeCell ref="B155:J155"/>
    <mergeCell ref="K155:O155"/>
    <mergeCell ref="P155:T155"/>
    <mergeCell ref="U155:Y155"/>
    <mergeCell ref="Z155:AD155"/>
    <mergeCell ref="AE155:AI155"/>
    <mergeCell ref="AJ151:AN152"/>
    <mergeCell ref="AO151:AS152"/>
    <mergeCell ref="K152:O152"/>
    <mergeCell ref="P152:T152"/>
    <mergeCell ref="U152:Y152"/>
    <mergeCell ref="Z152:AD152"/>
    <mergeCell ref="AE152:AI152"/>
    <mergeCell ref="B153:J153"/>
    <mergeCell ref="K153:O153"/>
    <mergeCell ref="P153:T153"/>
    <mergeCell ref="U153:Y153"/>
    <mergeCell ref="Z153:AD153"/>
    <mergeCell ref="AE153:AI153"/>
    <mergeCell ref="AJ153:AN153"/>
    <mergeCell ref="AO153:AS153"/>
    <mergeCell ref="F131:H131"/>
    <mergeCell ref="F133:H133"/>
    <mergeCell ref="B151:J152"/>
    <mergeCell ref="K151:AI151"/>
    <mergeCell ref="B146:Z146"/>
    <mergeCell ref="AA146:AE147"/>
    <mergeCell ref="B147:F147"/>
    <mergeCell ref="G147:K147"/>
    <mergeCell ref="L147:P147"/>
    <mergeCell ref="Q147:U147"/>
    <mergeCell ref="T93:U93"/>
    <mergeCell ref="P92:R92"/>
    <mergeCell ref="Y93:AA94"/>
    <mergeCell ref="AB93:AC94"/>
    <mergeCell ref="AC105:AE105"/>
    <mergeCell ref="O93:R93"/>
    <mergeCell ref="S93:S94"/>
    <mergeCell ref="I143:K143"/>
    <mergeCell ref="M143:P143"/>
    <mergeCell ref="R143:U143"/>
    <mergeCell ref="I95:P95"/>
    <mergeCell ref="C96:H97"/>
    <mergeCell ref="L98:M98"/>
    <mergeCell ref="C99:G100"/>
    <mergeCell ref="H104:O104"/>
    <mergeCell ref="Y130:Z130"/>
    <mergeCell ref="C112:G113"/>
    <mergeCell ref="H117:O117"/>
    <mergeCell ref="S119:S120"/>
    <mergeCell ref="O120:R120"/>
    <mergeCell ref="N119:N120"/>
    <mergeCell ref="K119:M120"/>
    <mergeCell ref="O119:P119"/>
    <mergeCell ref="O118:Q118"/>
    <mergeCell ref="T119:V120"/>
    <mergeCell ref="W119:X120"/>
    <mergeCell ref="I121:P121"/>
    <mergeCell ref="C122:H123"/>
    <mergeCell ref="L124:M124"/>
    <mergeCell ref="C125:G126"/>
    <mergeCell ref="O98:Q98"/>
    <mergeCell ref="V98:X98"/>
    <mergeCell ref="AA78:AB79"/>
    <mergeCell ref="O79:P79"/>
    <mergeCell ref="R79:V79"/>
    <mergeCell ref="K78:M79"/>
    <mergeCell ref="N78:N79"/>
    <mergeCell ref="I67:P67"/>
    <mergeCell ref="V70:X70"/>
    <mergeCell ref="H91:O91"/>
    <mergeCell ref="AA130:AC130"/>
    <mergeCell ref="L136:AI136"/>
    <mergeCell ref="AJ136:AJ137"/>
    <mergeCell ref="AK136:AM137"/>
    <mergeCell ref="L137:O137"/>
    <mergeCell ref="P137:P138"/>
    <mergeCell ref="Q137:T137"/>
    <mergeCell ref="U137:U138"/>
    <mergeCell ref="V137:Y137"/>
    <mergeCell ref="Z137:Z138"/>
    <mergeCell ref="AA137:AD137"/>
    <mergeCell ref="AE137:AE138"/>
    <mergeCell ref="AF137:AI137"/>
    <mergeCell ref="L138:O138"/>
    <mergeCell ref="Q138:T138"/>
    <mergeCell ref="V138:Y138"/>
    <mergeCell ref="AA138:AD138"/>
    <mergeCell ref="AF138:AI138"/>
    <mergeCell ref="AF130:AG130"/>
    <mergeCell ref="AH130:AJ130"/>
    <mergeCell ref="K93:M94"/>
    <mergeCell ref="K106:N107"/>
    <mergeCell ref="O106:O107"/>
    <mergeCell ref="N93:N94"/>
    <mergeCell ref="AA81:AB82"/>
    <mergeCell ref="O82:P82"/>
    <mergeCell ref="R82:V82"/>
    <mergeCell ref="I83:P83"/>
    <mergeCell ref="C84:H85"/>
    <mergeCell ref="N84:O85"/>
    <mergeCell ref="L86:M86"/>
    <mergeCell ref="O86:Q86"/>
    <mergeCell ref="R86:S86"/>
    <mergeCell ref="V86:X86"/>
    <mergeCell ref="Y86:Z86"/>
    <mergeCell ref="K81:M82"/>
    <mergeCell ref="N81:N82"/>
    <mergeCell ref="O81:P81"/>
    <mergeCell ref="Q81:Q82"/>
    <mergeCell ref="R81:T81"/>
    <mergeCell ref="U81:V81"/>
    <mergeCell ref="W81:W82"/>
    <mergeCell ref="X81:Z82"/>
    <mergeCell ref="I76:M76"/>
    <mergeCell ref="N76:O76"/>
    <mergeCell ref="Q77:S77"/>
    <mergeCell ref="T77:U77"/>
    <mergeCell ref="O78:P78"/>
    <mergeCell ref="Q78:Q79"/>
    <mergeCell ref="R78:T78"/>
    <mergeCell ref="U78:V78"/>
    <mergeCell ref="W78:W79"/>
    <mergeCell ref="X78:Z79"/>
    <mergeCell ref="B21:J21"/>
    <mergeCell ref="B22:J22"/>
    <mergeCell ref="B23:J23"/>
    <mergeCell ref="B24:J24"/>
    <mergeCell ref="B25:J25"/>
    <mergeCell ref="B26:J26"/>
    <mergeCell ref="B27:J27"/>
    <mergeCell ref="B28:J28"/>
    <mergeCell ref="B29:J29"/>
    <mergeCell ref="D57:G57"/>
    <mergeCell ref="B55:C55"/>
    <mergeCell ref="H55:L55"/>
    <mergeCell ref="M55:N55"/>
    <mergeCell ref="O55:R55"/>
    <mergeCell ref="S55:U55"/>
    <mergeCell ref="C68:H69"/>
    <mergeCell ref="N68:O69"/>
    <mergeCell ref="L70:M70"/>
    <mergeCell ref="O70:Q70"/>
    <mergeCell ref="R70:S70"/>
    <mergeCell ref="J65:L66"/>
    <mergeCell ref="M65:M66"/>
    <mergeCell ref="V54:Z54"/>
    <mergeCell ref="AA54:AG54"/>
    <mergeCell ref="AH54:AL54"/>
    <mergeCell ref="AM54:AO54"/>
    <mergeCell ref="AP54:AS54"/>
    <mergeCell ref="H53:N53"/>
    <mergeCell ref="B51:C53"/>
    <mergeCell ref="D51:G51"/>
    <mergeCell ref="D53:G53"/>
    <mergeCell ref="AH51:AO51"/>
    <mergeCell ref="AP51:AS51"/>
    <mergeCell ref="D52:G52"/>
    <mergeCell ref="H52:N52"/>
    <mergeCell ref="O52:U52"/>
    <mergeCell ref="V52:Z52"/>
    <mergeCell ref="Y70:Z70"/>
    <mergeCell ref="C65:I66"/>
    <mergeCell ref="AP52:AS52"/>
    <mergeCell ref="B57:C57"/>
    <mergeCell ref="H57:L57"/>
    <mergeCell ref="M57:N57"/>
    <mergeCell ref="O57:R57"/>
    <mergeCell ref="S57:U57"/>
    <mergeCell ref="AH57:AL57"/>
    <mergeCell ref="AM57:AO57"/>
    <mergeCell ref="I64:M64"/>
    <mergeCell ref="N64:O64"/>
    <mergeCell ref="AM59:AO59"/>
    <mergeCell ref="Q65:S65"/>
    <mergeCell ref="W65:W66"/>
    <mergeCell ref="X65:Z66"/>
    <mergeCell ref="AA65:AB66"/>
    <mergeCell ref="AJ31:AN31"/>
    <mergeCell ref="AO31:AS31"/>
    <mergeCell ref="B4:Z4"/>
    <mergeCell ref="AA4:AE5"/>
    <mergeCell ref="B5:F5"/>
    <mergeCell ref="G5:K5"/>
    <mergeCell ref="L5:P5"/>
    <mergeCell ref="Q5:U5"/>
    <mergeCell ref="V5:Z5"/>
    <mergeCell ref="B6:F6"/>
    <mergeCell ref="G6:K6"/>
    <mergeCell ref="L6:P6"/>
    <mergeCell ref="Q6:U6"/>
    <mergeCell ref="V6:Z6"/>
    <mergeCell ref="AA6:AE6"/>
    <mergeCell ref="B9:J10"/>
    <mergeCell ref="K9:AI9"/>
    <mergeCell ref="B11:J11"/>
    <mergeCell ref="B12:J12"/>
    <mergeCell ref="K10:O10"/>
    <mergeCell ref="P10:T10"/>
    <mergeCell ref="U10:Y10"/>
    <mergeCell ref="Z10:AD10"/>
    <mergeCell ref="AE10:AI10"/>
    <mergeCell ref="K11:O11"/>
    <mergeCell ref="P11:T11"/>
    <mergeCell ref="U11:Y11"/>
    <mergeCell ref="Z11:AD11"/>
    <mergeCell ref="AE11:AI11"/>
    <mergeCell ref="AJ28:AN28"/>
    <mergeCell ref="AO28:AS28"/>
    <mergeCell ref="Z26:AD26"/>
    <mergeCell ref="N66:O66"/>
    <mergeCell ref="Q66:V66"/>
    <mergeCell ref="B59:C59"/>
    <mergeCell ref="D59:G59"/>
    <mergeCell ref="H59:L59"/>
    <mergeCell ref="M59:N59"/>
    <mergeCell ref="V59:Z59"/>
    <mergeCell ref="AA59:AG59"/>
    <mergeCell ref="AH59:AL59"/>
    <mergeCell ref="N65:O65"/>
    <mergeCell ref="P65:P66"/>
    <mergeCell ref="AJ32:AN32"/>
    <mergeCell ref="AO32:AS32"/>
    <mergeCell ref="H51:N51"/>
    <mergeCell ref="O51:U51"/>
    <mergeCell ref="AA52:AG52"/>
    <mergeCell ref="AP59:AS59"/>
    <mergeCell ref="B58:C58"/>
    <mergeCell ref="D58:G58"/>
    <mergeCell ref="H58:L58"/>
    <mergeCell ref="M58:N58"/>
    <mergeCell ref="O58:R58"/>
    <mergeCell ref="S58:U58"/>
    <mergeCell ref="V58:Z58"/>
    <mergeCell ref="AA58:AG58"/>
    <mergeCell ref="AH58:AL58"/>
    <mergeCell ref="AM58:AO58"/>
    <mergeCell ref="AP58:AS58"/>
    <mergeCell ref="O59:U59"/>
    <mergeCell ref="AH53:AO53"/>
    <mergeCell ref="AP53:AS53"/>
    <mergeCell ref="B54:C54"/>
    <mergeCell ref="D54:G54"/>
    <mergeCell ref="H54:L54"/>
    <mergeCell ref="M54:N54"/>
    <mergeCell ref="O54:R54"/>
    <mergeCell ref="C39:E39"/>
    <mergeCell ref="D55:G55"/>
    <mergeCell ref="D56:G56"/>
    <mergeCell ref="C40:E40"/>
    <mergeCell ref="C38:E38"/>
    <mergeCell ref="AH52:AO52"/>
    <mergeCell ref="S54:U54"/>
    <mergeCell ref="Z30:AD30"/>
    <mergeCell ref="AE30:AI30"/>
    <mergeCell ref="AJ30:AN30"/>
    <mergeCell ref="AO30:AS30"/>
    <mergeCell ref="AE29:AI29"/>
    <mergeCell ref="AJ29:AN29"/>
    <mergeCell ref="AO29:AS29"/>
    <mergeCell ref="B31:J31"/>
    <mergeCell ref="B32:J32"/>
    <mergeCell ref="K32:O32"/>
    <mergeCell ref="P32:T32"/>
    <mergeCell ref="U32:Y32"/>
    <mergeCell ref="Z32:AD32"/>
    <mergeCell ref="AE32:AI32"/>
    <mergeCell ref="AH55:AL55"/>
    <mergeCell ref="AM55:AO55"/>
    <mergeCell ref="B56:C56"/>
    <mergeCell ref="H56:L56"/>
    <mergeCell ref="M56:N56"/>
    <mergeCell ref="O56:R56"/>
    <mergeCell ref="S56:U56"/>
    <mergeCell ref="K26:O26"/>
    <mergeCell ref="P26:T26"/>
    <mergeCell ref="U26:Y26"/>
    <mergeCell ref="Z16:AD16"/>
    <mergeCell ref="AE16:AI16"/>
    <mergeCell ref="AJ16:AN16"/>
    <mergeCell ref="AE26:AI26"/>
    <mergeCell ref="AJ26:AN26"/>
    <mergeCell ref="AO26:AS26"/>
    <mergeCell ref="K27:O27"/>
    <mergeCell ref="P27:T27"/>
    <mergeCell ref="U27:Y27"/>
    <mergeCell ref="Z27:AD27"/>
    <mergeCell ref="K28:O28"/>
    <mergeCell ref="P28:T28"/>
    <mergeCell ref="K30:O30"/>
    <mergeCell ref="P30:T30"/>
    <mergeCell ref="U30:Y30"/>
    <mergeCell ref="U28:Y28"/>
    <mergeCell ref="Z28:AD28"/>
    <mergeCell ref="AE24:AI24"/>
    <mergeCell ref="AJ24:AN24"/>
    <mergeCell ref="AO24:AS24"/>
    <mergeCell ref="B19:J19"/>
    <mergeCell ref="K20:O20"/>
    <mergeCell ref="P20:T20"/>
    <mergeCell ref="U20:Y20"/>
    <mergeCell ref="Z20:AD20"/>
    <mergeCell ref="AE20:AI20"/>
    <mergeCell ref="AJ20:AN20"/>
    <mergeCell ref="AO20:AS20"/>
    <mergeCell ref="B13:J13"/>
    <mergeCell ref="B14:J14"/>
    <mergeCell ref="B15:J15"/>
    <mergeCell ref="K15:O15"/>
    <mergeCell ref="P15:T15"/>
    <mergeCell ref="K13:O13"/>
    <mergeCell ref="P13:T13"/>
    <mergeCell ref="U13:Y13"/>
    <mergeCell ref="K23:O23"/>
    <mergeCell ref="P23:T23"/>
    <mergeCell ref="U23:Y23"/>
    <mergeCell ref="Z23:AD23"/>
    <mergeCell ref="AE23:AI23"/>
    <mergeCell ref="AJ23:AN23"/>
    <mergeCell ref="AO23:AS23"/>
    <mergeCell ref="K22:O22"/>
    <mergeCell ref="P22:T22"/>
    <mergeCell ref="U22:Y22"/>
    <mergeCell ref="Z22:AD22"/>
    <mergeCell ref="AE22:AI22"/>
    <mergeCell ref="AJ22:AN22"/>
    <mergeCell ref="AJ9:AN10"/>
    <mergeCell ref="AO9:AS10"/>
    <mergeCell ref="Z13:AD13"/>
    <mergeCell ref="AE13:AI13"/>
    <mergeCell ref="AJ13:AN13"/>
    <mergeCell ref="V56:Z56"/>
    <mergeCell ref="AA56:AG56"/>
    <mergeCell ref="K29:O29"/>
    <mergeCell ref="P29:T29"/>
    <mergeCell ref="U29:Y29"/>
    <mergeCell ref="Z29:AD29"/>
    <mergeCell ref="K31:O31"/>
    <mergeCell ref="P31:T31"/>
    <mergeCell ref="U31:Y31"/>
    <mergeCell ref="Z31:AD31"/>
    <mergeCell ref="V51:Z51"/>
    <mergeCell ref="AA51:AG51"/>
    <mergeCell ref="O53:U53"/>
    <mergeCell ref="V53:Z53"/>
    <mergeCell ref="AA53:AG53"/>
    <mergeCell ref="P14:T14"/>
    <mergeCell ref="U14:Y14"/>
    <mergeCell ref="Z14:AD14"/>
    <mergeCell ref="AO13:AS13"/>
    <mergeCell ref="K12:O12"/>
    <mergeCell ref="P12:T12"/>
    <mergeCell ref="U12:Y12"/>
    <mergeCell ref="Z12:AD12"/>
    <mergeCell ref="AE12:AI12"/>
    <mergeCell ref="AJ12:AN12"/>
    <mergeCell ref="AO16:AS16"/>
    <mergeCell ref="K17:O17"/>
    <mergeCell ref="AH56:AL56"/>
    <mergeCell ref="AM56:AO56"/>
    <mergeCell ref="AJ11:AN11"/>
    <mergeCell ref="AO11:AS11"/>
    <mergeCell ref="K18:O18"/>
    <mergeCell ref="P18:T18"/>
    <mergeCell ref="U18:Y18"/>
    <mergeCell ref="Z18:AD18"/>
    <mergeCell ref="AE18:AI18"/>
    <mergeCell ref="AJ18:AN18"/>
    <mergeCell ref="AO18:AS18"/>
    <mergeCell ref="B18:J18"/>
    <mergeCell ref="P17:T17"/>
    <mergeCell ref="U17:Y17"/>
    <mergeCell ref="Z17:AD17"/>
    <mergeCell ref="AE17:AI17"/>
    <mergeCell ref="AJ17:AN17"/>
    <mergeCell ref="AO17:AS17"/>
    <mergeCell ref="U16:Y16"/>
    <mergeCell ref="K14:O14"/>
    <mergeCell ref="B16:J16"/>
    <mergeCell ref="B17:J17"/>
    <mergeCell ref="AO12:AS12"/>
    <mergeCell ref="AE14:AI14"/>
    <mergeCell ref="B20:J20"/>
    <mergeCell ref="K19:O19"/>
    <mergeCell ref="P19:T19"/>
    <mergeCell ref="U19:Y19"/>
    <mergeCell ref="Z19:AD19"/>
    <mergeCell ref="AE19:AI19"/>
    <mergeCell ref="AJ19:AN19"/>
    <mergeCell ref="AO19:AS19"/>
    <mergeCell ref="AH374:AL374"/>
    <mergeCell ref="AM374:AO374"/>
    <mergeCell ref="AP374:AS374"/>
    <mergeCell ref="S374:U374"/>
    <mergeCell ref="AJ364:AN364"/>
    <mergeCell ref="AO364:AS364"/>
    <mergeCell ref="B365:J365"/>
    <mergeCell ref="K365:O365"/>
    <mergeCell ref="P365:T365"/>
    <mergeCell ref="K25:O25"/>
    <mergeCell ref="P25:T25"/>
    <mergeCell ref="U25:Y25"/>
    <mergeCell ref="Z25:AD25"/>
    <mergeCell ref="AE25:AI25"/>
    <mergeCell ref="AJ25:AN25"/>
    <mergeCell ref="AO25:AS25"/>
    <mergeCell ref="AE27:AI27"/>
    <mergeCell ref="AJ27:AN27"/>
    <mergeCell ref="AO27:AS27"/>
    <mergeCell ref="AP56:AS56"/>
    <mergeCell ref="AP57:AS57"/>
    <mergeCell ref="AP55:AS55"/>
    <mergeCell ref="V55:Z55"/>
    <mergeCell ref="AA55:AG55"/>
    <mergeCell ref="V57:Z57"/>
    <mergeCell ref="AA57:AG57"/>
    <mergeCell ref="C41:E41"/>
    <mergeCell ref="C42:E42"/>
    <mergeCell ref="C43:E43"/>
    <mergeCell ref="AE31:AI31"/>
    <mergeCell ref="C37:E37"/>
    <mergeCell ref="B30:J30"/>
    <mergeCell ref="B375:C375"/>
    <mergeCell ref="D375:G375"/>
    <mergeCell ref="H375:L375"/>
    <mergeCell ref="M375:N375"/>
    <mergeCell ref="O375:R375"/>
    <mergeCell ref="B374:C374"/>
    <mergeCell ref="D374:G374"/>
    <mergeCell ref="AO22:AS22"/>
    <mergeCell ref="K24:O24"/>
    <mergeCell ref="P24:T24"/>
    <mergeCell ref="U24:Y24"/>
    <mergeCell ref="Z24:AD24"/>
    <mergeCell ref="I379:K379"/>
    <mergeCell ref="M379:P379"/>
    <mergeCell ref="R379:U379"/>
    <mergeCell ref="AA376:AG376"/>
    <mergeCell ref="AH376:AL376"/>
    <mergeCell ref="AM376:AO376"/>
    <mergeCell ref="AP376:AS376"/>
    <mergeCell ref="H374:L374"/>
    <mergeCell ref="M374:N374"/>
    <mergeCell ref="O374:R374"/>
    <mergeCell ref="S375:U375"/>
    <mergeCell ref="V375:Z375"/>
    <mergeCell ref="AA375:AG375"/>
    <mergeCell ref="AH375:AL375"/>
    <mergeCell ref="AM375:AO375"/>
    <mergeCell ref="AP375:AS375"/>
    <mergeCell ref="V374:Z374"/>
    <mergeCell ref="AA374:AG374"/>
    <mergeCell ref="AA373:AG373"/>
    <mergeCell ref="AH373:AL373"/>
    <mergeCell ref="AM373:AO373"/>
    <mergeCell ref="AP373:AS373"/>
    <mergeCell ref="V372:Z372"/>
    <mergeCell ref="AA372:AG372"/>
    <mergeCell ref="AH372:AL372"/>
    <mergeCell ref="AM372:AO372"/>
    <mergeCell ref="AP372:AS372"/>
    <mergeCell ref="B376:C376"/>
    <mergeCell ref="D376:G376"/>
    <mergeCell ref="H376:L376"/>
    <mergeCell ref="M376:N376"/>
    <mergeCell ref="O376:U376"/>
    <mergeCell ref="V376:Z376"/>
    <mergeCell ref="AE28:AI28"/>
    <mergeCell ref="AJ14:AN14"/>
    <mergeCell ref="AO14:AS14"/>
    <mergeCell ref="K21:O21"/>
    <mergeCell ref="P21:T21"/>
    <mergeCell ref="U21:Y21"/>
    <mergeCell ref="Z21:AD21"/>
    <mergeCell ref="AE21:AI21"/>
    <mergeCell ref="AJ21:AN21"/>
    <mergeCell ref="AO21:AS21"/>
    <mergeCell ref="U15:Y15"/>
    <mergeCell ref="Z15:AD15"/>
    <mergeCell ref="AE15:AI15"/>
    <mergeCell ref="AJ15:AN15"/>
    <mergeCell ref="AO15:AS15"/>
    <mergeCell ref="K16:O16"/>
    <mergeCell ref="P16:T16"/>
    <mergeCell ref="AA370:AG370"/>
    <mergeCell ref="AH370:AO370"/>
    <mergeCell ref="AP370:AS370"/>
    <mergeCell ref="B371:C371"/>
    <mergeCell ref="D371:G371"/>
    <mergeCell ref="H371:L371"/>
    <mergeCell ref="M371:N371"/>
    <mergeCell ref="O371:R371"/>
    <mergeCell ref="S371:U371"/>
    <mergeCell ref="V371:Z371"/>
    <mergeCell ref="B368:C370"/>
    <mergeCell ref="D370:G370"/>
    <mergeCell ref="H370:N370"/>
    <mergeCell ref="O370:U370"/>
    <mergeCell ref="V370:Z370"/>
    <mergeCell ref="B373:C373"/>
    <mergeCell ref="D373:G373"/>
    <mergeCell ref="H373:L373"/>
    <mergeCell ref="M373:N373"/>
    <mergeCell ref="O373:R373"/>
    <mergeCell ref="AA371:AG371"/>
    <mergeCell ref="AH371:AL371"/>
    <mergeCell ref="AM371:AO371"/>
    <mergeCell ref="AP371:AS371"/>
    <mergeCell ref="B372:C372"/>
    <mergeCell ref="D372:G372"/>
    <mergeCell ref="H372:L372"/>
    <mergeCell ref="M372:N372"/>
    <mergeCell ref="O372:R372"/>
    <mergeCell ref="S372:U372"/>
    <mergeCell ref="S373:U373"/>
    <mergeCell ref="V373:Z373"/>
    <mergeCell ref="AA368:AG368"/>
    <mergeCell ref="AH368:AO368"/>
    <mergeCell ref="AP368:AS368"/>
    <mergeCell ref="B361:J361"/>
    <mergeCell ref="K361:O361"/>
    <mergeCell ref="P361:T361"/>
    <mergeCell ref="U361:Y361"/>
    <mergeCell ref="Z361:AD361"/>
    <mergeCell ref="AE361:AI361"/>
    <mergeCell ref="AJ361:AN361"/>
    <mergeCell ref="AO361:AS361"/>
    <mergeCell ref="D369:G369"/>
    <mergeCell ref="H369:N369"/>
    <mergeCell ref="O369:U369"/>
    <mergeCell ref="V369:Z369"/>
    <mergeCell ref="AA369:AG369"/>
    <mergeCell ref="AH369:AO369"/>
    <mergeCell ref="AP369:AS369"/>
    <mergeCell ref="D368:G368"/>
    <mergeCell ref="H368:N368"/>
    <mergeCell ref="O368:U368"/>
    <mergeCell ref="V368:Z368"/>
    <mergeCell ref="AJ362:AN362"/>
    <mergeCell ref="AO362:AS362"/>
    <mergeCell ref="B363:J363"/>
    <mergeCell ref="K363:O363"/>
    <mergeCell ref="P363:T363"/>
    <mergeCell ref="U363:Y363"/>
    <mergeCell ref="Z363:AD363"/>
    <mergeCell ref="AE363:AI363"/>
    <mergeCell ref="AJ363:AN363"/>
    <mergeCell ref="AO363:AS363"/>
    <mergeCell ref="B362:J362"/>
    <mergeCell ref="K362:O362"/>
    <mergeCell ref="P362:T362"/>
    <mergeCell ref="U362:Y362"/>
    <mergeCell ref="Z362:AD362"/>
    <mergeCell ref="AE362:AI362"/>
    <mergeCell ref="U365:Y365"/>
    <mergeCell ref="Z365:AD365"/>
    <mergeCell ref="AE365:AI365"/>
    <mergeCell ref="AJ365:AN365"/>
    <mergeCell ref="AO365:AS365"/>
    <mergeCell ref="B364:J364"/>
    <mergeCell ref="K364:O364"/>
    <mergeCell ref="P364:T364"/>
    <mergeCell ref="U364:Y364"/>
    <mergeCell ref="Z364:AD364"/>
    <mergeCell ref="AE364:AI364"/>
    <mergeCell ref="AJ358:AN358"/>
    <mergeCell ref="AO358:AS358"/>
    <mergeCell ref="B359:J359"/>
    <mergeCell ref="K359:O359"/>
    <mergeCell ref="P359:T359"/>
    <mergeCell ref="U359:Y359"/>
    <mergeCell ref="Z359:AD359"/>
    <mergeCell ref="AE359:AI359"/>
    <mergeCell ref="AJ359:AN359"/>
    <mergeCell ref="AO359:AS359"/>
    <mergeCell ref="B358:J358"/>
    <mergeCell ref="K358:O358"/>
    <mergeCell ref="P358:T358"/>
    <mergeCell ref="U358:Y358"/>
    <mergeCell ref="Z358:AD358"/>
    <mergeCell ref="AE358:AI358"/>
    <mergeCell ref="AJ360:AN360"/>
    <mergeCell ref="AO360:AS360"/>
    <mergeCell ref="B360:J360"/>
    <mergeCell ref="K360:O360"/>
    <mergeCell ref="P360:T360"/>
    <mergeCell ref="U360:Y360"/>
    <mergeCell ref="Z360:AD360"/>
    <mergeCell ref="AE360:AI360"/>
    <mergeCell ref="B355:J355"/>
    <mergeCell ref="K355:O355"/>
    <mergeCell ref="P355:T355"/>
    <mergeCell ref="U355:Y355"/>
    <mergeCell ref="Z355:AD355"/>
    <mergeCell ref="AE355:AI355"/>
    <mergeCell ref="AJ355:AN355"/>
    <mergeCell ref="AO355:AS355"/>
    <mergeCell ref="B354:J354"/>
    <mergeCell ref="K354:O354"/>
    <mergeCell ref="P354:T354"/>
    <mergeCell ref="U354:Y354"/>
    <mergeCell ref="Z354:AD354"/>
    <mergeCell ref="AE354:AI354"/>
    <mergeCell ref="AJ356:AN356"/>
    <mergeCell ref="AO356:AS356"/>
    <mergeCell ref="B357:J357"/>
    <mergeCell ref="K357:O357"/>
    <mergeCell ref="P357:T357"/>
    <mergeCell ref="U357:Y357"/>
    <mergeCell ref="Z357:AD357"/>
    <mergeCell ref="AE357:AI357"/>
    <mergeCell ref="AJ357:AN357"/>
    <mergeCell ref="AO357:AS357"/>
    <mergeCell ref="B356:J356"/>
    <mergeCell ref="K356:O356"/>
    <mergeCell ref="P356:T356"/>
    <mergeCell ref="U356:Y356"/>
    <mergeCell ref="Z356:AD356"/>
    <mergeCell ref="AE356:AI356"/>
    <mergeCell ref="AJ352:AN352"/>
    <mergeCell ref="AO352:AS352"/>
    <mergeCell ref="B353:J353"/>
    <mergeCell ref="K353:O353"/>
    <mergeCell ref="P353:T353"/>
    <mergeCell ref="U353:Y353"/>
    <mergeCell ref="Z353:AD353"/>
    <mergeCell ref="AE353:AI353"/>
    <mergeCell ref="AJ353:AN353"/>
    <mergeCell ref="AO353:AS353"/>
    <mergeCell ref="B352:J352"/>
    <mergeCell ref="K352:O352"/>
    <mergeCell ref="P352:T352"/>
    <mergeCell ref="U352:Y352"/>
    <mergeCell ref="Z352:AD352"/>
    <mergeCell ref="AE352:AI352"/>
    <mergeCell ref="AJ354:AN354"/>
    <mergeCell ref="AO354:AS354"/>
    <mergeCell ref="B349:J349"/>
    <mergeCell ref="K349:O349"/>
    <mergeCell ref="P349:T349"/>
    <mergeCell ref="U349:Y349"/>
    <mergeCell ref="Z349:AD349"/>
    <mergeCell ref="AE349:AI349"/>
    <mergeCell ref="AJ349:AN349"/>
    <mergeCell ref="AO349:AS349"/>
    <mergeCell ref="B348:J348"/>
    <mergeCell ref="K348:O348"/>
    <mergeCell ref="P348:T348"/>
    <mergeCell ref="U348:Y348"/>
    <mergeCell ref="Z348:AD348"/>
    <mergeCell ref="AE348:AI348"/>
    <mergeCell ref="AJ350:AN350"/>
    <mergeCell ref="AO350:AS350"/>
    <mergeCell ref="B351:J351"/>
    <mergeCell ref="K351:O351"/>
    <mergeCell ref="P351:T351"/>
    <mergeCell ref="U351:Y351"/>
    <mergeCell ref="Z351:AD351"/>
    <mergeCell ref="AE351:AI351"/>
    <mergeCell ref="AJ351:AN351"/>
    <mergeCell ref="AO351:AS351"/>
    <mergeCell ref="B350:J350"/>
    <mergeCell ref="K350:O350"/>
    <mergeCell ref="P350:T350"/>
    <mergeCell ref="U350:Y350"/>
    <mergeCell ref="Z350:AD350"/>
    <mergeCell ref="AE350:AI350"/>
    <mergeCell ref="AJ346:AN346"/>
    <mergeCell ref="AO346:AS346"/>
    <mergeCell ref="B347:J347"/>
    <mergeCell ref="K347:O347"/>
    <mergeCell ref="P347:T347"/>
    <mergeCell ref="U347:Y347"/>
    <mergeCell ref="Z347:AD347"/>
    <mergeCell ref="AE347:AI347"/>
    <mergeCell ref="AJ347:AN347"/>
    <mergeCell ref="AO347:AS347"/>
    <mergeCell ref="B346:J346"/>
    <mergeCell ref="K346:O346"/>
    <mergeCell ref="P346:T346"/>
    <mergeCell ref="U346:Y346"/>
    <mergeCell ref="Z346:AD346"/>
    <mergeCell ref="AE346:AI346"/>
    <mergeCell ref="AJ348:AN348"/>
    <mergeCell ref="AO348:AS348"/>
    <mergeCell ref="B342:J343"/>
    <mergeCell ref="K342:AI342"/>
    <mergeCell ref="AJ342:AN343"/>
    <mergeCell ref="AO342:AS343"/>
    <mergeCell ref="K343:O343"/>
    <mergeCell ref="P343:T343"/>
    <mergeCell ref="U343:Y343"/>
    <mergeCell ref="Z343:AD343"/>
    <mergeCell ref="AE343:AI343"/>
    <mergeCell ref="AJ344:AN344"/>
    <mergeCell ref="AO344:AS344"/>
    <mergeCell ref="B345:J345"/>
    <mergeCell ref="K345:O345"/>
    <mergeCell ref="P345:T345"/>
    <mergeCell ref="U345:Y345"/>
    <mergeCell ref="Z345:AD345"/>
    <mergeCell ref="AE345:AI345"/>
    <mergeCell ref="AJ345:AN345"/>
    <mergeCell ref="AO345:AS345"/>
    <mergeCell ref="B344:J344"/>
    <mergeCell ref="K344:O344"/>
    <mergeCell ref="P344:T344"/>
    <mergeCell ref="U344:Y344"/>
    <mergeCell ref="Z344:AD344"/>
    <mergeCell ref="AE344:AI344"/>
    <mergeCell ref="AA331:AG331"/>
    <mergeCell ref="AH331:AL331"/>
    <mergeCell ref="AM331:AO331"/>
    <mergeCell ref="AP331:AS331"/>
    <mergeCell ref="B331:C331"/>
    <mergeCell ref="D331:G331"/>
    <mergeCell ref="H331:L331"/>
    <mergeCell ref="M331:N331"/>
    <mergeCell ref="O331:U331"/>
    <mergeCell ref="V331:Z331"/>
    <mergeCell ref="B339:F339"/>
    <mergeCell ref="G339:K339"/>
    <mergeCell ref="L339:P339"/>
    <mergeCell ref="Q339:U339"/>
    <mergeCell ref="V339:Z339"/>
    <mergeCell ref="AA339:AE339"/>
    <mergeCell ref="I334:K334"/>
    <mergeCell ref="M334:P334"/>
    <mergeCell ref="R334:U334"/>
    <mergeCell ref="B337:Z337"/>
    <mergeCell ref="AA337:AE338"/>
    <mergeCell ref="B338:F338"/>
    <mergeCell ref="G338:K338"/>
    <mergeCell ref="L338:P338"/>
    <mergeCell ref="Q338:U338"/>
    <mergeCell ref="V338:Z338"/>
    <mergeCell ref="B330:C330"/>
    <mergeCell ref="D330:G330"/>
    <mergeCell ref="H330:L330"/>
    <mergeCell ref="M330:N330"/>
    <mergeCell ref="O330:R330"/>
    <mergeCell ref="B329:C329"/>
    <mergeCell ref="D329:G329"/>
    <mergeCell ref="H329:L329"/>
    <mergeCell ref="M329:N329"/>
    <mergeCell ref="O329:R329"/>
    <mergeCell ref="S330:U330"/>
    <mergeCell ref="V330:Z330"/>
    <mergeCell ref="AA330:AG330"/>
    <mergeCell ref="AH330:AL330"/>
    <mergeCell ref="AM330:AO330"/>
    <mergeCell ref="AP330:AS330"/>
    <mergeCell ref="V329:Z329"/>
    <mergeCell ref="AA329:AG329"/>
    <mergeCell ref="AH329:AL329"/>
    <mergeCell ref="AM329:AO329"/>
    <mergeCell ref="AP329:AS329"/>
    <mergeCell ref="S329:U329"/>
    <mergeCell ref="B328:C328"/>
    <mergeCell ref="D328:G328"/>
    <mergeCell ref="H328:L328"/>
    <mergeCell ref="M328:N328"/>
    <mergeCell ref="O328:R328"/>
    <mergeCell ref="AA326:AG326"/>
    <mergeCell ref="AH326:AL326"/>
    <mergeCell ref="AM326:AO326"/>
    <mergeCell ref="AP326:AS326"/>
    <mergeCell ref="B327:C327"/>
    <mergeCell ref="D327:G327"/>
    <mergeCell ref="H327:L327"/>
    <mergeCell ref="M327:N327"/>
    <mergeCell ref="O327:R327"/>
    <mergeCell ref="S327:U327"/>
    <mergeCell ref="S328:U328"/>
    <mergeCell ref="V328:Z328"/>
    <mergeCell ref="AA328:AG328"/>
    <mergeCell ref="AH328:AL328"/>
    <mergeCell ref="AM328:AO328"/>
    <mergeCell ref="AP328:AS328"/>
    <mergeCell ref="V327:Z327"/>
    <mergeCell ref="AA327:AG327"/>
    <mergeCell ref="AH327:AL327"/>
    <mergeCell ref="AM327:AO327"/>
    <mergeCell ref="AP327:AS327"/>
    <mergeCell ref="D324:G324"/>
    <mergeCell ref="H324:N324"/>
    <mergeCell ref="O324:U324"/>
    <mergeCell ref="V324:Z324"/>
    <mergeCell ref="AA324:AG324"/>
    <mergeCell ref="AH324:AO324"/>
    <mergeCell ref="AP324:AS324"/>
    <mergeCell ref="D323:G323"/>
    <mergeCell ref="H323:N323"/>
    <mergeCell ref="O323:U323"/>
    <mergeCell ref="V323:Z323"/>
    <mergeCell ref="AA325:AG325"/>
    <mergeCell ref="AH325:AO325"/>
    <mergeCell ref="AP325:AS325"/>
    <mergeCell ref="B326:C326"/>
    <mergeCell ref="D326:G326"/>
    <mergeCell ref="H326:L326"/>
    <mergeCell ref="M326:N326"/>
    <mergeCell ref="O326:R326"/>
    <mergeCell ref="S326:U326"/>
    <mergeCell ref="V326:Z326"/>
    <mergeCell ref="B323:C325"/>
    <mergeCell ref="D325:G325"/>
    <mergeCell ref="H325:N325"/>
    <mergeCell ref="O325:U325"/>
    <mergeCell ref="V325:Z325"/>
    <mergeCell ref="AJ319:AN319"/>
    <mergeCell ref="AO319:AS319"/>
    <mergeCell ref="B320:J320"/>
    <mergeCell ref="K320:O320"/>
    <mergeCell ref="P320:T320"/>
    <mergeCell ref="U320:Y320"/>
    <mergeCell ref="Z320:AD320"/>
    <mergeCell ref="AE320:AI320"/>
    <mergeCell ref="AJ320:AN320"/>
    <mergeCell ref="AO320:AS320"/>
    <mergeCell ref="B319:J319"/>
    <mergeCell ref="K319:O319"/>
    <mergeCell ref="P319:T319"/>
    <mergeCell ref="U319:Y319"/>
    <mergeCell ref="Z319:AD319"/>
    <mergeCell ref="AE319:AI319"/>
    <mergeCell ref="AA323:AG323"/>
    <mergeCell ref="AH323:AO323"/>
    <mergeCell ref="AP323:AS323"/>
    <mergeCell ref="B316:J316"/>
    <mergeCell ref="K316:O316"/>
    <mergeCell ref="P316:T316"/>
    <mergeCell ref="U316:Y316"/>
    <mergeCell ref="Z316:AD316"/>
    <mergeCell ref="AE316:AI316"/>
    <mergeCell ref="AJ316:AN316"/>
    <mergeCell ref="AO316:AS316"/>
    <mergeCell ref="B315:J315"/>
    <mergeCell ref="K315:O315"/>
    <mergeCell ref="P315:T315"/>
    <mergeCell ref="U315:Y315"/>
    <mergeCell ref="Z315:AD315"/>
    <mergeCell ref="AE315:AI315"/>
    <mergeCell ref="AJ317:AN317"/>
    <mergeCell ref="AO317:AS317"/>
    <mergeCell ref="B318:J318"/>
    <mergeCell ref="K318:O318"/>
    <mergeCell ref="P318:T318"/>
    <mergeCell ref="U318:Y318"/>
    <mergeCell ref="Z318:AD318"/>
    <mergeCell ref="AE318:AI318"/>
    <mergeCell ref="AJ318:AN318"/>
    <mergeCell ref="AO318:AS318"/>
    <mergeCell ref="B317:J317"/>
    <mergeCell ref="K317:O317"/>
    <mergeCell ref="P317:T317"/>
    <mergeCell ref="U317:Y317"/>
    <mergeCell ref="Z317:AD317"/>
    <mergeCell ref="AE317:AI317"/>
    <mergeCell ref="AJ313:AN313"/>
    <mergeCell ref="AO313:AS313"/>
    <mergeCell ref="B314:J314"/>
    <mergeCell ref="K314:O314"/>
    <mergeCell ref="P314:T314"/>
    <mergeCell ref="U314:Y314"/>
    <mergeCell ref="Z314:AD314"/>
    <mergeCell ref="AE314:AI314"/>
    <mergeCell ref="AJ314:AN314"/>
    <mergeCell ref="AO314:AS314"/>
    <mergeCell ref="B313:J313"/>
    <mergeCell ref="K313:O313"/>
    <mergeCell ref="P313:T313"/>
    <mergeCell ref="U313:Y313"/>
    <mergeCell ref="Z313:AD313"/>
    <mergeCell ref="AE313:AI313"/>
    <mergeCell ref="AJ315:AN315"/>
    <mergeCell ref="AO315:AS315"/>
    <mergeCell ref="B310:J310"/>
    <mergeCell ref="K310:O310"/>
    <mergeCell ref="P310:T310"/>
    <mergeCell ref="U310:Y310"/>
    <mergeCell ref="Z310:AD310"/>
    <mergeCell ref="AE310:AI310"/>
    <mergeCell ref="AJ310:AN310"/>
    <mergeCell ref="AO310:AS310"/>
    <mergeCell ref="B309:J309"/>
    <mergeCell ref="K309:O309"/>
    <mergeCell ref="P309:T309"/>
    <mergeCell ref="U309:Y309"/>
    <mergeCell ref="Z309:AD309"/>
    <mergeCell ref="AE309:AI309"/>
    <mergeCell ref="AJ311:AN311"/>
    <mergeCell ref="AO311:AS311"/>
    <mergeCell ref="B312:J312"/>
    <mergeCell ref="K312:O312"/>
    <mergeCell ref="P312:T312"/>
    <mergeCell ref="U312:Y312"/>
    <mergeCell ref="Z312:AD312"/>
    <mergeCell ref="AE312:AI312"/>
    <mergeCell ref="AJ312:AN312"/>
    <mergeCell ref="AO312:AS312"/>
    <mergeCell ref="B311:J311"/>
    <mergeCell ref="K311:O311"/>
    <mergeCell ref="P311:T311"/>
    <mergeCell ref="U311:Y311"/>
    <mergeCell ref="Z311:AD311"/>
    <mergeCell ref="AE311:AI311"/>
    <mergeCell ref="AJ307:AN307"/>
    <mergeCell ref="AO307:AS307"/>
    <mergeCell ref="B308:J308"/>
    <mergeCell ref="K308:O308"/>
    <mergeCell ref="P308:T308"/>
    <mergeCell ref="U308:Y308"/>
    <mergeCell ref="Z308:AD308"/>
    <mergeCell ref="AE308:AI308"/>
    <mergeCell ref="AJ308:AN308"/>
    <mergeCell ref="AO308:AS308"/>
    <mergeCell ref="B307:J307"/>
    <mergeCell ref="K307:O307"/>
    <mergeCell ref="P307:T307"/>
    <mergeCell ref="U307:Y307"/>
    <mergeCell ref="Z307:AD307"/>
    <mergeCell ref="AE307:AI307"/>
    <mergeCell ref="AJ309:AN309"/>
    <mergeCell ref="AO309:AS309"/>
    <mergeCell ref="B304:J304"/>
    <mergeCell ref="K304:O304"/>
    <mergeCell ref="P304:T304"/>
    <mergeCell ref="U304:Y304"/>
    <mergeCell ref="Z304:AD304"/>
    <mergeCell ref="AE304:AI304"/>
    <mergeCell ref="AJ304:AN304"/>
    <mergeCell ref="AO304:AS304"/>
    <mergeCell ref="B303:J303"/>
    <mergeCell ref="K303:O303"/>
    <mergeCell ref="P303:T303"/>
    <mergeCell ref="U303:Y303"/>
    <mergeCell ref="Z303:AD303"/>
    <mergeCell ref="AE303:AI303"/>
    <mergeCell ref="AJ305:AN305"/>
    <mergeCell ref="AO305:AS305"/>
    <mergeCell ref="B306:J306"/>
    <mergeCell ref="K306:O306"/>
    <mergeCell ref="P306:T306"/>
    <mergeCell ref="U306:Y306"/>
    <mergeCell ref="Z306:AD306"/>
    <mergeCell ref="AE306:AI306"/>
    <mergeCell ref="AJ306:AN306"/>
    <mergeCell ref="AO306:AS306"/>
    <mergeCell ref="B305:J305"/>
    <mergeCell ref="K305:O305"/>
    <mergeCell ref="P305:T305"/>
    <mergeCell ref="U305:Y305"/>
    <mergeCell ref="Z305:AD305"/>
    <mergeCell ref="AE305:AI305"/>
    <mergeCell ref="AJ301:AN301"/>
    <mergeCell ref="AO301:AS301"/>
    <mergeCell ref="B302:J302"/>
    <mergeCell ref="K302:O302"/>
    <mergeCell ref="P302:T302"/>
    <mergeCell ref="U302:Y302"/>
    <mergeCell ref="Z302:AD302"/>
    <mergeCell ref="AE302:AI302"/>
    <mergeCell ref="AJ302:AN302"/>
    <mergeCell ref="AO302:AS302"/>
    <mergeCell ref="B301:J301"/>
    <mergeCell ref="K301:O301"/>
    <mergeCell ref="P301:T301"/>
    <mergeCell ref="U301:Y301"/>
    <mergeCell ref="Z301:AD301"/>
    <mergeCell ref="AE301:AI301"/>
    <mergeCell ref="AJ303:AN303"/>
    <mergeCell ref="AO303:AS303"/>
    <mergeCell ref="AJ297:AN298"/>
    <mergeCell ref="AO297:AS298"/>
    <mergeCell ref="K298:O298"/>
    <mergeCell ref="P298:T298"/>
    <mergeCell ref="U298:Y298"/>
    <mergeCell ref="Z298:AD298"/>
    <mergeCell ref="AE298:AI298"/>
    <mergeCell ref="AJ299:AN299"/>
    <mergeCell ref="AO299:AS299"/>
    <mergeCell ref="B300:J300"/>
    <mergeCell ref="K300:O300"/>
    <mergeCell ref="P300:T300"/>
    <mergeCell ref="U300:Y300"/>
    <mergeCell ref="Z300:AD300"/>
    <mergeCell ref="AE300:AI300"/>
    <mergeCell ref="AJ300:AN300"/>
    <mergeCell ref="AO300:AS300"/>
    <mergeCell ref="B299:J299"/>
    <mergeCell ref="K299:O299"/>
    <mergeCell ref="P299:T299"/>
    <mergeCell ref="U299:Y299"/>
    <mergeCell ref="Z299:AD299"/>
    <mergeCell ref="AE299:AI299"/>
    <mergeCell ref="B297:J298"/>
    <mergeCell ref="K297:AI297"/>
    <mergeCell ref="N263:O264"/>
    <mergeCell ref="B294:F294"/>
    <mergeCell ref="G294:K294"/>
    <mergeCell ref="L294:P294"/>
    <mergeCell ref="Q294:U294"/>
    <mergeCell ref="V294:Z294"/>
    <mergeCell ref="AA294:AE294"/>
    <mergeCell ref="B292:Z292"/>
    <mergeCell ref="AA292:AE293"/>
    <mergeCell ref="B293:F293"/>
    <mergeCell ref="G293:K293"/>
    <mergeCell ref="L293:P293"/>
    <mergeCell ref="Q293:U293"/>
    <mergeCell ref="V293:Z293"/>
    <mergeCell ref="R130:S130"/>
    <mergeCell ref="T130:V130"/>
    <mergeCell ref="O124:Q124"/>
    <mergeCell ref="V124:X124"/>
    <mergeCell ref="B154:J154"/>
    <mergeCell ref="K154:O154"/>
    <mergeCell ref="P154:T154"/>
    <mergeCell ref="U154:Y154"/>
    <mergeCell ref="Z154:AD154"/>
    <mergeCell ref="AE154:AI154"/>
    <mergeCell ref="B157:J157"/>
    <mergeCell ref="K157:O157"/>
    <mergeCell ref="P157:T157"/>
    <mergeCell ref="U157:Y157"/>
    <mergeCell ref="Z157:AD157"/>
    <mergeCell ref="AE157:AI157"/>
    <mergeCell ref="B160:J160"/>
    <mergeCell ref="K160:O160"/>
    <mergeCell ref="C109:H110"/>
    <mergeCell ref="L111:M111"/>
    <mergeCell ref="I108:P108"/>
    <mergeCell ref="V147:Z147"/>
    <mergeCell ref="B148:F148"/>
    <mergeCell ref="G148:K148"/>
    <mergeCell ref="L148:P148"/>
    <mergeCell ref="Q148:U148"/>
    <mergeCell ref="V148:Z148"/>
    <mergeCell ref="AA148:AE148"/>
    <mergeCell ref="N96:O97"/>
    <mergeCell ref="Q109:R110"/>
    <mergeCell ref="N122:O123"/>
    <mergeCell ref="V112:W113"/>
    <mergeCell ref="P106:Q106"/>
    <mergeCell ref="U106:W107"/>
    <mergeCell ref="X106:Y107"/>
    <mergeCell ref="M130:O130"/>
    <mergeCell ref="T106:T107"/>
    <mergeCell ref="P107:S107"/>
    <mergeCell ref="O111:Q111"/>
    <mergeCell ref="V111:X111"/>
    <mergeCell ref="F130:H130"/>
    <mergeCell ref="K130:L130"/>
    <mergeCell ref="U125:V126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50"/>
  <sheetViews>
    <sheetView showGridLines="0" zoomScaleNormal="100" workbookViewId="0"/>
  </sheetViews>
  <sheetFormatPr defaultColWidth="8.77734375" defaultRowHeight="18" customHeight="1"/>
  <cols>
    <col min="1" max="1" width="2.77734375" style="118" customWidth="1"/>
    <col min="2" max="2" width="8.77734375" style="120"/>
    <col min="3" max="3" width="10.77734375" style="120" bestFit="1" customWidth="1"/>
    <col min="4" max="4" width="8.77734375" style="120"/>
    <col min="5" max="21" width="8.77734375" style="119"/>
    <col min="22" max="16384" width="8.77734375" style="118"/>
  </cols>
  <sheetData>
    <row r="1" spans="1:27" ht="18" customHeight="1">
      <c r="A1" s="178" t="s">
        <v>265</v>
      </c>
    </row>
    <row r="2" spans="1:27" ht="15" customHeight="1">
      <c r="A2" s="115" t="s">
        <v>128</v>
      </c>
      <c r="B2" s="116"/>
      <c r="C2" s="116"/>
      <c r="D2" s="116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8"/>
      <c r="R2" s="118"/>
      <c r="S2" s="118"/>
      <c r="T2" s="118"/>
      <c r="U2" s="118"/>
    </row>
    <row r="3" spans="1:27" ht="12">
      <c r="B3" s="150" t="s">
        <v>247</v>
      </c>
      <c r="C3" s="150" t="s">
        <v>119</v>
      </c>
      <c r="D3" s="226" t="s">
        <v>75</v>
      </c>
      <c r="E3" s="150" t="s">
        <v>60</v>
      </c>
      <c r="F3" s="150" t="s">
        <v>315</v>
      </c>
      <c r="G3" s="150" t="s">
        <v>129</v>
      </c>
      <c r="H3" s="150" t="s">
        <v>124</v>
      </c>
      <c r="I3" s="215" t="s">
        <v>316</v>
      </c>
      <c r="J3" s="179" t="s">
        <v>130</v>
      </c>
      <c r="K3" s="179" t="s">
        <v>131</v>
      </c>
      <c r="N3" s="118"/>
      <c r="P3" s="118"/>
      <c r="Q3" s="118"/>
      <c r="R3" s="118"/>
      <c r="S3" s="118"/>
      <c r="T3" s="118"/>
      <c r="U3" s="118"/>
    </row>
    <row r="4" spans="1:27" ht="15" customHeight="1">
      <c r="B4" s="166">
        <f>Length_3_R1!K6</f>
        <v>0</v>
      </c>
      <c r="C4" s="166">
        <f>MAX(C15:C35)</f>
        <v>0</v>
      </c>
      <c r="D4" s="227">
        <f>MAX(Length_3_R1!I4:I24)</f>
        <v>0</v>
      </c>
      <c r="E4" s="166">
        <f>Length_3_R1!J4</f>
        <v>0</v>
      </c>
      <c r="F4" s="166">
        <f>D4*I4</f>
        <v>0</v>
      </c>
      <c r="G4" s="166" t="e">
        <f ca="1">OFFSET(Length_3_R1!D3,MATCH(C4,C15:C35,0),0)</f>
        <v>#N/A</v>
      </c>
      <c r="H4" s="166" t="e">
        <f ca="1">OFFSET(Length_3_R1!F3,MATCH(C4,C15:C35,0),0)</f>
        <v>#N/A</v>
      </c>
      <c r="I4" s="227">
        <f>IF(E4="mm",1000,1)</f>
        <v>1</v>
      </c>
      <c r="J4" s="126" t="str">
        <f>IF(SUM(R49,R113)=0,"","초과")</f>
        <v/>
      </c>
      <c r="K4" s="128" t="str">
        <f>IF(SUM(V14,V78)=0,"PASS","FAIL")</f>
        <v>PASS</v>
      </c>
      <c r="N4" s="118"/>
      <c r="P4" s="118"/>
      <c r="Q4" s="118"/>
      <c r="R4" s="118"/>
      <c r="S4" s="118"/>
      <c r="T4" s="118"/>
      <c r="U4" s="118"/>
    </row>
    <row r="5" spans="1:27" ht="15" customHeight="1">
      <c r="B5" s="116"/>
      <c r="C5" s="116"/>
      <c r="D5" s="116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</row>
    <row r="6" spans="1:27" ht="15" customHeight="1">
      <c r="A6" s="115" t="s">
        <v>266</v>
      </c>
      <c r="B6" s="116"/>
      <c r="C6" s="116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</row>
    <row r="7" spans="1:27" ht="15" customHeight="1">
      <c r="B7" s="464" t="s">
        <v>267</v>
      </c>
      <c r="C7" s="465"/>
      <c r="D7" s="465"/>
      <c r="E7" s="465"/>
      <c r="F7" s="466"/>
      <c r="G7" s="459" t="s">
        <v>268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</row>
    <row r="8" spans="1:27" ht="15" customHeight="1">
      <c r="B8" s="180" t="s">
        <v>98</v>
      </c>
      <c r="C8" s="181" t="s">
        <v>127</v>
      </c>
      <c r="D8" s="180" t="s">
        <v>120</v>
      </c>
      <c r="E8" s="181" t="s">
        <v>121</v>
      </c>
      <c r="F8" s="180" t="s">
        <v>122</v>
      </c>
      <c r="G8" s="460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</row>
    <row r="9" spans="1:27" ht="15" customHeight="1">
      <c r="B9" s="182">
        <f>Length_3_R1!K4</f>
        <v>0</v>
      </c>
      <c r="C9" s="182">
        <f>Length_3_R1!L4</f>
        <v>0</v>
      </c>
      <c r="D9" s="182">
        <f>Length_3_R1!M4</f>
        <v>0</v>
      </c>
      <c r="E9" s="182">
        <f>Length_3_R1!N4</f>
        <v>0</v>
      </c>
      <c r="F9" s="182">
        <f>Length_3_R1!O4</f>
        <v>0</v>
      </c>
      <c r="G9" s="182">
        <f>MAX(B9:F9)-MIN(B9:F9)</f>
        <v>0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</row>
    <row r="10" spans="1:27" ht="15" customHeight="1">
      <c r="B10" s="183"/>
      <c r="C10" s="183"/>
      <c r="D10" s="183"/>
      <c r="E10" s="183"/>
      <c r="F10" s="183"/>
      <c r="G10" s="184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</row>
    <row r="11" spans="1:27" ht="15" customHeight="1">
      <c r="A11" s="115" t="s">
        <v>269</v>
      </c>
      <c r="C11" s="116"/>
      <c r="D11" s="116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9" t="s">
        <v>270</v>
      </c>
      <c r="Q11" s="121"/>
      <c r="R11" s="121"/>
      <c r="S11" s="121"/>
      <c r="T11" s="121"/>
      <c r="U11" s="121"/>
    </row>
    <row r="12" spans="1:27" ht="15" customHeight="1">
      <c r="B12" s="461" t="s">
        <v>330</v>
      </c>
      <c r="C12" s="459" t="s">
        <v>331</v>
      </c>
      <c r="D12" s="459" t="s">
        <v>60</v>
      </c>
      <c r="E12" s="464" t="s">
        <v>333</v>
      </c>
      <c r="F12" s="465"/>
      <c r="G12" s="465"/>
      <c r="H12" s="465"/>
      <c r="I12" s="466"/>
      <c r="J12" s="214" t="s">
        <v>334</v>
      </c>
      <c r="K12" s="473" t="s">
        <v>79</v>
      </c>
      <c r="L12" s="215" t="s">
        <v>336</v>
      </c>
      <c r="M12" s="470" t="s">
        <v>337</v>
      </c>
      <c r="N12" s="472"/>
      <c r="O12" s="121"/>
      <c r="P12" s="469" t="s">
        <v>338</v>
      </c>
      <c r="Q12" s="469"/>
      <c r="R12" s="476" t="s">
        <v>145</v>
      </c>
      <c r="S12" s="477"/>
      <c r="T12" s="477"/>
      <c r="U12" s="477"/>
      <c r="V12" s="477"/>
      <c r="W12" s="477"/>
      <c r="Y12" s="473" t="s">
        <v>62</v>
      </c>
      <c r="Z12" s="473" t="s">
        <v>339</v>
      </c>
      <c r="AA12" s="473" t="s">
        <v>158</v>
      </c>
    </row>
    <row r="13" spans="1:27" ht="15" customHeight="1">
      <c r="B13" s="461"/>
      <c r="C13" s="463"/>
      <c r="D13" s="462"/>
      <c r="E13" s="237" t="s">
        <v>340</v>
      </c>
      <c r="F13" s="214" t="s">
        <v>127</v>
      </c>
      <c r="G13" s="237" t="s">
        <v>120</v>
      </c>
      <c r="H13" s="214" t="s">
        <v>121</v>
      </c>
      <c r="I13" s="237" t="s">
        <v>122</v>
      </c>
      <c r="J13" s="215" t="s">
        <v>341</v>
      </c>
      <c r="K13" s="474"/>
      <c r="L13" s="215" t="s">
        <v>342</v>
      </c>
      <c r="M13" s="215" t="s">
        <v>335</v>
      </c>
      <c r="N13" s="215" t="s">
        <v>343</v>
      </c>
      <c r="O13" s="121"/>
      <c r="P13" s="238" t="s">
        <v>346</v>
      </c>
      <c r="Q13" s="238" t="s">
        <v>347</v>
      </c>
      <c r="R13" s="215" t="s">
        <v>344</v>
      </c>
      <c r="S13" s="215" t="s">
        <v>345</v>
      </c>
      <c r="T13" s="234" t="s">
        <v>335</v>
      </c>
      <c r="U13" s="236" t="s">
        <v>338</v>
      </c>
      <c r="V13" s="236" t="s">
        <v>134</v>
      </c>
      <c r="W13" s="240" t="s">
        <v>363</v>
      </c>
      <c r="Y13" s="475"/>
      <c r="Z13" s="475"/>
      <c r="AA13" s="475"/>
    </row>
    <row r="14" spans="1:27" ht="15" customHeight="1">
      <c r="B14" s="461"/>
      <c r="C14" s="215" t="s">
        <v>348</v>
      </c>
      <c r="D14" s="463"/>
      <c r="E14" s="237" t="s">
        <v>349</v>
      </c>
      <c r="F14" s="237" t="str">
        <f t="shared" ref="F14:N14" si="0">E14</f>
        <v>μm</v>
      </c>
      <c r="G14" s="237" t="str">
        <f t="shared" si="0"/>
        <v>μm</v>
      </c>
      <c r="H14" s="237" t="str">
        <f t="shared" si="0"/>
        <v>μm</v>
      </c>
      <c r="I14" s="237" t="str">
        <f t="shared" si="0"/>
        <v>μm</v>
      </c>
      <c r="J14" s="237" t="str">
        <f t="shared" si="0"/>
        <v>μm</v>
      </c>
      <c r="K14" s="237" t="str">
        <f t="shared" si="0"/>
        <v>μm</v>
      </c>
      <c r="L14" s="237" t="str">
        <f t="shared" si="0"/>
        <v>μm</v>
      </c>
      <c r="M14" s="237" t="str">
        <f t="shared" si="0"/>
        <v>μm</v>
      </c>
      <c r="N14" s="237" t="str">
        <f t="shared" si="0"/>
        <v>μm</v>
      </c>
      <c r="O14" s="121"/>
      <c r="P14" s="237" t="str">
        <f>T14</f>
        <v>μm</v>
      </c>
      <c r="Q14" s="237" t="str">
        <f>P14</f>
        <v>μm</v>
      </c>
      <c r="R14" s="237" t="str">
        <f>N14</f>
        <v>μm</v>
      </c>
      <c r="S14" s="237" t="str">
        <f>R14</f>
        <v>μm</v>
      </c>
      <c r="T14" s="237" t="str">
        <f>S14</f>
        <v>μm</v>
      </c>
      <c r="U14" s="237" t="str">
        <f>Q14</f>
        <v>μm</v>
      </c>
      <c r="V14" s="128">
        <f>IF(TYPE(MATCH("FAIL",V15:V35,0))=16,0,1)</f>
        <v>0</v>
      </c>
      <c r="W14" s="240" t="str">
        <f>U14</f>
        <v>μm</v>
      </c>
      <c r="Y14" s="474"/>
      <c r="Z14" s="474"/>
      <c r="AA14" s="474"/>
    </row>
    <row r="15" spans="1:27" ht="15" customHeight="1">
      <c r="B15" s="186" t="b">
        <f>IF(TRIM(Length_3_R1!B4)="",FALSE,TRUE)</f>
        <v>0</v>
      </c>
      <c r="C15" s="187" t="str">
        <f>IF($B15=FALSE,"",VALUE(Length_3_R1!B4))</f>
        <v/>
      </c>
      <c r="D15" s="166" t="str">
        <f>IF($B15=FALSE,"",Length_3_R1!C4)</f>
        <v/>
      </c>
      <c r="E15" s="182" t="str">
        <f>IF($B15=FALSE,"",Length_3_R1!S4*$I$4)</f>
        <v/>
      </c>
      <c r="F15" s="182" t="str">
        <f>IF($B15=FALSE,"",Length_3_R1!T4*$I$4)</f>
        <v/>
      </c>
      <c r="G15" s="182" t="str">
        <f>IF($B15=FALSE,"",Length_3_R1!U4*$I$4)</f>
        <v/>
      </c>
      <c r="H15" s="182" t="str">
        <f>IF($B15=FALSE,"",Length_3_R1!V4*$I$4)</f>
        <v/>
      </c>
      <c r="I15" s="182" t="str">
        <f>IF($B15=FALSE,"",Length_3_R1!W4*$I$4)</f>
        <v/>
      </c>
      <c r="J15" s="188" t="str">
        <f t="shared" ref="J15:J35" si="1">IF(B15=FALSE,"",AVERAGE(E15:I15))</f>
        <v/>
      </c>
      <c r="K15" s="189" t="str">
        <f>IF(B15=FALSE,"",STDEV(E15:I15))</f>
        <v/>
      </c>
      <c r="L15" s="190" t="str">
        <f t="shared" ref="L15:L35" si="2">IF(B15=FALSE,"",C15-J15/I$4)</f>
        <v/>
      </c>
      <c r="M15" s="166" t="str">
        <f>IF($B15=FALSE,"",ROUND(L15,$M$49))</f>
        <v/>
      </c>
      <c r="N15" s="166" t="str">
        <f>IF($B15=FALSE,"",ROUND(C15-M15,$M$49))</f>
        <v/>
      </c>
      <c r="O15" s="121"/>
      <c r="P15" s="166">
        <f>Length_3_R1!P4</f>
        <v>0</v>
      </c>
      <c r="Q15" s="166">
        <f>Length_3_R1!Q4</f>
        <v>0</v>
      </c>
      <c r="R15" s="166" t="e">
        <f t="shared" ref="R15:R35" ca="1" si="3">TEXT(C15,IF(C15&gt;=1000,"# ##","")&amp;$P$49)</f>
        <v>#N/A</v>
      </c>
      <c r="S15" s="166" t="e">
        <f t="shared" ref="S15:S35" ca="1" si="4">TEXT(N15,IF(N15&gt;=1000,"# ##","")&amp;$P$49)</f>
        <v>#N/A</v>
      </c>
      <c r="T15" s="166" t="e">
        <f t="shared" ref="T15:T35" ca="1" si="5">TEXT(M15,$P$49)</f>
        <v>#N/A</v>
      </c>
      <c r="U15" s="166" t="e">
        <f t="shared" ref="U15:U35" ca="1" si="6">"± "&amp;TEXT(Q15-C15,P$49)</f>
        <v>#VALUE!</v>
      </c>
      <c r="V15" s="166" t="str">
        <f>IF($B15=FALSE,"",IF(AND(P15&lt;=N15,N15&lt;=Q15),"PASS","FAIL"))</f>
        <v/>
      </c>
      <c r="W15" s="227" t="e">
        <f ca="1">S$49</f>
        <v>#N/A</v>
      </c>
      <c r="Y15" s="166">
        <f>Length_3_R1!H4</f>
        <v>0</v>
      </c>
      <c r="Z15" s="166">
        <f>IFERROR(LEN(Y15)-FIND(".",Y15),0)</f>
        <v>0</v>
      </c>
      <c r="AA15" s="166" t="str">
        <f t="shared" ref="AA15:AA35" ca="1" si="7">OFFSET(P$53,MATCH(Z15,O$54:O$64,0),0)</f>
        <v>0</v>
      </c>
    </row>
    <row r="16" spans="1:27" ht="15" customHeight="1">
      <c r="B16" s="186" t="b">
        <f>IF(TRIM(Length_3_R1!B5)="",FALSE,TRUE)</f>
        <v>0</v>
      </c>
      <c r="C16" s="187" t="str">
        <f>IF($B16=FALSE,"",VALUE(Length_3_R1!B5))</f>
        <v/>
      </c>
      <c r="D16" s="166" t="str">
        <f>IF($B16=FALSE,"",Length_3_R1!C5)</f>
        <v/>
      </c>
      <c r="E16" s="182" t="str">
        <f>IF($B16=FALSE,"",Length_3_R1!S5*$I$4)</f>
        <v/>
      </c>
      <c r="F16" s="182" t="str">
        <f>IF($B16=FALSE,"",Length_3_R1!T5*$I$4)</f>
        <v/>
      </c>
      <c r="G16" s="182" t="str">
        <f>IF($B16=FALSE,"",Length_3_R1!U5*$I$4)</f>
        <v/>
      </c>
      <c r="H16" s="182" t="str">
        <f>IF($B16=FALSE,"",Length_3_R1!V5*$I$4)</f>
        <v/>
      </c>
      <c r="I16" s="182" t="str">
        <f>IF($B16=FALSE,"",Length_3_R1!W5*$I$4)</f>
        <v/>
      </c>
      <c r="J16" s="188" t="str">
        <f t="shared" si="1"/>
        <v/>
      </c>
      <c r="K16" s="189" t="str">
        <f t="shared" ref="K16:K35" si="8">IF(B16=FALSE,"",STDEV(E16:I16))</f>
        <v/>
      </c>
      <c r="L16" s="190" t="str">
        <f t="shared" si="2"/>
        <v/>
      </c>
      <c r="M16" s="166" t="str">
        <f t="shared" ref="M16:M35" si="9">IF($B16=FALSE,"",ROUND(L16,$M$49))</f>
        <v/>
      </c>
      <c r="N16" s="166" t="str">
        <f t="shared" ref="N16:N35" si="10">IF($B16=FALSE,"",ROUND(C16-M16,$M$49))</f>
        <v/>
      </c>
      <c r="O16" s="121"/>
      <c r="P16" s="166">
        <f>Length_3_R1!P5</f>
        <v>0</v>
      </c>
      <c r="Q16" s="166">
        <f>Length_3_R1!Q5</f>
        <v>0</v>
      </c>
      <c r="R16" s="166" t="e">
        <f t="shared" ca="1" si="3"/>
        <v>#N/A</v>
      </c>
      <c r="S16" s="166" t="e">
        <f t="shared" ca="1" si="4"/>
        <v>#N/A</v>
      </c>
      <c r="T16" s="166" t="e">
        <f t="shared" ca="1" si="5"/>
        <v>#N/A</v>
      </c>
      <c r="U16" s="166" t="e">
        <f t="shared" ca="1" si="6"/>
        <v>#VALUE!</v>
      </c>
      <c r="V16" s="166" t="str">
        <f t="shared" ref="V16:V35" si="11">IF($B16=FALSE,"",IF(AND(P16&lt;=N16,N16&lt;=Q16),"PASS","FAIL"))</f>
        <v/>
      </c>
      <c r="W16" s="227" t="e">
        <f t="shared" ref="W16:W35" ca="1" si="12">S$49</f>
        <v>#N/A</v>
      </c>
      <c r="Y16" s="166">
        <f>Length_3_R1!H5</f>
        <v>0</v>
      </c>
      <c r="Z16" s="166">
        <f t="shared" ref="Z16:Z35" si="13">IFERROR(LEN(Y16)-FIND(".",Y16),0)</f>
        <v>0</v>
      </c>
      <c r="AA16" s="166" t="str">
        <f t="shared" ca="1" si="7"/>
        <v>0</v>
      </c>
    </row>
    <row r="17" spans="2:27" ht="15" customHeight="1">
      <c r="B17" s="186" t="b">
        <f>IF(TRIM(Length_3_R1!B6)="",FALSE,TRUE)</f>
        <v>0</v>
      </c>
      <c r="C17" s="187" t="str">
        <f>IF($B17=FALSE,"",VALUE(Length_3_R1!B6))</f>
        <v/>
      </c>
      <c r="D17" s="166" t="str">
        <f>IF($B17=FALSE,"",Length_3_R1!C6)</f>
        <v/>
      </c>
      <c r="E17" s="182" t="str">
        <f>IF($B17=FALSE,"",Length_3_R1!S6*$I$4)</f>
        <v/>
      </c>
      <c r="F17" s="182" t="str">
        <f>IF($B17=FALSE,"",Length_3_R1!T6*$I$4)</f>
        <v/>
      </c>
      <c r="G17" s="182" t="str">
        <f>IF($B17=FALSE,"",Length_3_R1!U6*$I$4)</f>
        <v/>
      </c>
      <c r="H17" s="182" t="str">
        <f>IF($B17=FALSE,"",Length_3_R1!V6*$I$4)</f>
        <v/>
      </c>
      <c r="I17" s="182" t="str">
        <f>IF($B17=FALSE,"",Length_3_R1!W6*$I$4)</f>
        <v/>
      </c>
      <c r="J17" s="188" t="str">
        <f t="shared" si="1"/>
        <v/>
      </c>
      <c r="K17" s="189" t="str">
        <f t="shared" si="8"/>
        <v/>
      </c>
      <c r="L17" s="190" t="str">
        <f t="shared" si="2"/>
        <v/>
      </c>
      <c r="M17" s="166" t="str">
        <f t="shared" si="9"/>
        <v/>
      </c>
      <c r="N17" s="166" t="str">
        <f t="shared" si="10"/>
        <v/>
      </c>
      <c r="O17" s="121"/>
      <c r="P17" s="166">
        <f>Length_3_R1!P6</f>
        <v>0</v>
      </c>
      <c r="Q17" s="166">
        <f>Length_3_R1!Q6</f>
        <v>0</v>
      </c>
      <c r="R17" s="166" t="e">
        <f t="shared" ca="1" si="3"/>
        <v>#N/A</v>
      </c>
      <c r="S17" s="166" t="e">
        <f t="shared" ca="1" si="4"/>
        <v>#N/A</v>
      </c>
      <c r="T17" s="166" t="e">
        <f t="shared" ca="1" si="5"/>
        <v>#N/A</v>
      </c>
      <c r="U17" s="166" t="e">
        <f t="shared" ca="1" si="6"/>
        <v>#VALUE!</v>
      </c>
      <c r="V17" s="166" t="str">
        <f t="shared" si="11"/>
        <v/>
      </c>
      <c r="W17" s="227" t="e">
        <f t="shared" ca="1" si="12"/>
        <v>#N/A</v>
      </c>
      <c r="Y17" s="166">
        <f>Length_3_R1!H6</f>
        <v>0</v>
      </c>
      <c r="Z17" s="166">
        <f t="shared" si="13"/>
        <v>0</v>
      </c>
      <c r="AA17" s="166" t="str">
        <f t="shared" ca="1" si="7"/>
        <v>0</v>
      </c>
    </row>
    <row r="18" spans="2:27" ht="15" customHeight="1">
      <c r="B18" s="186" t="b">
        <f>IF(TRIM(Length_3_R1!B7)="",FALSE,TRUE)</f>
        <v>0</v>
      </c>
      <c r="C18" s="187" t="str">
        <f>IF($B18=FALSE,"",VALUE(Length_3_R1!B7))</f>
        <v/>
      </c>
      <c r="D18" s="166" t="str">
        <f>IF($B18=FALSE,"",Length_3_R1!C7)</f>
        <v/>
      </c>
      <c r="E18" s="182" t="str">
        <f>IF($B18=FALSE,"",Length_3_R1!S7*$I$4)</f>
        <v/>
      </c>
      <c r="F18" s="182" t="str">
        <f>IF($B18=FALSE,"",Length_3_R1!T7*$I$4)</f>
        <v/>
      </c>
      <c r="G18" s="182" t="str">
        <f>IF($B18=FALSE,"",Length_3_R1!U7*$I$4)</f>
        <v/>
      </c>
      <c r="H18" s="182" t="str">
        <f>IF($B18=FALSE,"",Length_3_R1!V7*$I$4)</f>
        <v/>
      </c>
      <c r="I18" s="182" t="str">
        <f>IF($B18=FALSE,"",Length_3_R1!W7*$I$4)</f>
        <v/>
      </c>
      <c r="J18" s="188" t="str">
        <f t="shared" si="1"/>
        <v/>
      </c>
      <c r="K18" s="189" t="str">
        <f t="shared" si="8"/>
        <v/>
      </c>
      <c r="L18" s="190" t="str">
        <f t="shared" si="2"/>
        <v/>
      </c>
      <c r="M18" s="166" t="str">
        <f t="shared" si="9"/>
        <v/>
      </c>
      <c r="N18" s="166" t="str">
        <f t="shared" si="10"/>
        <v/>
      </c>
      <c r="O18" s="121"/>
      <c r="P18" s="166">
        <f>Length_3_R1!P7</f>
        <v>0</v>
      </c>
      <c r="Q18" s="166">
        <f>Length_3_R1!Q7</f>
        <v>0</v>
      </c>
      <c r="R18" s="166" t="e">
        <f t="shared" ca="1" si="3"/>
        <v>#N/A</v>
      </c>
      <c r="S18" s="166" t="e">
        <f t="shared" ca="1" si="4"/>
        <v>#N/A</v>
      </c>
      <c r="T18" s="166" t="e">
        <f t="shared" ca="1" si="5"/>
        <v>#N/A</v>
      </c>
      <c r="U18" s="166" t="e">
        <f t="shared" ca="1" si="6"/>
        <v>#VALUE!</v>
      </c>
      <c r="V18" s="166" t="str">
        <f t="shared" si="11"/>
        <v/>
      </c>
      <c r="W18" s="227" t="e">
        <f t="shared" ca="1" si="12"/>
        <v>#N/A</v>
      </c>
      <c r="Y18" s="166">
        <f>Length_3_R1!H7</f>
        <v>0</v>
      </c>
      <c r="Z18" s="166">
        <f t="shared" si="13"/>
        <v>0</v>
      </c>
      <c r="AA18" s="166" t="str">
        <f t="shared" ca="1" si="7"/>
        <v>0</v>
      </c>
    </row>
    <row r="19" spans="2:27" ht="15" customHeight="1">
      <c r="B19" s="186" t="b">
        <f>IF(TRIM(Length_3_R1!B8)="",FALSE,TRUE)</f>
        <v>0</v>
      </c>
      <c r="C19" s="187" t="str">
        <f>IF($B19=FALSE,"",VALUE(Length_3_R1!B8))</f>
        <v/>
      </c>
      <c r="D19" s="166" t="str">
        <f>IF($B19=FALSE,"",Length_3_R1!C8)</f>
        <v/>
      </c>
      <c r="E19" s="182" t="str">
        <f>IF($B19=FALSE,"",Length_3_R1!S8*$I$4)</f>
        <v/>
      </c>
      <c r="F19" s="182" t="str">
        <f>IF($B19=FALSE,"",Length_3_R1!T8*$I$4)</f>
        <v/>
      </c>
      <c r="G19" s="182" t="str">
        <f>IF($B19=FALSE,"",Length_3_R1!U8*$I$4)</f>
        <v/>
      </c>
      <c r="H19" s="182" t="str">
        <f>IF($B19=FALSE,"",Length_3_R1!V8*$I$4)</f>
        <v/>
      </c>
      <c r="I19" s="182" t="str">
        <f>IF($B19=FALSE,"",Length_3_R1!W8*$I$4)</f>
        <v/>
      </c>
      <c r="J19" s="188" t="str">
        <f t="shared" si="1"/>
        <v/>
      </c>
      <c r="K19" s="189" t="str">
        <f t="shared" si="8"/>
        <v/>
      </c>
      <c r="L19" s="190" t="str">
        <f t="shared" si="2"/>
        <v/>
      </c>
      <c r="M19" s="166" t="str">
        <f t="shared" si="9"/>
        <v/>
      </c>
      <c r="N19" s="166" t="str">
        <f t="shared" si="10"/>
        <v/>
      </c>
      <c r="O19" s="121"/>
      <c r="P19" s="166">
        <f>Length_3_R1!P8</f>
        <v>0</v>
      </c>
      <c r="Q19" s="166">
        <f>Length_3_R1!Q8</f>
        <v>0</v>
      </c>
      <c r="R19" s="166" t="e">
        <f t="shared" ca="1" si="3"/>
        <v>#N/A</v>
      </c>
      <c r="S19" s="166" t="e">
        <f t="shared" ca="1" si="4"/>
        <v>#N/A</v>
      </c>
      <c r="T19" s="166" t="e">
        <f t="shared" ca="1" si="5"/>
        <v>#N/A</v>
      </c>
      <c r="U19" s="166" t="e">
        <f t="shared" ca="1" si="6"/>
        <v>#VALUE!</v>
      </c>
      <c r="V19" s="166" t="str">
        <f t="shared" si="11"/>
        <v/>
      </c>
      <c r="W19" s="227" t="e">
        <f t="shared" ca="1" si="12"/>
        <v>#N/A</v>
      </c>
      <c r="Y19" s="166">
        <f>Length_3_R1!H8</f>
        <v>0</v>
      </c>
      <c r="Z19" s="166">
        <f t="shared" si="13"/>
        <v>0</v>
      </c>
      <c r="AA19" s="166" t="str">
        <f t="shared" ca="1" si="7"/>
        <v>0</v>
      </c>
    </row>
    <row r="20" spans="2:27" ht="15" customHeight="1">
      <c r="B20" s="186" t="b">
        <f>IF(TRIM(Length_3_R1!B9)="",FALSE,TRUE)</f>
        <v>0</v>
      </c>
      <c r="C20" s="187" t="str">
        <f>IF($B20=FALSE,"",VALUE(Length_3_R1!B9))</f>
        <v/>
      </c>
      <c r="D20" s="166" t="str">
        <f>IF($B20=FALSE,"",Length_3_R1!C9)</f>
        <v/>
      </c>
      <c r="E20" s="182" t="str">
        <f>IF($B20=FALSE,"",Length_3_R1!S9*$I$4)</f>
        <v/>
      </c>
      <c r="F20" s="182" t="str">
        <f>IF($B20=FALSE,"",Length_3_R1!T9*$I$4)</f>
        <v/>
      </c>
      <c r="G20" s="182" t="str">
        <f>IF($B20=FALSE,"",Length_3_R1!U9*$I$4)</f>
        <v/>
      </c>
      <c r="H20" s="182" t="str">
        <f>IF($B20=FALSE,"",Length_3_R1!V9*$I$4)</f>
        <v/>
      </c>
      <c r="I20" s="182" t="str">
        <f>IF($B20=FALSE,"",Length_3_R1!W9*$I$4)</f>
        <v/>
      </c>
      <c r="J20" s="188" t="str">
        <f t="shared" si="1"/>
        <v/>
      </c>
      <c r="K20" s="189" t="str">
        <f t="shared" si="8"/>
        <v/>
      </c>
      <c r="L20" s="190" t="str">
        <f t="shared" si="2"/>
        <v/>
      </c>
      <c r="M20" s="166" t="str">
        <f t="shared" si="9"/>
        <v/>
      </c>
      <c r="N20" s="166" t="str">
        <f t="shared" si="10"/>
        <v/>
      </c>
      <c r="O20" s="121"/>
      <c r="P20" s="166">
        <f>Length_3_R1!P9</f>
        <v>0</v>
      </c>
      <c r="Q20" s="166">
        <f>Length_3_R1!Q9</f>
        <v>0</v>
      </c>
      <c r="R20" s="166" t="e">
        <f t="shared" ca="1" si="3"/>
        <v>#N/A</v>
      </c>
      <c r="S20" s="166" t="e">
        <f t="shared" ca="1" si="4"/>
        <v>#N/A</v>
      </c>
      <c r="T20" s="166" t="e">
        <f t="shared" ca="1" si="5"/>
        <v>#N/A</v>
      </c>
      <c r="U20" s="166" t="e">
        <f t="shared" ca="1" si="6"/>
        <v>#VALUE!</v>
      </c>
      <c r="V20" s="166" t="str">
        <f t="shared" si="11"/>
        <v/>
      </c>
      <c r="W20" s="227" t="e">
        <f t="shared" ca="1" si="12"/>
        <v>#N/A</v>
      </c>
      <c r="Y20" s="166">
        <f>Length_3_R1!H9</f>
        <v>0</v>
      </c>
      <c r="Z20" s="166">
        <f t="shared" si="13"/>
        <v>0</v>
      </c>
      <c r="AA20" s="166" t="str">
        <f t="shared" ca="1" si="7"/>
        <v>0</v>
      </c>
    </row>
    <row r="21" spans="2:27" ht="15" customHeight="1">
      <c r="B21" s="186" t="b">
        <f>IF(TRIM(Length_3_R1!B10)="",FALSE,TRUE)</f>
        <v>0</v>
      </c>
      <c r="C21" s="187" t="str">
        <f>IF($B21=FALSE,"",VALUE(Length_3_R1!B10))</f>
        <v/>
      </c>
      <c r="D21" s="166" t="str">
        <f>IF($B21=FALSE,"",Length_3_R1!C10)</f>
        <v/>
      </c>
      <c r="E21" s="182" t="str">
        <f>IF($B21=FALSE,"",Length_3_R1!S10*$I$4)</f>
        <v/>
      </c>
      <c r="F21" s="182" t="str">
        <f>IF($B21=FALSE,"",Length_3_R1!T10*$I$4)</f>
        <v/>
      </c>
      <c r="G21" s="182" t="str">
        <f>IF($B21=FALSE,"",Length_3_R1!U10*$I$4)</f>
        <v/>
      </c>
      <c r="H21" s="182" t="str">
        <f>IF($B21=FALSE,"",Length_3_R1!V10*$I$4)</f>
        <v/>
      </c>
      <c r="I21" s="182" t="str">
        <f>IF($B21=FALSE,"",Length_3_R1!W10*$I$4)</f>
        <v/>
      </c>
      <c r="J21" s="188" t="str">
        <f t="shared" si="1"/>
        <v/>
      </c>
      <c r="K21" s="189" t="str">
        <f t="shared" si="8"/>
        <v/>
      </c>
      <c r="L21" s="190" t="str">
        <f t="shared" si="2"/>
        <v/>
      </c>
      <c r="M21" s="166" t="str">
        <f t="shared" si="9"/>
        <v/>
      </c>
      <c r="N21" s="166" t="str">
        <f t="shared" si="10"/>
        <v/>
      </c>
      <c r="O21" s="121"/>
      <c r="P21" s="166">
        <f>Length_3_R1!P10</f>
        <v>0</v>
      </c>
      <c r="Q21" s="166">
        <f>Length_3_R1!Q10</f>
        <v>0</v>
      </c>
      <c r="R21" s="166" t="e">
        <f t="shared" ca="1" si="3"/>
        <v>#N/A</v>
      </c>
      <c r="S21" s="166" t="e">
        <f t="shared" ca="1" si="4"/>
        <v>#N/A</v>
      </c>
      <c r="T21" s="166" t="e">
        <f t="shared" ca="1" si="5"/>
        <v>#N/A</v>
      </c>
      <c r="U21" s="166" t="e">
        <f t="shared" ca="1" si="6"/>
        <v>#VALUE!</v>
      </c>
      <c r="V21" s="166" t="str">
        <f t="shared" si="11"/>
        <v/>
      </c>
      <c r="W21" s="227" t="e">
        <f t="shared" ca="1" si="12"/>
        <v>#N/A</v>
      </c>
      <c r="Y21" s="166">
        <f>Length_3_R1!H10</f>
        <v>0</v>
      </c>
      <c r="Z21" s="166">
        <f t="shared" si="13"/>
        <v>0</v>
      </c>
      <c r="AA21" s="166" t="str">
        <f t="shared" ca="1" si="7"/>
        <v>0</v>
      </c>
    </row>
    <row r="22" spans="2:27" ht="15" customHeight="1">
      <c r="B22" s="186" t="b">
        <f>IF(TRIM(Length_3_R1!B11)="",FALSE,TRUE)</f>
        <v>0</v>
      </c>
      <c r="C22" s="187" t="str">
        <f>IF($B22=FALSE,"",VALUE(Length_3_R1!B11))</f>
        <v/>
      </c>
      <c r="D22" s="166" t="str">
        <f>IF($B22=FALSE,"",Length_3_R1!C11)</f>
        <v/>
      </c>
      <c r="E22" s="182" t="str">
        <f>IF($B22=FALSE,"",Length_3_R1!S11*$I$4)</f>
        <v/>
      </c>
      <c r="F22" s="182" t="str">
        <f>IF($B22=FALSE,"",Length_3_R1!T11*$I$4)</f>
        <v/>
      </c>
      <c r="G22" s="182" t="str">
        <f>IF($B22=FALSE,"",Length_3_R1!U11*$I$4)</f>
        <v/>
      </c>
      <c r="H22" s="182" t="str">
        <f>IF($B22=FALSE,"",Length_3_R1!V11*$I$4)</f>
        <v/>
      </c>
      <c r="I22" s="182" t="str">
        <f>IF($B22=FALSE,"",Length_3_R1!W11*$I$4)</f>
        <v/>
      </c>
      <c r="J22" s="188" t="str">
        <f t="shared" si="1"/>
        <v/>
      </c>
      <c r="K22" s="189" t="str">
        <f t="shared" si="8"/>
        <v/>
      </c>
      <c r="L22" s="190" t="str">
        <f t="shared" si="2"/>
        <v/>
      </c>
      <c r="M22" s="166" t="str">
        <f t="shared" si="9"/>
        <v/>
      </c>
      <c r="N22" s="166" t="str">
        <f t="shared" si="10"/>
        <v/>
      </c>
      <c r="O22" s="121"/>
      <c r="P22" s="166">
        <f>Length_3_R1!P11</f>
        <v>0</v>
      </c>
      <c r="Q22" s="166">
        <f>Length_3_R1!Q11</f>
        <v>0</v>
      </c>
      <c r="R22" s="166" t="e">
        <f t="shared" ca="1" si="3"/>
        <v>#N/A</v>
      </c>
      <c r="S22" s="166" t="e">
        <f t="shared" ca="1" si="4"/>
        <v>#N/A</v>
      </c>
      <c r="T22" s="166" t="e">
        <f t="shared" ca="1" si="5"/>
        <v>#N/A</v>
      </c>
      <c r="U22" s="166" t="e">
        <f t="shared" ca="1" si="6"/>
        <v>#VALUE!</v>
      </c>
      <c r="V22" s="166" t="str">
        <f t="shared" si="11"/>
        <v/>
      </c>
      <c r="W22" s="227" t="e">
        <f t="shared" ca="1" si="12"/>
        <v>#N/A</v>
      </c>
      <c r="Y22" s="166">
        <f>Length_3_R1!H11</f>
        <v>0</v>
      </c>
      <c r="Z22" s="166">
        <f t="shared" si="13"/>
        <v>0</v>
      </c>
      <c r="AA22" s="166" t="str">
        <f t="shared" ca="1" si="7"/>
        <v>0</v>
      </c>
    </row>
    <row r="23" spans="2:27" ht="15" customHeight="1">
      <c r="B23" s="186" t="b">
        <f>IF(TRIM(Length_3_R1!B12)="",FALSE,TRUE)</f>
        <v>0</v>
      </c>
      <c r="C23" s="187" t="str">
        <f>IF($B23=FALSE,"",VALUE(Length_3_R1!B12))</f>
        <v/>
      </c>
      <c r="D23" s="166" t="str">
        <f>IF($B23=FALSE,"",Length_3_R1!C12)</f>
        <v/>
      </c>
      <c r="E23" s="182" t="str">
        <f>IF($B23=FALSE,"",Length_3_R1!S12*$I$4)</f>
        <v/>
      </c>
      <c r="F23" s="182" t="str">
        <f>IF($B23=FALSE,"",Length_3_R1!T12*$I$4)</f>
        <v/>
      </c>
      <c r="G23" s="182" t="str">
        <f>IF($B23=FALSE,"",Length_3_R1!U12*$I$4)</f>
        <v/>
      </c>
      <c r="H23" s="182" t="str">
        <f>IF($B23=FALSE,"",Length_3_R1!V12*$I$4)</f>
        <v/>
      </c>
      <c r="I23" s="182" t="str">
        <f>IF($B23=FALSE,"",Length_3_R1!W12*$I$4)</f>
        <v/>
      </c>
      <c r="J23" s="188" t="str">
        <f t="shared" si="1"/>
        <v/>
      </c>
      <c r="K23" s="189" t="str">
        <f t="shared" si="8"/>
        <v/>
      </c>
      <c r="L23" s="190" t="str">
        <f t="shared" si="2"/>
        <v/>
      </c>
      <c r="M23" s="166" t="str">
        <f t="shared" si="9"/>
        <v/>
      </c>
      <c r="N23" s="166" t="str">
        <f t="shared" si="10"/>
        <v/>
      </c>
      <c r="O23" s="121"/>
      <c r="P23" s="166">
        <f>Length_3_R1!P12</f>
        <v>0</v>
      </c>
      <c r="Q23" s="166">
        <f>Length_3_R1!Q12</f>
        <v>0</v>
      </c>
      <c r="R23" s="166" t="e">
        <f t="shared" ca="1" si="3"/>
        <v>#N/A</v>
      </c>
      <c r="S23" s="166" t="e">
        <f t="shared" ca="1" si="4"/>
        <v>#N/A</v>
      </c>
      <c r="T23" s="166" t="e">
        <f t="shared" ca="1" si="5"/>
        <v>#N/A</v>
      </c>
      <c r="U23" s="166" t="e">
        <f t="shared" ca="1" si="6"/>
        <v>#VALUE!</v>
      </c>
      <c r="V23" s="166" t="str">
        <f t="shared" si="11"/>
        <v/>
      </c>
      <c r="W23" s="227" t="e">
        <f t="shared" ca="1" si="12"/>
        <v>#N/A</v>
      </c>
      <c r="Y23" s="166">
        <f>Length_3_R1!H12</f>
        <v>0</v>
      </c>
      <c r="Z23" s="166">
        <f t="shared" si="13"/>
        <v>0</v>
      </c>
      <c r="AA23" s="166" t="str">
        <f t="shared" ca="1" si="7"/>
        <v>0</v>
      </c>
    </row>
    <row r="24" spans="2:27" ht="15" customHeight="1">
      <c r="B24" s="186" t="b">
        <f>IF(TRIM(Length_3_R1!B13)="",FALSE,TRUE)</f>
        <v>0</v>
      </c>
      <c r="C24" s="187" t="str">
        <f>IF($B24=FALSE,"",VALUE(Length_3_R1!B13))</f>
        <v/>
      </c>
      <c r="D24" s="166" t="str">
        <f>IF($B24=FALSE,"",Length_3_R1!C13)</f>
        <v/>
      </c>
      <c r="E24" s="182" t="str">
        <f>IF($B24=FALSE,"",Length_3_R1!S13*$I$4)</f>
        <v/>
      </c>
      <c r="F24" s="182" t="str">
        <f>IF($B24=FALSE,"",Length_3_R1!T13*$I$4)</f>
        <v/>
      </c>
      <c r="G24" s="182" t="str">
        <f>IF($B24=FALSE,"",Length_3_R1!U13*$I$4)</f>
        <v/>
      </c>
      <c r="H24" s="182" t="str">
        <f>IF($B24=FALSE,"",Length_3_R1!V13*$I$4)</f>
        <v/>
      </c>
      <c r="I24" s="182" t="str">
        <f>IF($B24=FALSE,"",Length_3_R1!W13*$I$4)</f>
        <v/>
      </c>
      <c r="J24" s="188" t="str">
        <f t="shared" si="1"/>
        <v/>
      </c>
      <c r="K24" s="189" t="str">
        <f t="shared" si="8"/>
        <v/>
      </c>
      <c r="L24" s="190" t="str">
        <f t="shared" si="2"/>
        <v/>
      </c>
      <c r="M24" s="166" t="str">
        <f t="shared" si="9"/>
        <v/>
      </c>
      <c r="N24" s="166" t="str">
        <f t="shared" si="10"/>
        <v/>
      </c>
      <c r="O24" s="121"/>
      <c r="P24" s="166">
        <f>Length_3_R1!P13</f>
        <v>0</v>
      </c>
      <c r="Q24" s="166">
        <f>Length_3_R1!Q13</f>
        <v>0</v>
      </c>
      <c r="R24" s="166" t="e">
        <f t="shared" ca="1" si="3"/>
        <v>#N/A</v>
      </c>
      <c r="S24" s="166" t="e">
        <f t="shared" ca="1" si="4"/>
        <v>#N/A</v>
      </c>
      <c r="T24" s="166" t="e">
        <f t="shared" ca="1" si="5"/>
        <v>#N/A</v>
      </c>
      <c r="U24" s="166" t="e">
        <f t="shared" ca="1" si="6"/>
        <v>#VALUE!</v>
      </c>
      <c r="V24" s="166" t="str">
        <f t="shared" si="11"/>
        <v/>
      </c>
      <c r="W24" s="227" t="e">
        <f t="shared" ca="1" si="12"/>
        <v>#N/A</v>
      </c>
      <c r="Y24" s="166">
        <f>Length_3_R1!H13</f>
        <v>0</v>
      </c>
      <c r="Z24" s="166">
        <f t="shared" si="13"/>
        <v>0</v>
      </c>
      <c r="AA24" s="166" t="str">
        <f t="shared" ca="1" si="7"/>
        <v>0</v>
      </c>
    </row>
    <row r="25" spans="2:27" ht="15" customHeight="1">
      <c r="B25" s="186" t="b">
        <f>IF(TRIM(Length_3_R1!B14)="",FALSE,TRUE)</f>
        <v>0</v>
      </c>
      <c r="C25" s="187" t="str">
        <f>IF($B25=FALSE,"",VALUE(Length_3_R1!B14))</f>
        <v/>
      </c>
      <c r="D25" s="166" t="str">
        <f>IF($B25=FALSE,"",Length_3_R1!C14)</f>
        <v/>
      </c>
      <c r="E25" s="182" t="str">
        <f>IF($B25=FALSE,"",Length_3_R1!S14*$I$4)</f>
        <v/>
      </c>
      <c r="F25" s="182" t="str">
        <f>IF($B25=FALSE,"",Length_3_R1!T14*$I$4)</f>
        <v/>
      </c>
      <c r="G25" s="182" t="str">
        <f>IF($B25=FALSE,"",Length_3_R1!U14*$I$4)</f>
        <v/>
      </c>
      <c r="H25" s="182" t="str">
        <f>IF($B25=FALSE,"",Length_3_R1!V14*$I$4)</f>
        <v/>
      </c>
      <c r="I25" s="182" t="str">
        <f>IF($B25=FALSE,"",Length_3_R1!W14*$I$4)</f>
        <v/>
      </c>
      <c r="J25" s="188" t="str">
        <f t="shared" si="1"/>
        <v/>
      </c>
      <c r="K25" s="189" t="str">
        <f t="shared" si="8"/>
        <v/>
      </c>
      <c r="L25" s="190" t="str">
        <f t="shared" si="2"/>
        <v/>
      </c>
      <c r="M25" s="166" t="str">
        <f t="shared" si="9"/>
        <v/>
      </c>
      <c r="N25" s="166" t="str">
        <f t="shared" si="10"/>
        <v/>
      </c>
      <c r="O25" s="121"/>
      <c r="P25" s="166">
        <f>Length_3_R1!P14</f>
        <v>0</v>
      </c>
      <c r="Q25" s="166">
        <f>Length_3_R1!Q14</f>
        <v>0</v>
      </c>
      <c r="R25" s="166" t="e">
        <f t="shared" ca="1" si="3"/>
        <v>#N/A</v>
      </c>
      <c r="S25" s="166" t="e">
        <f t="shared" ca="1" si="4"/>
        <v>#N/A</v>
      </c>
      <c r="T25" s="166" t="e">
        <f t="shared" ca="1" si="5"/>
        <v>#N/A</v>
      </c>
      <c r="U25" s="166" t="e">
        <f t="shared" ca="1" si="6"/>
        <v>#VALUE!</v>
      </c>
      <c r="V25" s="166" t="str">
        <f t="shared" si="11"/>
        <v/>
      </c>
      <c r="W25" s="227" t="e">
        <f t="shared" ca="1" si="12"/>
        <v>#N/A</v>
      </c>
      <c r="Y25" s="166">
        <f>Length_3_R1!H14</f>
        <v>0</v>
      </c>
      <c r="Z25" s="166">
        <f t="shared" si="13"/>
        <v>0</v>
      </c>
      <c r="AA25" s="166" t="str">
        <f t="shared" ca="1" si="7"/>
        <v>0</v>
      </c>
    </row>
    <row r="26" spans="2:27" ht="15" customHeight="1">
      <c r="B26" s="186" t="b">
        <f>IF(TRIM(Length_3_R1!B15)="",FALSE,TRUE)</f>
        <v>0</v>
      </c>
      <c r="C26" s="187" t="str">
        <f>IF($B26=FALSE,"",VALUE(Length_3_R1!B15))</f>
        <v/>
      </c>
      <c r="D26" s="166" t="str">
        <f>IF($B26=FALSE,"",Length_3_R1!C15)</f>
        <v/>
      </c>
      <c r="E26" s="182" t="str">
        <f>IF($B26=FALSE,"",Length_3_R1!S15*$I$4)</f>
        <v/>
      </c>
      <c r="F26" s="182" t="str">
        <f>IF($B26=FALSE,"",Length_3_R1!T15*$I$4)</f>
        <v/>
      </c>
      <c r="G26" s="182" t="str">
        <f>IF($B26=FALSE,"",Length_3_R1!U15*$I$4)</f>
        <v/>
      </c>
      <c r="H26" s="182" t="str">
        <f>IF($B26=FALSE,"",Length_3_R1!V15*$I$4)</f>
        <v/>
      </c>
      <c r="I26" s="182" t="str">
        <f>IF($B26=FALSE,"",Length_3_R1!W15*$I$4)</f>
        <v/>
      </c>
      <c r="J26" s="188" t="str">
        <f t="shared" si="1"/>
        <v/>
      </c>
      <c r="K26" s="189" t="str">
        <f t="shared" si="8"/>
        <v/>
      </c>
      <c r="L26" s="190" t="str">
        <f t="shared" si="2"/>
        <v/>
      </c>
      <c r="M26" s="166" t="str">
        <f t="shared" si="9"/>
        <v/>
      </c>
      <c r="N26" s="166" t="str">
        <f t="shared" si="10"/>
        <v/>
      </c>
      <c r="O26" s="121"/>
      <c r="P26" s="166">
        <f>Length_3_R1!P15</f>
        <v>0</v>
      </c>
      <c r="Q26" s="166">
        <f>Length_3_R1!Q15</f>
        <v>0</v>
      </c>
      <c r="R26" s="166" t="e">
        <f t="shared" ca="1" si="3"/>
        <v>#N/A</v>
      </c>
      <c r="S26" s="166" t="e">
        <f t="shared" ca="1" si="4"/>
        <v>#N/A</v>
      </c>
      <c r="T26" s="166" t="e">
        <f t="shared" ca="1" si="5"/>
        <v>#N/A</v>
      </c>
      <c r="U26" s="166" t="e">
        <f t="shared" ca="1" si="6"/>
        <v>#VALUE!</v>
      </c>
      <c r="V26" s="166" t="str">
        <f t="shared" si="11"/>
        <v/>
      </c>
      <c r="W26" s="227" t="e">
        <f t="shared" ca="1" si="12"/>
        <v>#N/A</v>
      </c>
      <c r="Y26" s="166">
        <f>Length_3_R1!H15</f>
        <v>0</v>
      </c>
      <c r="Z26" s="166">
        <f t="shared" si="13"/>
        <v>0</v>
      </c>
      <c r="AA26" s="166" t="str">
        <f t="shared" ca="1" si="7"/>
        <v>0</v>
      </c>
    </row>
    <row r="27" spans="2:27" ht="15" customHeight="1">
      <c r="B27" s="186" t="b">
        <f>IF(TRIM(Length_3_R1!B16)="",FALSE,TRUE)</f>
        <v>0</v>
      </c>
      <c r="C27" s="187" t="str">
        <f>IF($B27=FALSE,"",VALUE(Length_3_R1!B16))</f>
        <v/>
      </c>
      <c r="D27" s="166" t="str">
        <f>IF($B27=FALSE,"",Length_3_R1!C16)</f>
        <v/>
      </c>
      <c r="E27" s="182" t="str">
        <f>IF($B27=FALSE,"",Length_3_R1!S16*$I$4)</f>
        <v/>
      </c>
      <c r="F27" s="182" t="str">
        <f>IF($B27=FALSE,"",Length_3_R1!T16*$I$4)</f>
        <v/>
      </c>
      <c r="G27" s="182" t="str">
        <f>IF($B27=FALSE,"",Length_3_R1!U16*$I$4)</f>
        <v/>
      </c>
      <c r="H27" s="182" t="str">
        <f>IF($B27=FALSE,"",Length_3_R1!V16*$I$4)</f>
        <v/>
      </c>
      <c r="I27" s="182" t="str">
        <f>IF($B27=FALSE,"",Length_3_R1!W16*$I$4)</f>
        <v/>
      </c>
      <c r="J27" s="188" t="str">
        <f t="shared" si="1"/>
        <v/>
      </c>
      <c r="K27" s="189" t="str">
        <f t="shared" si="8"/>
        <v/>
      </c>
      <c r="L27" s="190" t="str">
        <f t="shared" si="2"/>
        <v/>
      </c>
      <c r="M27" s="166" t="str">
        <f t="shared" si="9"/>
        <v/>
      </c>
      <c r="N27" s="166" t="str">
        <f t="shared" si="10"/>
        <v/>
      </c>
      <c r="O27" s="121"/>
      <c r="P27" s="166">
        <f>Length_3_R1!P16</f>
        <v>0</v>
      </c>
      <c r="Q27" s="166">
        <f>Length_3_R1!Q16</f>
        <v>0</v>
      </c>
      <c r="R27" s="166" t="e">
        <f t="shared" ca="1" si="3"/>
        <v>#N/A</v>
      </c>
      <c r="S27" s="166" t="e">
        <f t="shared" ca="1" si="4"/>
        <v>#N/A</v>
      </c>
      <c r="T27" s="166" t="e">
        <f t="shared" ca="1" si="5"/>
        <v>#N/A</v>
      </c>
      <c r="U27" s="166" t="e">
        <f t="shared" ca="1" si="6"/>
        <v>#VALUE!</v>
      </c>
      <c r="V27" s="166" t="str">
        <f t="shared" si="11"/>
        <v/>
      </c>
      <c r="W27" s="227" t="e">
        <f t="shared" ca="1" si="12"/>
        <v>#N/A</v>
      </c>
      <c r="Y27" s="166">
        <f>Length_3_R1!H16</f>
        <v>0</v>
      </c>
      <c r="Z27" s="166">
        <f t="shared" si="13"/>
        <v>0</v>
      </c>
      <c r="AA27" s="166" t="str">
        <f t="shared" ca="1" si="7"/>
        <v>0</v>
      </c>
    </row>
    <row r="28" spans="2:27" ht="15" customHeight="1">
      <c r="B28" s="186" t="b">
        <f>IF(TRIM(Length_3_R1!B17)="",FALSE,TRUE)</f>
        <v>0</v>
      </c>
      <c r="C28" s="187" t="str">
        <f>IF($B28=FALSE,"",VALUE(Length_3_R1!B17))</f>
        <v/>
      </c>
      <c r="D28" s="166" t="str">
        <f>IF($B28=FALSE,"",Length_3_R1!C17)</f>
        <v/>
      </c>
      <c r="E28" s="182" t="str">
        <f>IF($B28=FALSE,"",Length_3_R1!S17*$I$4)</f>
        <v/>
      </c>
      <c r="F28" s="182" t="str">
        <f>IF($B28=FALSE,"",Length_3_R1!T17*$I$4)</f>
        <v/>
      </c>
      <c r="G28" s="182" t="str">
        <f>IF($B28=FALSE,"",Length_3_R1!U17*$I$4)</f>
        <v/>
      </c>
      <c r="H28" s="182" t="str">
        <f>IF($B28=FALSE,"",Length_3_R1!V17*$I$4)</f>
        <v/>
      </c>
      <c r="I28" s="182" t="str">
        <f>IF($B28=FALSE,"",Length_3_R1!W17*$I$4)</f>
        <v/>
      </c>
      <c r="J28" s="188" t="str">
        <f t="shared" si="1"/>
        <v/>
      </c>
      <c r="K28" s="189" t="str">
        <f t="shared" si="8"/>
        <v/>
      </c>
      <c r="L28" s="190" t="str">
        <f t="shared" si="2"/>
        <v/>
      </c>
      <c r="M28" s="166" t="str">
        <f t="shared" si="9"/>
        <v/>
      </c>
      <c r="N28" s="166" t="str">
        <f t="shared" si="10"/>
        <v/>
      </c>
      <c r="O28" s="121"/>
      <c r="P28" s="166">
        <f>Length_3_R1!P17</f>
        <v>0</v>
      </c>
      <c r="Q28" s="166">
        <f>Length_3_R1!Q17</f>
        <v>0</v>
      </c>
      <c r="R28" s="166" t="e">
        <f t="shared" ca="1" si="3"/>
        <v>#N/A</v>
      </c>
      <c r="S28" s="166" t="e">
        <f t="shared" ca="1" si="4"/>
        <v>#N/A</v>
      </c>
      <c r="T28" s="166" t="e">
        <f t="shared" ca="1" si="5"/>
        <v>#N/A</v>
      </c>
      <c r="U28" s="166" t="e">
        <f t="shared" ca="1" si="6"/>
        <v>#VALUE!</v>
      </c>
      <c r="V28" s="166" t="str">
        <f t="shared" si="11"/>
        <v/>
      </c>
      <c r="W28" s="227" t="e">
        <f t="shared" ca="1" si="12"/>
        <v>#N/A</v>
      </c>
      <c r="Y28" s="166">
        <f>Length_3_R1!H17</f>
        <v>0</v>
      </c>
      <c r="Z28" s="166">
        <f t="shared" si="13"/>
        <v>0</v>
      </c>
      <c r="AA28" s="166" t="str">
        <f t="shared" ca="1" si="7"/>
        <v>0</v>
      </c>
    </row>
    <row r="29" spans="2:27" ht="15" customHeight="1">
      <c r="B29" s="186" t="b">
        <f>IF(TRIM(Length_3_R1!B18)="",FALSE,TRUE)</f>
        <v>0</v>
      </c>
      <c r="C29" s="187" t="str">
        <f>IF($B29=FALSE,"",VALUE(Length_3_R1!B18))</f>
        <v/>
      </c>
      <c r="D29" s="166" t="str">
        <f>IF($B29=FALSE,"",Length_3_R1!C18)</f>
        <v/>
      </c>
      <c r="E29" s="182" t="str">
        <f>IF($B29=FALSE,"",Length_3_R1!S18*$I$4)</f>
        <v/>
      </c>
      <c r="F29" s="182" t="str">
        <f>IF($B29=FALSE,"",Length_3_R1!T18*$I$4)</f>
        <v/>
      </c>
      <c r="G29" s="182" t="str">
        <f>IF($B29=FALSE,"",Length_3_R1!U18*$I$4)</f>
        <v/>
      </c>
      <c r="H29" s="182" t="str">
        <f>IF($B29=FALSE,"",Length_3_R1!V18*$I$4)</f>
        <v/>
      </c>
      <c r="I29" s="182" t="str">
        <f>IF($B29=FALSE,"",Length_3_R1!W18*$I$4)</f>
        <v/>
      </c>
      <c r="J29" s="188" t="str">
        <f t="shared" si="1"/>
        <v/>
      </c>
      <c r="K29" s="189" t="str">
        <f t="shared" si="8"/>
        <v/>
      </c>
      <c r="L29" s="190" t="str">
        <f t="shared" si="2"/>
        <v/>
      </c>
      <c r="M29" s="166" t="str">
        <f t="shared" si="9"/>
        <v/>
      </c>
      <c r="N29" s="166" t="str">
        <f t="shared" si="10"/>
        <v/>
      </c>
      <c r="O29" s="121"/>
      <c r="P29" s="166">
        <f>Length_3_R1!P18</f>
        <v>0</v>
      </c>
      <c r="Q29" s="166">
        <f>Length_3_R1!Q18</f>
        <v>0</v>
      </c>
      <c r="R29" s="166" t="e">
        <f t="shared" ca="1" si="3"/>
        <v>#N/A</v>
      </c>
      <c r="S29" s="166" t="e">
        <f t="shared" ca="1" si="4"/>
        <v>#N/A</v>
      </c>
      <c r="T29" s="166" t="e">
        <f t="shared" ca="1" si="5"/>
        <v>#N/A</v>
      </c>
      <c r="U29" s="166" t="e">
        <f t="shared" ca="1" si="6"/>
        <v>#VALUE!</v>
      </c>
      <c r="V29" s="166" t="str">
        <f t="shared" si="11"/>
        <v/>
      </c>
      <c r="W29" s="227" t="e">
        <f t="shared" ca="1" si="12"/>
        <v>#N/A</v>
      </c>
      <c r="Y29" s="166">
        <f>Length_3_R1!H18</f>
        <v>0</v>
      </c>
      <c r="Z29" s="166">
        <f t="shared" si="13"/>
        <v>0</v>
      </c>
      <c r="AA29" s="166" t="str">
        <f t="shared" ca="1" si="7"/>
        <v>0</v>
      </c>
    </row>
    <row r="30" spans="2:27" ht="15" customHeight="1">
      <c r="B30" s="186" t="b">
        <f>IF(TRIM(Length_3_R1!B19)="",FALSE,TRUE)</f>
        <v>0</v>
      </c>
      <c r="C30" s="187" t="str">
        <f>IF($B30=FALSE,"",VALUE(Length_3_R1!B19))</f>
        <v/>
      </c>
      <c r="D30" s="166" t="str">
        <f>IF($B30=FALSE,"",Length_3_R1!C19)</f>
        <v/>
      </c>
      <c r="E30" s="182" t="str">
        <f>IF($B30=FALSE,"",Length_3_R1!S19*$I$4)</f>
        <v/>
      </c>
      <c r="F30" s="182" t="str">
        <f>IF($B30=FALSE,"",Length_3_R1!T19*$I$4)</f>
        <v/>
      </c>
      <c r="G30" s="182" t="str">
        <f>IF($B30=FALSE,"",Length_3_R1!U19*$I$4)</f>
        <v/>
      </c>
      <c r="H30" s="182" t="str">
        <f>IF($B30=FALSE,"",Length_3_R1!V19*$I$4)</f>
        <v/>
      </c>
      <c r="I30" s="182" t="str">
        <f>IF($B30=FALSE,"",Length_3_R1!W19*$I$4)</f>
        <v/>
      </c>
      <c r="J30" s="188" t="str">
        <f t="shared" si="1"/>
        <v/>
      </c>
      <c r="K30" s="189" t="str">
        <f t="shared" si="8"/>
        <v/>
      </c>
      <c r="L30" s="190" t="str">
        <f t="shared" si="2"/>
        <v/>
      </c>
      <c r="M30" s="166" t="str">
        <f t="shared" si="9"/>
        <v/>
      </c>
      <c r="N30" s="166" t="str">
        <f t="shared" si="10"/>
        <v/>
      </c>
      <c r="O30" s="121"/>
      <c r="P30" s="166">
        <f>Length_3_R1!P19</f>
        <v>0</v>
      </c>
      <c r="Q30" s="166">
        <f>Length_3_R1!Q19</f>
        <v>0</v>
      </c>
      <c r="R30" s="166" t="e">
        <f t="shared" ca="1" si="3"/>
        <v>#N/A</v>
      </c>
      <c r="S30" s="166" t="e">
        <f t="shared" ca="1" si="4"/>
        <v>#N/A</v>
      </c>
      <c r="T30" s="166" t="e">
        <f t="shared" ca="1" si="5"/>
        <v>#N/A</v>
      </c>
      <c r="U30" s="166" t="e">
        <f t="shared" ca="1" si="6"/>
        <v>#VALUE!</v>
      </c>
      <c r="V30" s="166" t="str">
        <f t="shared" si="11"/>
        <v/>
      </c>
      <c r="W30" s="227" t="e">
        <f t="shared" ca="1" si="12"/>
        <v>#N/A</v>
      </c>
      <c r="Y30" s="166">
        <f>Length_3_R1!H19</f>
        <v>0</v>
      </c>
      <c r="Z30" s="166">
        <f t="shared" si="13"/>
        <v>0</v>
      </c>
      <c r="AA30" s="166" t="str">
        <f t="shared" ca="1" si="7"/>
        <v>0</v>
      </c>
    </row>
    <row r="31" spans="2:27" ht="15" customHeight="1">
      <c r="B31" s="186" t="b">
        <f>IF(TRIM(Length_3_R1!B20)="",FALSE,TRUE)</f>
        <v>0</v>
      </c>
      <c r="C31" s="187" t="str">
        <f>IF($B31=FALSE,"",VALUE(Length_3_R1!B20))</f>
        <v/>
      </c>
      <c r="D31" s="166" t="str">
        <f>IF($B31=FALSE,"",Length_3_R1!C20)</f>
        <v/>
      </c>
      <c r="E31" s="182" t="str">
        <f>IF($B31=FALSE,"",Length_3_R1!S20*$I$4)</f>
        <v/>
      </c>
      <c r="F31" s="182" t="str">
        <f>IF($B31=FALSE,"",Length_3_R1!T20*$I$4)</f>
        <v/>
      </c>
      <c r="G31" s="182" t="str">
        <f>IF($B31=FALSE,"",Length_3_R1!U20*$I$4)</f>
        <v/>
      </c>
      <c r="H31" s="182" t="str">
        <f>IF($B31=FALSE,"",Length_3_R1!V20*$I$4)</f>
        <v/>
      </c>
      <c r="I31" s="182" t="str">
        <f>IF($B31=FALSE,"",Length_3_R1!W20*$I$4)</f>
        <v/>
      </c>
      <c r="J31" s="188" t="str">
        <f t="shared" si="1"/>
        <v/>
      </c>
      <c r="K31" s="189" t="str">
        <f t="shared" si="8"/>
        <v/>
      </c>
      <c r="L31" s="190" t="str">
        <f t="shared" si="2"/>
        <v/>
      </c>
      <c r="M31" s="166" t="str">
        <f t="shared" si="9"/>
        <v/>
      </c>
      <c r="N31" s="166" t="str">
        <f t="shared" si="10"/>
        <v/>
      </c>
      <c r="O31" s="121"/>
      <c r="P31" s="166">
        <f>Length_3_R1!P20</f>
        <v>0</v>
      </c>
      <c r="Q31" s="166">
        <f>Length_3_R1!Q20</f>
        <v>0</v>
      </c>
      <c r="R31" s="166" t="e">
        <f t="shared" ca="1" si="3"/>
        <v>#N/A</v>
      </c>
      <c r="S31" s="166" t="e">
        <f t="shared" ca="1" si="4"/>
        <v>#N/A</v>
      </c>
      <c r="T31" s="166" t="e">
        <f t="shared" ca="1" si="5"/>
        <v>#N/A</v>
      </c>
      <c r="U31" s="166" t="e">
        <f t="shared" ca="1" si="6"/>
        <v>#VALUE!</v>
      </c>
      <c r="V31" s="166" t="str">
        <f t="shared" si="11"/>
        <v/>
      </c>
      <c r="W31" s="227" t="e">
        <f t="shared" ca="1" si="12"/>
        <v>#N/A</v>
      </c>
      <c r="Y31" s="166">
        <f>Length_3_R1!H20</f>
        <v>0</v>
      </c>
      <c r="Z31" s="166">
        <f t="shared" si="13"/>
        <v>0</v>
      </c>
      <c r="AA31" s="166" t="str">
        <f t="shared" ca="1" si="7"/>
        <v>0</v>
      </c>
    </row>
    <row r="32" spans="2:27" ht="15" customHeight="1">
      <c r="B32" s="186" t="b">
        <f>IF(TRIM(Length_3_R1!B21)="",FALSE,TRUE)</f>
        <v>0</v>
      </c>
      <c r="C32" s="187" t="str">
        <f>IF($B32=FALSE,"",VALUE(Length_3_R1!B21))</f>
        <v/>
      </c>
      <c r="D32" s="166" t="str">
        <f>IF($B32=FALSE,"",Length_3_R1!C21)</f>
        <v/>
      </c>
      <c r="E32" s="182" t="str">
        <f>IF($B32=FALSE,"",Length_3_R1!S21*$I$4)</f>
        <v/>
      </c>
      <c r="F32" s="182" t="str">
        <f>IF($B32=FALSE,"",Length_3_R1!T21*$I$4)</f>
        <v/>
      </c>
      <c r="G32" s="182" t="str">
        <f>IF($B32=FALSE,"",Length_3_R1!U21*$I$4)</f>
        <v/>
      </c>
      <c r="H32" s="182" t="str">
        <f>IF($B32=FALSE,"",Length_3_R1!V21*$I$4)</f>
        <v/>
      </c>
      <c r="I32" s="182" t="str">
        <f>IF($B32=FALSE,"",Length_3_R1!W21*$I$4)</f>
        <v/>
      </c>
      <c r="J32" s="188" t="str">
        <f t="shared" si="1"/>
        <v/>
      </c>
      <c r="K32" s="189" t="str">
        <f t="shared" si="8"/>
        <v/>
      </c>
      <c r="L32" s="190" t="str">
        <f t="shared" si="2"/>
        <v/>
      </c>
      <c r="M32" s="166" t="str">
        <f t="shared" si="9"/>
        <v/>
      </c>
      <c r="N32" s="166" t="str">
        <f t="shared" si="10"/>
        <v/>
      </c>
      <c r="O32" s="121"/>
      <c r="P32" s="166">
        <f>Length_3_R1!P21</f>
        <v>0</v>
      </c>
      <c r="Q32" s="166">
        <f>Length_3_R1!Q21</f>
        <v>0</v>
      </c>
      <c r="R32" s="166" t="e">
        <f t="shared" ca="1" si="3"/>
        <v>#N/A</v>
      </c>
      <c r="S32" s="166" t="e">
        <f t="shared" ca="1" si="4"/>
        <v>#N/A</v>
      </c>
      <c r="T32" s="166" t="e">
        <f t="shared" ca="1" si="5"/>
        <v>#N/A</v>
      </c>
      <c r="U32" s="166" t="e">
        <f t="shared" ca="1" si="6"/>
        <v>#VALUE!</v>
      </c>
      <c r="V32" s="166" t="str">
        <f t="shared" si="11"/>
        <v/>
      </c>
      <c r="W32" s="227" t="e">
        <f t="shared" ca="1" si="12"/>
        <v>#N/A</v>
      </c>
      <c r="Y32" s="166">
        <f>Length_3_R1!H21</f>
        <v>0</v>
      </c>
      <c r="Z32" s="166">
        <f t="shared" si="13"/>
        <v>0</v>
      </c>
      <c r="AA32" s="166" t="str">
        <f t="shared" ca="1" si="7"/>
        <v>0</v>
      </c>
    </row>
    <row r="33" spans="1:27" ht="15" customHeight="1">
      <c r="B33" s="186" t="b">
        <f>IF(TRIM(Length_3_R1!B22)="",FALSE,TRUE)</f>
        <v>0</v>
      </c>
      <c r="C33" s="187" t="str">
        <f>IF($B33=FALSE,"",VALUE(Length_3_R1!B22))</f>
        <v/>
      </c>
      <c r="D33" s="166" t="str">
        <f>IF($B33=FALSE,"",Length_3_R1!C22)</f>
        <v/>
      </c>
      <c r="E33" s="182" t="str">
        <f>IF($B33=FALSE,"",Length_3_R1!S22*$I$4)</f>
        <v/>
      </c>
      <c r="F33" s="182" t="str">
        <f>IF($B33=FALSE,"",Length_3_R1!T22*$I$4)</f>
        <v/>
      </c>
      <c r="G33" s="182" t="str">
        <f>IF($B33=FALSE,"",Length_3_R1!U22*$I$4)</f>
        <v/>
      </c>
      <c r="H33" s="182" t="str">
        <f>IF($B33=FALSE,"",Length_3_R1!V22*$I$4)</f>
        <v/>
      </c>
      <c r="I33" s="182" t="str">
        <f>IF($B33=FALSE,"",Length_3_R1!W22*$I$4)</f>
        <v/>
      </c>
      <c r="J33" s="188" t="str">
        <f t="shared" si="1"/>
        <v/>
      </c>
      <c r="K33" s="189" t="str">
        <f t="shared" si="8"/>
        <v/>
      </c>
      <c r="L33" s="190" t="str">
        <f t="shared" si="2"/>
        <v/>
      </c>
      <c r="M33" s="166" t="str">
        <f t="shared" si="9"/>
        <v/>
      </c>
      <c r="N33" s="166" t="str">
        <f t="shared" si="10"/>
        <v/>
      </c>
      <c r="O33" s="121"/>
      <c r="P33" s="166">
        <f>Length_3_R1!P22</f>
        <v>0</v>
      </c>
      <c r="Q33" s="166">
        <f>Length_3_R1!Q22</f>
        <v>0</v>
      </c>
      <c r="R33" s="166" t="e">
        <f t="shared" ca="1" si="3"/>
        <v>#N/A</v>
      </c>
      <c r="S33" s="166" t="e">
        <f t="shared" ca="1" si="4"/>
        <v>#N/A</v>
      </c>
      <c r="T33" s="166" t="e">
        <f t="shared" ca="1" si="5"/>
        <v>#N/A</v>
      </c>
      <c r="U33" s="166" t="e">
        <f t="shared" ca="1" si="6"/>
        <v>#VALUE!</v>
      </c>
      <c r="V33" s="166" t="str">
        <f t="shared" si="11"/>
        <v/>
      </c>
      <c r="W33" s="227" t="e">
        <f t="shared" ca="1" si="12"/>
        <v>#N/A</v>
      </c>
      <c r="Y33" s="166">
        <f>Length_3_R1!H22</f>
        <v>0</v>
      </c>
      <c r="Z33" s="166">
        <f t="shared" si="13"/>
        <v>0</v>
      </c>
      <c r="AA33" s="166" t="str">
        <f t="shared" ca="1" si="7"/>
        <v>0</v>
      </c>
    </row>
    <row r="34" spans="1:27" ht="15" customHeight="1">
      <c r="B34" s="186" t="b">
        <f>IF(TRIM(Length_3_R1!B23)="",FALSE,TRUE)</f>
        <v>0</v>
      </c>
      <c r="C34" s="187" t="str">
        <f>IF($B34=FALSE,"",VALUE(Length_3_R1!B23))</f>
        <v/>
      </c>
      <c r="D34" s="166" t="str">
        <f>IF($B34=FALSE,"",Length_3_R1!C23)</f>
        <v/>
      </c>
      <c r="E34" s="182" t="str">
        <f>IF($B34=FALSE,"",Length_3_R1!S23*$I$4)</f>
        <v/>
      </c>
      <c r="F34" s="182" t="str">
        <f>IF($B34=FALSE,"",Length_3_R1!T23*$I$4)</f>
        <v/>
      </c>
      <c r="G34" s="182" t="str">
        <f>IF($B34=FALSE,"",Length_3_R1!U23*$I$4)</f>
        <v/>
      </c>
      <c r="H34" s="182" t="str">
        <f>IF($B34=FALSE,"",Length_3_R1!V23*$I$4)</f>
        <v/>
      </c>
      <c r="I34" s="182" t="str">
        <f>IF($B34=FALSE,"",Length_3_R1!W23*$I$4)</f>
        <v/>
      </c>
      <c r="J34" s="188" t="str">
        <f t="shared" si="1"/>
        <v/>
      </c>
      <c r="K34" s="189" t="str">
        <f t="shared" si="8"/>
        <v/>
      </c>
      <c r="L34" s="190" t="str">
        <f t="shared" si="2"/>
        <v/>
      </c>
      <c r="M34" s="166" t="str">
        <f t="shared" si="9"/>
        <v/>
      </c>
      <c r="N34" s="166" t="str">
        <f t="shared" si="10"/>
        <v/>
      </c>
      <c r="O34" s="121"/>
      <c r="P34" s="166">
        <f>Length_3_R1!P23</f>
        <v>0</v>
      </c>
      <c r="Q34" s="166">
        <f>Length_3_R1!Q23</f>
        <v>0</v>
      </c>
      <c r="R34" s="166" t="e">
        <f t="shared" ca="1" si="3"/>
        <v>#N/A</v>
      </c>
      <c r="S34" s="166" t="e">
        <f t="shared" ca="1" si="4"/>
        <v>#N/A</v>
      </c>
      <c r="T34" s="166" t="e">
        <f t="shared" ca="1" si="5"/>
        <v>#N/A</v>
      </c>
      <c r="U34" s="166" t="e">
        <f t="shared" ca="1" si="6"/>
        <v>#VALUE!</v>
      </c>
      <c r="V34" s="166" t="str">
        <f t="shared" si="11"/>
        <v/>
      </c>
      <c r="W34" s="227" t="e">
        <f t="shared" ca="1" si="12"/>
        <v>#N/A</v>
      </c>
      <c r="Y34" s="166">
        <f>Length_3_R1!H23</f>
        <v>0</v>
      </c>
      <c r="Z34" s="166">
        <f t="shared" si="13"/>
        <v>0</v>
      </c>
      <c r="AA34" s="166" t="str">
        <f t="shared" ca="1" si="7"/>
        <v>0</v>
      </c>
    </row>
    <row r="35" spans="1:27" ht="15" customHeight="1">
      <c r="B35" s="186" t="b">
        <f>IF(TRIM(Length_3_R1!B24)="",FALSE,TRUE)</f>
        <v>0</v>
      </c>
      <c r="C35" s="187" t="str">
        <f>IF($B35=FALSE,"",VALUE(Length_3_R1!B24))</f>
        <v/>
      </c>
      <c r="D35" s="166" t="str">
        <f>IF($B35=FALSE,"",Length_3_R1!C24)</f>
        <v/>
      </c>
      <c r="E35" s="182" t="str">
        <f>IF($B35=FALSE,"",Length_3_R1!S24*$I$4)</f>
        <v/>
      </c>
      <c r="F35" s="182" t="str">
        <f>IF($B35=FALSE,"",Length_3_R1!T24*$I$4)</f>
        <v/>
      </c>
      <c r="G35" s="182" t="str">
        <f>IF($B35=FALSE,"",Length_3_R1!U24*$I$4)</f>
        <v/>
      </c>
      <c r="H35" s="182" t="str">
        <f>IF($B35=FALSE,"",Length_3_R1!V24*$I$4)</f>
        <v/>
      </c>
      <c r="I35" s="182" t="str">
        <f>IF($B35=FALSE,"",Length_3_R1!W24*$I$4)</f>
        <v/>
      </c>
      <c r="J35" s="188" t="str">
        <f t="shared" si="1"/>
        <v/>
      </c>
      <c r="K35" s="189" t="str">
        <f t="shared" si="8"/>
        <v/>
      </c>
      <c r="L35" s="190" t="str">
        <f t="shared" si="2"/>
        <v/>
      </c>
      <c r="M35" s="166" t="str">
        <f t="shared" si="9"/>
        <v/>
      </c>
      <c r="N35" s="166" t="str">
        <f t="shared" si="10"/>
        <v/>
      </c>
      <c r="O35" s="121"/>
      <c r="P35" s="166">
        <f>Length_3_R1!P24</f>
        <v>0</v>
      </c>
      <c r="Q35" s="166">
        <f>Length_3_R1!Q24</f>
        <v>0</v>
      </c>
      <c r="R35" s="166" t="e">
        <f t="shared" ca="1" si="3"/>
        <v>#N/A</v>
      </c>
      <c r="S35" s="166" t="e">
        <f t="shared" ca="1" si="4"/>
        <v>#N/A</v>
      </c>
      <c r="T35" s="166" t="e">
        <f t="shared" ca="1" si="5"/>
        <v>#N/A</v>
      </c>
      <c r="U35" s="166" t="e">
        <f t="shared" ca="1" si="6"/>
        <v>#VALUE!</v>
      </c>
      <c r="V35" s="166" t="str">
        <f t="shared" si="11"/>
        <v/>
      </c>
      <c r="W35" s="227" t="e">
        <f t="shared" ca="1" si="12"/>
        <v>#N/A</v>
      </c>
      <c r="Y35" s="166">
        <f>Length_3_R1!H24</f>
        <v>0</v>
      </c>
      <c r="Z35" s="166">
        <f t="shared" si="13"/>
        <v>0</v>
      </c>
      <c r="AA35" s="166" t="str">
        <f t="shared" ca="1" si="7"/>
        <v>0</v>
      </c>
    </row>
    <row r="36" spans="1:27" ht="15" customHeight="1">
      <c r="N36" s="117"/>
      <c r="O36" s="117"/>
      <c r="P36" s="117"/>
      <c r="Q36" s="117"/>
      <c r="R36" s="117"/>
      <c r="S36" s="117"/>
      <c r="T36" s="117"/>
      <c r="X36" s="117"/>
    </row>
    <row r="37" spans="1:27" ht="15" customHeight="1">
      <c r="A37" s="115" t="s">
        <v>271</v>
      </c>
      <c r="C37" s="116"/>
      <c r="D37" s="116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</row>
    <row r="38" spans="1:27" ht="15" customHeight="1">
      <c r="A38" s="115"/>
      <c r="B38" s="453"/>
      <c r="C38" s="453" t="s">
        <v>135</v>
      </c>
      <c r="D38" s="459" t="s">
        <v>136</v>
      </c>
      <c r="E38" s="453" t="s">
        <v>137</v>
      </c>
      <c r="F38" s="453" t="s">
        <v>60</v>
      </c>
      <c r="G38" s="470">
        <v>1</v>
      </c>
      <c r="H38" s="471"/>
      <c r="I38" s="471"/>
      <c r="J38" s="471"/>
      <c r="K38" s="472"/>
      <c r="L38" s="150">
        <v>2</v>
      </c>
      <c r="M38" s="265">
        <v>3</v>
      </c>
      <c r="N38" s="470">
        <v>4</v>
      </c>
      <c r="O38" s="472"/>
      <c r="P38" s="150">
        <v>5</v>
      </c>
      <c r="Q38" s="453" t="s">
        <v>411</v>
      </c>
      <c r="S38" s="118"/>
      <c r="T38" s="118"/>
      <c r="U38" s="118"/>
    </row>
    <row r="39" spans="1:27" ht="15" customHeight="1">
      <c r="A39" s="115"/>
      <c r="B39" s="458"/>
      <c r="C39" s="458"/>
      <c r="D39" s="460"/>
      <c r="E39" s="458"/>
      <c r="F39" s="458"/>
      <c r="G39" s="470" t="s">
        <v>138</v>
      </c>
      <c r="H39" s="472"/>
      <c r="I39" s="150" t="s">
        <v>139</v>
      </c>
      <c r="J39" s="470" t="s">
        <v>140</v>
      </c>
      <c r="K39" s="472"/>
      <c r="L39" s="150" t="s">
        <v>141</v>
      </c>
      <c r="M39" s="265" t="s">
        <v>142</v>
      </c>
      <c r="N39" s="470" t="s">
        <v>143</v>
      </c>
      <c r="O39" s="472"/>
      <c r="P39" s="150" t="s">
        <v>144</v>
      </c>
      <c r="Q39" s="454"/>
      <c r="S39" s="118"/>
      <c r="T39" s="118"/>
      <c r="U39" s="118"/>
    </row>
    <row r="40" spans="1:27" ht="15" customHeight="1">
      <c r="B40" s="150" t="s">
        <v>146</v>
      </c>
      <c r="C40" s="191" t="s">
        <v>150</v>
      </c>
      <c r="D40" s="192" t="s">
        <v>151</v>
      </c>
      <c r="E40" s="174" t="e">
        <f ca="1">OFFSET(C$14,MATCH(C$4,C$15:C$35,0),0)</f>
        <v>#N/A</v>
      </c>
      <c r="F40" s="193" t="s">
        <v>148</v>
      </c>
      <c r="G40" s="194">
        <f>MAX(Length_3_R1!T28:T48)</f>
        <v>0</v>
      </c>
      <c r="H40" s="166"/>
      <c r="I40" s="166">
        <v>2</v>
      </c>
      <c r="J40" s="195">
        <f>G40/I40</f>
        <v>0</v>
      </c>
      <c r="K40" s="196" t="s">
        <v>123</v>
      </c>
      <c r="L40" s="197" t="s">
        <v>152</v>
      </c>
      <c r="M40" s="198">
        <v>1</v>
      </c>
      <c r="N40" s="199">
        <f>ABS(J40*M40)</f>
        <v>0</v>
      </c>
      <c r="O40" s="196" t="s">
        <v>123</v>
      </c>
      <c r="P40" s="166" t="s">
        <v>88</v>
      </c>
      <c r="Q40" s="271">
        <f>IF(P40="∞",0,N40^4/P40)</f>
        <v>0</v>
      </c>
      <c r="S40" s="118"/>
      <c r="T40" s="118"/>
      <c r="U40" s="118"/>
    </row>
    <row r="41" spans="1:27" ht="15" customHeight="1">
      <c r="B41" s="150" t="s">
        <v>149</v>
      </c>
      <c r="C41" s="191" t="s">
        <v>126</v>
      </c>
      <c r="D41" s="192" t="s">
        <v>147</v>
      </c>
      <c r="E41" s="174" t="e">
        <f ca="1">OFFSET(J$14,MATCH(C$4,C$15:C$35,0),0)</f>
        <v>#N/A</v>
      </c>
      <c r="F41" s="193" t="s">
        <v>148</v>
      </c>
      <c r="G41" s="196">
        <f>IF(MAX(K15:K35)=0,F4,MAX(K15:K35))</f>
        <v>0</v>
      </c>
      <c r="H41" s="196">
        <f>IF(MAX(K15:K35)=0,2,1)</f>
        <v>2</v>
      </c>
      <c r="I41" s="200">
        <f>IF(MAX(K15:K35)=0,3,5)</f>
        <v>3</v>
      </c>
      <c r="J41" s="195">
        <f>G41/(H41*SQRT(I41))</f>
        <v>0</v>
      </c>
      <c r="K41" s="196" t="s">
        <v>123</v>
      </c>
      <c r="L41" s="197" t="str">
        <f>IF(MAX(K15:K35)=0,"직사각형","t")</f>
        <v>직사각형</v>
      </c>
      <c r="M41" s="198">
        <v>-1</v>
      </c>
      <c r="N41" s="199">
        <f>ABS(J41*M41)</f>
        <v>0</v>
      </c>
      <c r="O41" s="196" t="s">
        <v>123</v>
      </c>
      <c r="P41" s="166" t="str">
        <f>IF(MAX(J15:J35)=0,"∞",I41-1)</f>
        <v>∞</v>
      </c>
      <c r="Q41" s="271">
        <f>IF(P41="∞",0,N41^4/P41)</f>
        <v>0</v>
      </c>
      <c r="S41" s="118"/>
      <c r="T41" s="118"/>
      <c r="U41" s="118"/>
    </row>
    <row r="42" spans="1:27" ht="15" customHeight="1">
      <c r="B42" s="150" t="s">
        <v>80</v>
      </c>
      <c r="C42" s="191" t="s">
        <v>75</v>
      </c>
      <c r="D42" s="192" t="s">
        <v>412</v>
      </c>
      <c r="E42" s="166">
        <v>0</v>
      </c>
      <c r="F42" s="193" t="s">
        <v>148</v>
      </c>
      <c r="G42" s="166">
        <f>F4</f>
        <v>0</v>
      </c>
      <c r="H42" s="166">
        <v>2</v>
      </c>
      <c r="I42" s="200">
        <v>3</v>
      </c>
      <c r="J42" s="195">
        <f>G42/H42/SQRT(I42)</f>
        <v>0</v>
      </c>
      <c r="K42" s="196" t="s">
        <v>123</v>
      </c>
      <c r="L42" s="197" t="s">
        <v>91</v>
      </c>
      <c r="M42" s="198">
        <v>1</v>
      </c>
      <c r="N42" s="199">
        <f>ABS(J42*M42)</f>
        <v>0</v>
      </c>
      <c r="O42" s="196" t="s">
        <v>123</v>
      </c>
      <c r="P42" s="166" t="s">
        <v>88</v>
      </c>
      <c r="Q42" s="271">
        <f>IF(P42="∞",0,N42^4/P42)</f>
        <v>0</v>
      </c>
      <c r="S42" s="118"/>
      <c r="T42" s="118"/>
      <c r="U42" s="118"/>
    </row>
    <row r="43" spans="1:27" ht="15" customHeight="1">
      <c r="B43" s="150" t="s">
        <v>81</v>
      </c>
      <c r="C43" s="191" t="s">
        <v>272</v>
      </c>
      <c r="D43" s="192" t="s">
        <v>273</v>
      </c>
      <c r="E43" s="166">
        <v>0</v>
      </c>
      <c r="F43" s="193" t="s">
        <v>148</v>
      </c>
      <c r="G43" s="166">
        <f>MAX(Length_3_R1!AA28:AA48)</f>
        <v>0</v>
      </c>
      <c r="H43" s="166">
        <v>2</v>
      </c>
      <c r="I43" s="200">
        <v>3</v>
      </c>
      <c r="J43" s="195">
        <f>G43/H43/SQRT(I43)</f>
        <v>0</v>
      </c>
      <c r="K43" s="196" t="s">
        <v>123</v>
      </c>
      <c r="L43" s="197" t="s">
        <v>91</v>
      </c>
      <c r="M43" s="198">
        <v>1</v>
      </c>
      <c r="N43" s="199">
        <f>ABS(J43*M43)</f>
        <v>0</v>
      </c>
      <c r="O43" s="196" t="s">
        <v>123</v>
      </c>
      <c r="P43" s="166">
        <f>ROUNDDOWN(1/2*(100/10)^2,0)</f>
        <v>50</v>
      </c>
      <c r="Q43" s="271">
        <f>IF(P43="∞",0,N43^4/P43)</f>
        <v>0</v>
      </c>
      <c r="S43" s="118"/>
      <c r="T43" s="118"/>
      <c r="U43" s="118"/>
    </row>
    <row r="44" spans="1:27" ht="15" customHeight="1">
      <c r="B44" s="150" t="s">
        <v>153</v>
      </c>
      <c r="C44" s="191" t="s">
        <v>268</v>
      </c>
      <c r="D44" s="192" t="s">
        <v>383</v>
      </c>
      <c r="E44" s="166">
        <v>0</v>
      </c>
      <c r="F44" s="193" t="s">
        <v>148</v>
      </c>
      <c r="G44" s="196">
        <f>G9</f>
        <v>0</v>
      </c>
      <c r="H44" s="196"/>
      <c r="I44" s="200">
        <v>3</v>
      </c>
      <c r="J44" s="195">
        <f>G44/SQRT(I44)</f>
        <v>0</v>
      </c>
      <c r="K44" s="196" t="s">
        <v>123</v>
      </c>
      <c r="L44" s="197" t="s">
        <v>91</v>
      </c>
      <c r="M44" s="198">
        <v>1</v>
      </c>
      <c r="N44" s="199">
        <f>ABS(J44*M44)</f>
        <v>0</v>
      </c>
      <c r="O44" s="196" t="s">
        <v>123</v>
      </c>
      <c r="P44" s="166">
        <f>ROUNDDOWN(1/2*(100/10)^2,0)</f>
        <v>50</v>
      </c>
      <c r="Q44" s="271">
        <f>IF(P44="∞",0,N44^4/P44)</f>
        <v>0</v>
      </c>
      <c r="S44" s="118"/>
      <c r="T44" s="118"/>
      <c r="U44" s="118"/>
    </row>
    <row r="45" spans="1:27" ht="15" customHeight="1">
      <c r="B45" s="150" t="s">
        <v>154</v>
      </c>
      <c r="C45" s="191" t="s">
        <v>155</v>
      </c>
      <c r="D45" s="192" t="s">
        <v>239</v>
      </c>
      <c r="E45" s="174" t="e">
        <f ca="1">E40-E41</f>
        <v>#N/A</v>
      </c>
      <c r="F45" s="193" t="s">
        <v>148</v>
      </c>
      <c r="G45" s="478"/>
      <c r="H45" s="479"/>
      <c r="I45" s="479"/>
      <c r="J45" s="479"/>
      <c r="K45" s="479"/>
      <c r="L45" s="479"/>
      <c r="M45" s="480"/>
      <c r="N45" s="201">
        <f>SQRT(SUMSQ(N40:N44))</f>
        <v>0</v>
      </c>
      <c r="O45" s="196" t="s">
        <v>123</v>
      </c>
      <c r="P45" s="273" t="str">
        <f>IF(Q45=0,"∞",ROUNDDOWN(N45^4/Q45,0))</f>
        <v>∞</v>
      </c>
      <c r="Q45" s="272">
        <f>SUM(Q40:Q44)</f>
        <v>0</v>
      </c>
      <c r="S45" s="118"/>
      <c r="T45" s="118"/>
      <c r="U45" s="118"/>
    </row>
    <row r="46" spans="1:27" ht="15" customHeight="1">
      <c r="B46" s="119"/>
      <c r="C46" s="119"/>
      <c r="D46" s="119"/>
      <c r="Q46" s="121"/>
      <c r="S46" s="118"/>
      <c r="T46" s="118"/>
      <c r="U46" s="118"/>
    </row>
    <row r="47" spans="1:27" ht="15" customHeight="1">
      <c r="B47" s="459"/>
      <c r="C47" s="470" t="s">
        <v>156</v>
      </c>
      <c r="D47" s="471"/>
      <c r="E47" s="471"/>
      <c r="F47" s="471"/>
      <c r="G47" s="472"/>
      <c r="H47" s="150" t="s">
        <v>157</v>
      </c>
      <c r="I47" s="150" t="s">
        <v>75</v>
      </c>
      <c r="J47" s="470" t="s">
        <v>401</v>
      </c>
      <c r="K47" s="471"/>
      <c r="L47" s="471"/>
      <c r="M47" s="472"/>
      <c r="N47" s="267" t="s">
        <v>402</v>
      </c>
      <c r="O47" s="470" t="s">
        <v>403</v>
      </c>
      <c r="P47" s="471"/>
      <c r="Q47" s="472"/>
      <c r="R47" s="453" t="s">
        <v>400</v>
      </c>
      <c r="S47" s="470" t="s">
        <v>423</v>
      </c>
      <c r="T47" s="472"/>
      <c r="U47" s="120"/>
      <c r="V47" s="120"/>
      <c r="W47" s="121"/>
      <c r="X47" s="119"/>
    </row>
    <row r="48" spans="1:27" ht="15" customHeight="1">
      <c r="B48" s="463"/>
      <c r="C48" s="214">
        <v>1</v>
      </c>
      <c r="D48" s="214">
        <v>2</v>
      </c>
      <c r="E48" s="214" t="s">
        <v>398</v>
      </c>
      <c r="F48" s="214" t="s">
        <v>397</v>
      </c>
      <c r="G48" s="214" t="s">
        <v>399</v>
      </c>
      <c r="H48" s="181">
        <f>E4</f>
        <v>0</v>
      </c>
      <c r="I48" s="181"/>
      <c r="J48" s="267" t="s">
        <v>405</v>
      </c>
      <c r="K48" s="267" t="s">
        <v>406</v>
      </c>
      <c r="L48" s="267" t="s">
        <v>407</v>
      </c>
      <c r="M48" s="267" t="s">
        <v>408</v>
      </c>
      <c r="N48" s="214"/>
      <c r="O48" s="267" t="s">
        <v>409</v>
      </c>
      <c r="P48" s="267" t="s">
        <v>406</v>
      </c>
      <c r="Q48" s="267" t="s">
        <v>410</v>
      </c>
      <c r="R48" s="481"/>
      <c r="S48" s="277" t="s">
        <v>424</v>
      </c>
      <c r="T48" s="277" t="s">
        <v>425</v>
      </c>
      <c r="U48" s="120"/>
      <c r="V48" s="120"/>
      <c r="W48" s="121"/>
      <c r="X48" s="119"/>
    </row>
    <row r="49" spans="2:24" ht="15" customHeight="1">
      <c r="B49" s="181" t="s">
        <v>156</v>
      </c>
      <c r="C49" s="123">
        <f>C51*N45</f>
        <v>0</v>
      </c>
      <c r="D49" s="123"/>
      <c r="E49" s="123"/>
      <c r="F49" s="125" t="str">
        <f>O45</f>
        <v>μm</v>
      </c>
      <c r="G49" s="213">
        <f>C49</f>
        <v>0</v>
      </c>
      <c r="H49" s="168" t="e">
        <f ca="1">MAX(G49:G50)/I4</f>
        <v>#N/A</v>
      </c>
      <c r="I49" s="168">
        <f>F4</f>
        <v>0</v>
      </c>
      <c r="J49" s="122" t="e">
        <f ca="1">IF(H49&lt;0.00001,6,IF(H49&lt;0.0001,5,IF(H49&lt;0.001,4,IF(H49&lt;0.01,3,IF(H49&lt;0.1,2,IF(H49&lt;1,1,IF(H49&lt;10,0,IF(H49&lt;100,-1,-2))))))))+K50</f>
        <v>#N/A</v>
      </c>
      <c r="K49" s="270"/>
      <c r="L49" s="166">
        <f>IFERROR(LEN(I49)-FIND(".",I49),0)</f>
        <v>0</v>
      </c>
      <c r="M49" s="270" t="e">
        <f ca="1">J49</f>
        <v>#N/A</v>
      </c>
      <c r="N49" s="213" t="e">
        <f ca="1">ABS((H49-ROUND(H49,J49))/H49*100)</f>
        <v>#N/A</v>
      </c>
      <c r="O49" s="227" t="e">
        <f ca="1">OFFSET(P53,MATCH(J49,O54:O64,0),0)</f>
        <v>#N/A</v>
      </c>
      <c r="P49" s="166" t="e">
        <f ca="1">OFFSET(P53,MATCH(M49,O54:O64,0),0)</f>
        <v>#N/A</v>
      </c>
      <c r="Q49" s="166" t="str">
        <f ca="1">OFFSET(P53,MATCH(L49,O54:O64,0),0)</f>
        <v>0</v>
      </c>
      <c r="R49" s="126">
        <f>IF(B15=FALSE,0,IF(C49=H49,0,1))</f>
        <v>0</v>
      </c>
      <c r="S49" s="130" t="e">
        <f ca="1">TEXT(IF(N49&gt;5,ROUNDUP(H49,M49),ROUND(H49,M49)),P49)</f>
        <v>#N/A</v>
      </c>
      <c r="T49" s="130" t="e">
        <f ca="1">S49&amp;" "&amp;H48</f>
        <v>#N/A</v>
      </c>
      <c r="U49" s="120"/>
      <c r="V49" s="120"/>
      <c r="W49" s="121"/>
      <c r="X49" s="119"/>
    </row>
    <row r="50" spans="2:24" ht="15" customHeight="1">
      <c r="B50" s="181" t="s">
        <v>63</v>
      </c>
      <c r="C50" s="124" t="e">
        <f ca="1">$G$4</f>
        <v>#N/A</v>
      </c>
      <c r="D50" s="124"/>
      <c r="E50" s="124"/>
      <c r="F50" s="125" t="e">
        <f ca="1">$H$4</f>
        <v>#N/A</v>
      </c>
      <c r="G50" s="213" t="e">
        <f ca="1">C50</f>
        <v>#N/A</v>
      </c>
      <c r="J50" s="263" t="s">
        <v>393</v>
      </c>
      <c r="K50" s="227">
        <f>IF(O50=TRUE,1,기본정보!$A$47)</f>
        <v>1</v>
      </c>
      <c r="L50" s="263" t="s">
        <v>394</v>
      </c>
      <c r="M50" s="227" t="b">
        <f>IF(O50=TRUE,FALSE,기본정보!$A$52)</f>
        <v>0</v>
      </c>
      <c r="N50" s="263" t="s">
        <v>395</v>
      </c>
      <c r="O50" s="227" t="b">
        <f>기본정보!$A$46=0</f>
        <v>1</v>
      </c>
      <c r="R50" s="120"/>
      <c r="S50" s="120"/>
      <c r="T50" s="120"/>
      <c r="U50" s="120"/>
      <c r="V50" s="120"/>
      <c r="W50" s="121"/>
      <c r="X50" s="119"/>
    </row>
    <row r="51" spans="2:24" ht="15" customHeight="1">
      <c r="B51" s="267" t="s">
        <v>396</v>
      </c>
      <c r="C51" s="166">
        <f>IFERROR(VLOOKUP(P45,I54:J63,2,FALSE),2)</f>
        <v>2</v>
      </c>
      <c r="D51" s="119"/>
      <c r="G51" s="120"/>
      <c r="H51" s="120"/>
      <c r="I51" s="120"/>
      <c r="J51" s="120"/>
      <c r="K51" s="120"/>
      <c r="L51" s="120"/>
      <c r="O51" s="120"/>
      <c r="P51" s="120"/>
      <c r="Q51" s="120"/>
      <c r="R51" s="120"/>
      <c r="S51" s="120"/>
      <c r="T51" s="121"/>
    </row>
    <row r="52" spans="2:24" ht="15" customHeight="1">
      <c r="D52" s="119"/>
      <c r="E52" s="118"/>
      <c r="F52" s="118"/>
      <c r="G52" s="118"/>
      <c r="H52" s="118"/>
      <c r="I52" s="191" t="s">
        <v>53</v>
      </c>
      <c r="J52" s="191" t="s">
        <v>159</v>
      </c>
      <c r="K52" s="118"/>
      <c r="L52" s="118"/>
      <c r="M52" s="118"/>
      <c r="N52" s="118"/>
      <c r="O52" s="185" t="s">
        <v>161</v>
      </c>
      <c r="P52" s="185" t="s">
        <v>160</v>
      </c>
      <c r="V52" s="119"/>
    </row>
    <row r="53" spans="2:24" ht="15" customHeight="1">
      <c r="D53" s="119"/>
      <c r="E53" s="118"/>
      <c r="F53" s="118"/>
      <c r="G53" s="118"/>
      <c r="H53" s="118"/>
      <c r="I53" s="191"/>
      <c r="J53" s="191">
        <v>95.45</v>
      </c>
      <c r="K53" s="118"/>
      <c r="L53" s="118"/>
      <c r="M53" s="118"/>
      <c r="N53" s="118"/>
      <c r="O53" s="173" t="s">
        <v>163</v>
      </c>
      <c r="P53" s="173" t="s">
        <v>162</v>
      </c>
      <c r="V53" s="119"/>
    </row>
    <row r="54" spans="2:24" ht="15" customHeight="1">
      <c r="D54" s="119"/>
      <c r="E54" s="118"/>
      <c r="F54" s="118"/>
      <c r="G54" s="118"/>
      <c r="H54" s="118"/>
      <c r="I54" s="166">
        <v>1</v>
      </c>
      <c r="J54" s="166">
        <v>13.97</v>
      </c>
      <c r="K54" s="118"/>
      <c r="L54" s="118"/>
      <c r="M54" s="118"/>
      <c r="N54" s="118"/>
      <c r="O54" s="202">
        <v>-1</v>
      </c>
      <c r="P54" s="203" t="s">
        <v>164</v>
      </c>
      <c r="V54" s="119"/>
    </row>
    <row r="55" spans="2:24" ht="15" customHeight="1">
      <c r="D55" s="119"/>
      <c r="E55" s="118"/>
      <c r="F55" s="118"/>
      <c r="G55" s="118"/>
      <c r="H55" s="118"/>
      <c r="I55" s="166">
        <v>2</v>
      </c>
      <c r="J55" s="166">
        <v>4.53</v>
      </c>
      <c r="K55" s="118"/>
      <c r="L55" s="118"/>
      <c r="M55" s="118"/>
      <c r="N55" s="118"/>
      <c r="O55" s="202">
        <v>0</v>
      </c>
      <c r="P55" s="203" t="s">
        <v>164</v>
      </c>
      <c r="U55" s="121"/>
      <c r="V55" s="119"/>
    </row>
    <row r="56" spans="2:24" ht="15" customHeight="1">
      <c r="I56" s="166">
        <v>3</v>
      </c>
      <c r="J56" s="166">
        <v>3.31</v>
      </c>
      <c r="O56" s="202">
        <v>1</v>
      </c>
      <c r="P56" s="203" t="s">
        <v>165</v>
      </c>
      <c r="U56" s="121"/>
      <c r="V56" s="119"/>
    </row>
    <row r="57" spans="2:24" ht="15" customHeight="1">
      <c r="I57" s="166">
        <v>4</v>
      </c>
      <c r="J57" s="166">
        <v>2.87</v>
      </c>
      <c r="O57" s="202">
        <v>2</v>
      </c>
      <c r="P57" s="203" t="s">
        <v>166</v>
      </c>
      <c r="U57" s="121"/>
      <c r="V57" s="119"/>
    </row>
    <row r="58" spans="2:24" ht="15" customHeight="1">
      <c r="I58" s="166">
        <v>5</v>
      </c>
      <c r="J58" s="166">
        <v>2.65</v>
      </c>
      <c r="O58" s="202">
        <v>3</v>
      </c>
      <c r="P58" s="203" t="s">
        <v>167</v>
      </c>
      <c r="U58" s="121"/>
      <c r="V58" s="119"/>
    </row>
    <row r="59" spans="2:24" ht="15" customHeight="1">
      <c r="I59" s="166">
        <v>6</v>
      </c>
      <c r="J59" s="166">
        <v>2.52</v>
      </c>
      <c r="O59" s="202">
        <v>4</v>
      </c>
      <c r="P59" s="203" t="s">
        <v>168</v>
      </c>
      <c r="U59" s="121"/>
      <c r="V59" s="119"/>
    </row>
    <row r="60" spans="2:24" ht="15" customHeight="1">
      <c r="I60" s="166">
        <v>7</v>
      </c>
      <c r="J60" s="166">
        <v>2.4300000000000002</v>
      </c>
      <c r="O60" s="202">
        <v>5</v>
      </c>
      <c r="P60" s="203" t="s">
        <v>169</v>
      </c>
      <c r="U60" s="121"/>
      <c r="V60" s="119"/>
    </row>
    <row r="61" spans="2:24" ht="15" customHeight="1">
      <c r="I61" s="166">
        <v>8</v>
      </c>
      <c r="J61" s="166">
        <v>2.37</v>
      </c>
      <c r="O61" s="202">
        <v>6</v>
      </c>
      <c r="P61" s="203" t="s">
        <v>170</v>
      </c>
      <c r="U61" s="121"/>
      <c r="V61" s="119"/>
    </row>
    <row r="62" spans="2:24" ht="15" customHeight="1">
      <c r="I62" s="166">
        <v>9</v>
      </c>
      <c r="J62" s="166">
        <v>2.3199999999999998</v>
      </c>
      <c r="O62" s="202">
        <v>7</v>
      </c>
      <c r="P62" s="203" t="s">
        <v>171</v>
      </c>
      <c r="U62" s="121"/>
      <c r="V62" s="119"/>
    </row>
    <row r="63" spans="2:24" ht="15" customHeight="1">
      <c r="I63" s="166" t="s">
        <v>54</v>
      </c>
      <c r="J63" s="166">
        <v>2</v>
      </c>
      <c r="O63" s="202">
        <v>8</v>
      </c>
      <c r="P63" s="203" t="s">
        <v>172</v>
      </c>
      <c r="U63" s="121"/>
      <c r="V63" s="119"/>
    </row>
    <row r="64" spans="2:24" ht="15" customHeight="1">
      <c r="O64" s="202">
        <v>9</v>
      </c>
      <c r="P64" s="203" t="s">
        <v>173</v>
      </c>
      <c r="T64" s="121"/>
    </row>
    <row r="65" spans="1:27" ht="18" customHeight="1">
      <c r="A65" s="178" t="s">
        <v>275</v>
      </c>
    </row>
    <row r="66" spans="1:27" ht="15" customHeight="1">
      <c r="A66" s="115" t="s">
        <v>128</v>
      </c>
      <c r="B66" s="116"/>
      <c r="C66" s="116"/>
      <c r="D66" s="116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8"/>
      <c r="R66" s="118"/>
      <c r="S66" s="118"/>
      <c r="T66" s="118"/>
      <c r="U66" s="118"/>
    </row>
    <row r="67" spans="1:27" ht="12">
      <c r="B67" s="150" t="s">
        <v>247</v>
      </c>
      <c r="C67" s="150" t="s">
        <v>119</v>
      </c>
      <c r="D67" s="226" t="s">
        <v>75</v>
      </c>
      <c r="E67" s="226" t="s">
        <v>60</v>
      </c>
      <c r="F67" s="226" t="s">
        <v>315</v>
      </c>
      <c r="G67" s="150" t="s">
        <v>129</v>
      </c>
      <c r="H67" s="150" t="s">
        <v>124</v>
      </c>
      <c r="I67" s="215" t="s">
        <v>316</v>
      </c>
      <c r="J67" s="117"/>
      <c r="K67" s="117"/>
      <c r="L67" s="118"/>
      <c r="M67" s="118"/>
      <c r="N67" s="118"/>
      <c r="P67" s="118"/>
      <c r="Q67" s="118"/>
      <c r="R67" s="118"/>
      <c r="S67" s="118"/>
      <c r="T67" s="118"/>
      <c r="U67" s="118"/>
    </row>
    <row r="68" spans="1:27" ht="15" customHeight="1">
      <c r="B68" s="166">
        <f>Length_3_R2!K6</f>
        <v>0</v>
      </c>
      <c r="C68" s="166">
        <f>MAX(C79:C99)</f>
        <v>0</v>
      </c>
      <c r="D68" s="227">
        <f>MAX(Length_3_R2!I4:I24)</f>
        <v>0</v>
      </c>
      <c r="E68" s="166">
        <f>Length_3_R2!J4</f>
        <v>0</v>
      </c>
      <c r="F68" s="166">
        <f>D68*I68</f>
        <v>0</v>
      </c>
      <c r="G68" s="166" t="e">
        <f ca="1">OFFSET(Length_3_R2!D3,MATCH(C68,C79:C99,0),0)</f>
        <v>#N/A</v>
      </c>
      <c r="H68" s="166" t="e">
        <f ca="1">OFFSET(Length_3_R2!F3,MATCH(C68,C79:C99,0),0)</f>
        <v>#N/A</v>
      </c>
      <c r="I68" s="227">
        <f>IF(E68="mm",1000,1)</f>
        <v>1</v>
      </c>
      <c r="K68" s="117"/>
      <c r="L68" s="118"/>
      <c r="M68" s="118"/>
      <c r="N68" s="118"/>
      <c r="P68" s="118"/>
      <c r="Q68" s="118"/>
      <c r="R68" s="118"/>
      <c r="S68" s="118"/>
      <c r="T68" s="118"/>
      <c r="U68" s="118"/>
    </row>
    <row r="69" spans="1:27" ht="15" customHeight="1">
      <c r="B69" s="116"/>
      <c r="C69" s="116"/>
      <c r="D69" s="116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</row>
    <row r="70" spans="1:27" ht="15" customHeight="1">
      <c r="A70" s="115" t="s">
        <v>266</v>
      </c>
      <c r="B70" s="116"/>
      <c r="C70" s="116"/>
      <c r="D70" s="116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</row>
    <row r="71" spans="1:27" ht="15" customHeight="1">
      <c r="B71" s="464" t="s">
        <v>267</v>
      </c>
      <c r="C71" s="465"/>
      <c r="D71" s="465"/>
      <c r="E71" s="465"/>
      <c r="F71" s="466"/>
      <c r="G71" s="459" t="s">
        <v>268</v>
      </c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</row>
    <row r="72" spans="1:27" ht="15" customHeight="1">
      <c r="B72" s="180" t="s">
        <v>98</v>
      </c>
      <c r="C72" s="181" t="s">
        <v>127</v>
      </c>
      <c r="D72" s="180" t="s">
        <v>120</v>
      </c>
      <c r="E72" s="181" t="s">
        <v>121</v>
      </c>
      <c r="F72" s="180" t="s">
        <v>122</v>
      </c>
      <c r="G72" s="460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</row>
    <row r="73" spans="1:27" ht="15" customHeight="1">
      <c r="B73" s="182">
        <f>Length_3_R2!K4</f>
        <v>0</v>
      </c>
      <c r="C73" s="182">
        <f>Length_3_R2!L4</f>
        <v>0</v>
      </c>
      <c r="D73" s="182">
        <f>Length_3_R2!M4</f>
        <v>0</v>
      </c>
      <c r="E73" s="182">
        <f>Length_3_R2!N4</f>
        <v>0</v>
      </c>
      <c r="F73" s="182">
        <f>Length_3_R2!O4</f>
        <v>0</v>
      </c>
      <c r="G73" s="182">
        <f>MAX(B73:F73)-MIN(B73:F73)</f>
        <v>0</v>
      </c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</row>
    <row r="74" spans="1:27" ht="15" customHeight="1">
      <c r="B74" s="183"/>
      <c r="C74" s="183"/>
      <c r="D74" s="183"/>
      <c r="E74" s="183"/>
      <c r="F74" s="183"/>
      <c r="G74" s="184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</row>
    <row r="75" spans="1:27" ht="15" customHeight="1">
      <c r="A75" s="115" t="s">
        <v>269</v>
      </c>
      <c r="C75" s="116"/>
      <c r="D75" s="116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9" t="s">
        <v>270</v>
      </c>
      <c r="Q75" s="121"/>
      <c r="R75" s="121"/>
      <c r="S75" s="121"/>
      <c r="T75" s="121"/>
      <c r="U75" s="121"/>
    </row>
    <row r="76" spans="1:27" ht="15" customHeight="1">
      <c r="B76" s="461" t="s">
        <v>125</v>
      </c>
      <c r="C76" s="459" t="s">
        <v>331</v>
      </c>
      <c r="D76" s="459" t="s">
        <v>60</v>
      </c>
      <c r="E76" s="464" t="s">
        <v>332</v>
      </c>
      <c r="F76" s="465"/>
      <c r="G76" s="465"/>
      <c r="H76" s="465"/>
      <c r="I76" s="466"/>
      <c r="J76" s="214" t="s">
        <v>350</v>
      </c>
      <c r="K76" s="473" t="s">
        <v>79</v>
      </c>
      <c r="L76" s="215" t="s">
        <v>335</v>
      </c>
      <c r="M76" s="470" t="s">
        <v>337</v>
      </c>
      <c r="N76" s="472"/>
      <c r="O76" s="121"/>
      <c r="P76" s="469" t="s">
        <v>351</v>
      </c>
      <c r="Q76" s="469"/>
      <c r="R76" s="476" t="s">
        <v>145</v>
      </c>
      <c r="S76" s="477"/>
      <c r="T76" s="477"/>
      <c r="U76" s="477"/>
      <c r="V76" s="477"/>
      <c r="W76" s="477"/>
      <c r="Y76" s="473" t="s">
        <v>62</v>
      </c>
      <c r="Z76" s="473" t="s">
        <v>353</v>
      </c>
      <c r="AA76" s="473" t="s">
        <v>158</v>
      </c>
    </row>
    <row r="77" spans="1:27" ht="15" customHeight="1">
      <c r="B77" s="461"/>
      <c r="C77" s="463"/>
      <c r="D77" s="462"/>
      <c r="E77" s="237" t="s">
        <v>354</v>
      </c>
      <c r="F77" s="214" t="s">
        <v>355</v>
      </c>
      <c r="G77" s="237" t="s">
        <v>120</v>
      </c>
      <c r="H77" s="214" t="s">
        <v>121</v>
      </c>
      <c r="I77" s="237" t="s">
        <v>122</v>
      </c>
      <c r="J77" s="215" t="s">
        <v>341</v>
      </c>
      <c r="K77" s="474"/>
      <c r="L77" s="215" t="s">
        <v>356</v>
      </c>
      <c r="M77" s="215" t="s">
        <v>357</v>
      </c>
      <c r="N77" s="215" t="s">
        <v>358</v>
      </c>
      <c r="O77" s="121"/>
      <c r="P77" s="238" t="s">
        <v>360</v>
      </c>
      <c r="Q77" s="238" t="s">
        <v>347</v>
      </c>
      <c r="R77" s="215" t="s">
        <v>359</v>
      </c>
      <c r="S77" s="215" t="s">
        <v>358</v>
      </c>
      <c r="T77" s="234" t="s">
        <v>357</v>
      </c>
      <c r="U77" s="236" t="s">
        <v>338</v>
      </c>
      <c r="V77" s="236" t="s">
        <v>352</v>
      </c>
      <c r="W77" s="240" t="s">
        <v>363</v>
      </c>
      <c r="Y77" s="475"/>
      <c r="Z77" s="475"/>
      <c r="AA77" s="475"/>
    </row>
    <row r="78" spans="1:27" ht="15" customHeight="1">
      <c r="B78" s="461"/>
      <c r="C78" s="215" t="s">
        <v>348</v>
      </c>
      <c r="D78" s="463"/>
      <c r="E78" s="237" t="s">
        <v>361</v>
      </c>
      <c r="F78" s="237" t="str">
        <f t="shared" ref="F78:N78" si="14">E78</f>
        <v>μm</v>
      </c>
      <c r="G78" s="237" t="str">
        <f t="shared" si="14"/>
        <v>μm</v>
      </c>
      <c r="H78" s="237" t="str">
        <f t="shared" si="14"/>
        <v>μm</v>
      </c>
      <c r="I78" s="237" t="str">
        <f t="shared" si="14"/>
        <v>μm</v>
      </c>
      <c r="J78" s="237" t="str">
        <f t="shared" si="14"/>
        <v>μm</v>
      </c>
      <c r="K78" s="237" t="str">
        <f t="shared" si="14"/>
        <v>μm</v>
      </c>
      <c r="L78" s="237" t="str">
        <f t="shared" si="14"/>
        <v>μm</v>
      </c>
      <c r="M78" s="237" t="str">
        <f t="shared" si="14"/>
        <v>μm</v>
      </c>
      <c r="N78" s="237" t="str">
        <f t="shared" si="14"/>
        <v>μm</v>
      </c>
      <c r="O78" s="121"/>
      <c r="P78" s="237" t="str">
        <f>T78</f>
        <v>μm</v>
      </c>
      <c r="Q78" s="237" t="str">
        <f>P78</f>
        <v>μm</v>
      </c>
      <c r="R78" s="237" t="str">
        <f>N78</f>
        <v>μm</v>
      </c>
      <c r="S78" s="237" t="str">
        <f>R78</f>
        <v>μm</v>
      </c>
      <c r="T78" s="237" t="str">
        <f>S78</f>
        <v>μm</v>
      </c>
      <c r="U78" s="237" t="str">
        <f>Q78</f>
        <v>μm</v>
      </c>
      <c r="V78" s="128">
        <f>IF(TYPE(MATCH("FAIL",V79:V99,0))=16,0,1)</f>
        <v>0</v>
      </c>
      <c r="W78" s="240" t="str">
        <f>U78</f>
        <v>μm</v>
      </c>
      <c r="Y78" s="474"/>
      <c r="Z78" s="474"/>
      <c r="AA78" s="474"/>
    </row>
    <row r="79" spans="1:27" ht="15" customHeight="1">
      <c r="B79" s="186" t="b">
        <f>IF(TRIM(Length_3_R2!B4)="",FALSE,TRUE)</f>
        <v>0</v>
      </c>
      <c r="C79" s="187" t="str">
        <f>IF($B79=FALSE,"",VALUE(Length_3_R2!B4))</f>
        <v/>
      </c>
      <c r="D79" s="166" t="str">
        <f>IF($B79=FALSE,"",Length_3_R2!C4)</f>
        <v/>
      </c>
      <c r="E79" s="182" t="str">
        <f>IF($B79=FALSE,"",Length_3_R2!S4*$I$68)</f>
        <v/>
      </c>
      <c r="F79" s="182" t="str">
        <f>IF($B79=FALSE,"",Length_3_R2!T4*$I$68)</f>
        <v/>
      </c>
      <c r="G79" s="182" t="str">
        <f>IF($B79=FALSE,"",Length_3_R2!U4*$I$68)</f>
        <v/>
      </c>
      <c r="H79" s="182" t="str">
        <f>IF($B79=FALSE,"",Length_3_R2!V4*$I$68)</f>
        <v/>
      </c>
      <c r="I79" s="182" t="str">
        <f>IF($B79=FALSE,"",Length_3_R2!W4*$I$68)</f>
        <v/>
      </c>
      <c r="J79" s="188" t="str">
        <f t="shared" ref="J79:J99" si="15">IF(B79=FALSE,"",AVERAGE(E79:I79))</f>
        <v/>
      </c>
      <c r="K79" s="189" t="str">
        <f t="shared" ref="K79:K99" si="16">IF(B79=FALSE,"",STDEV(E79:I79))</f>
        <v/>
      </c>
      <c r="L79" s="190" t="str">
        <f t="shared" ref="L79:L99" si="17">IF(B79=FALSE,"",C79-J79/I$68)</f>
        <v/>
      </c>
      <c r="M79" s="166" t="str">
        <f>IF($B79=FALSE,"",ROUND(L79,$M$113))</f>
        <v/>
      </c>
      <c r="N79" s="166" t="str">
        <f>IF($B79=FALSE,"",ROUND(C79-M79,$M$113))</f>
        <v/>
      </c>
      <c r="O79" s="121"/>
      <c r="P79" s="166">
        <f>Length_3_R2!P4</f>
        <v>0</v>
      </c>
      <c r="Q79" s="166">
        <f>Length_3_R2!Q4</f>
        <v>0</v>
      </c>
      <c r="R79" s="166" t="e">
        <f t="shared" ref="R79:R99" ca="1" si="18">TEXT(C79,IF(C79&gt;=1000,"# ##","")&amp;$P$113)</f>
        <v>#N/A</v>
      </c>
      <c r="S79" s="166" t="e">
        <f t="shared" ref="S79:S99" ca="1" si="19">TEXT(N79,IF(N79&gt;=1000,"# ##","")&amp;$P$113)</f>
        <v>#N/A</v>
      </c>
      <c r="T79" s="166" t="e">
        <f t="shared" ref="T79:T99" ca="1" si="20">TEXT(M79,$P$113)</f>
        <v>#N/A</v>
      </c>
      <c r="U79" s="166" t="e">
        <f t="shared" ref="U79:U99" ca="1" si="21">"± "&amp;TEXT(Q79-C79,P$113)</f>
        <v>#VALUE!</v>
      </c>
      <c r="V79" s="166" t="str">
        <f>IF($B79=FALSE,"",IF(AND(P79&lt;=N79,N79&lt;=Q79),"PASS","FAIL"))</f>
        <v/>
      </c>
      <c r="W79" s="227" t="e">
        <f t="shared" ref="W79:W99" ca="1" si="22">TEXT(H$113,P$113)</f>
        <v>#N/A</v>
      </c>
      <c r="Y79" s="166">
        <f>Length_3_R2!H4</f>
        <v>0</v>
      </c>
      <c r="Z79" s="166">
        <f>IFERROR(LEN(Y79)-FIND(".",Y79),0)</f>
        <v>0</v>
      </c>
      <c r="AA79" s="166" t="str">
        <f t="shared" ref="AA79:AA99" ca="1" si="23">OFFSET(P$53,MATCH(Z79,O$54:O$64,0),0)</f>
        <v>0</v>
      </c>
    </row>
    <row r="80" spans="1:27" ht="15" customHeight="1">
      <c r="B80" s="186" t="b">
        <f>IF(TRIM(Length_3_R2!B5)="",FALSE,TRUE)</f>
        <v>0</v>
      </c>
      <c r="C80" s="187" t="str">
        <f>IF($B80=FALSE,"",VALUE(Length_3_R2!B5))</f>
        <v/>
      </c>
      <c r="D80" s="166" t="str">
        <f>IF($B80=FALSE,"",Length_3_R2!C5)</f>
        <v/>
      </c>
      <c r="E80" s="182" t="str">
        <f>IF($B80=FALSE,"",Length_3_R2!S5*$I$68)</f>
        <v/>
      </c>
      <c r="F80" s="182" t="str">
        <f>IF($B80=FALSE,"",Length_3_R2!T5*$I$68)</f>
        <v/>
      </c>
      <c r="G80" s="182" t="str">
        <f>IF($B80=FALSE,"",Length_3_R2!U5*$I$68)</f>
        <v/>
      </c>
      <c r="H80" s="182" t="str">
        <f>IF($B80=FALSE,"",Length_3_R2!V5*$I$68)</f>
        <v/>
      </c>
      <c r="I80" s="182" t="str">
        <f>IF($B80=FALSE,"",Length_3_R2!W5*$I$68)</f>
        <v/>
      </c>
      <c r="J80" s="188" t="str">
        <f t="shared" si="15"/>
        <v/>
      </c>
      <c r="K80" s="189" t="str">
        <f t="shared" si="16"/>
        <v/>
      </c>
      <c r="L80" s="190" t="str">
        <f t="shared" si="17"/>
        <v/>
      </c>
      <c r="M80" s="166" t="str">
        <f t="shared" ref="M80:M99" si="24">IF($B80=FALSE,"",ROUND(L80,$M$113))</f>
        <v/>
      </c>
      <c r="N80" s="166" t="str">
        <f t="shared" ref="N80:N99" si="25">IF($B80=FALSE,"",ROUND(C80-M80,$M$113))</f>
        <v/>
      </c>
      <c r="O80" s="121"/>
      <c r="P80" s="166">
        <f>Length_3_R2!P5</f>
        <v>0</v>
      </c>
      <c r="Q80" s="166">
        <f>Length_3_R2!Q5</f>
        <v>0</v>
      </c>
      <c r="R80" s="166" t="e">
        <f t="shared" ca="1" si="18"/>
        <v>#N/A</v>
      </c>
      <c r="S80" s="166" t="e">
        <f t="shared" ca="1" si="19"/>
        <v>#N/A</v>
      </c>
      <c r="T80" s="166" t="e">
        <f t="shared" ca="1" si="20"/>
        <v>#N/A</v>
      </c>
      <c r="U80" s="166" t="e">
        <f t="shared" ca="1" si="21"/>
        <v>#VALUE!</v>
      </c>
      <c r="V80" s="166" t="str">
        <f t="shared" ref="V80:V99" si="26">IF($B80=FALSE,"",IF(AND(P80&lt;=N80,N80&lt;=Q80),"PASS","FAIL"))</f>
        <v/>
      </c>
      <c r="W80" s="227" t="e">
        <f t="shared" ca="1" si="22"/>
        <v>#N/A</v>
      </c>
      <c r="Y80" s="166">
        <f>Length_3_R2!H5</f>
        <v>0</v>
      </c>
      <c r="Z80" s="166">
        <f t="shared" ref="Z80:Z99" si="27">IFERROR(LEN(Y80)-FIND(".",Y80),0)</f>
        <v>0</v>
      </c>
      <c r="AA80" s="166" t="str">
        <f t="shared" ca="1" si="23"/>
        <v>0</v>
      </c>
    </row>
    <row r="81" spans="2:27" ht="15" customHeight="1">
      <c r="B81" s="186" t="b">
        <f>IF(TRIM(Length_3_R2!B6)="",FALSE,TRUE)</f>
        <v>0</v>
      </c>
      <c r="C81" s="187" t="str">
        <f>IF($B81=FALSE,"",VALUE(Length_3_R2!B6))</f>
        <v/>
      </c>
      <c r="D81" s="166" t="str">
        <f>IF($B81=FALSE,"",Length_3_R2!C6)</f>
        <v/>
      </c>
      <c r="E81" s="182" t="str">
        <f>IF($B81=FALSE,"",Length_3_R2!S6*$I$68)</f>
        <v/>
      </c>
      <c r="F81" s="182" t="str">
        <f>IF($B81=FALSE,"",Length_3_R2!T6*$I$68)</f>
        <v/>
      </c>
      <c r="G81" s="182" t="str">
        <f>IF($B81=FALSE,"",Length_3_R2!U6*$I$68)</f>
        <v/>
      </c>
      <c r="H81" s="182" t="str">
        <f>IF($B81=FALSE,"",Length_3_R2!V6*$I$68)</f>
        <v/>
      </c>
      <c r="I81" s="182" t="str">
        <f>IF($B81=FALSE,"",Length_3_R2!W6*$I$68)</f>
        <v/>
      </c>
      <c r="J81" s="188" t="str">
        <f t="shared" si="15"/>
        <v/>
      </c>
      <c r="K81" s="189" t="str">
        <f t="shared" si="16"/>
        <v/>
      </c>
      <c r="L81" s="190" t="str">
        <f t="shared" si="17"/>
        <v/>
      </c>
      <c r="M81" s="166" t="str">
        <f t="shared" si="24"/>
        <v/>
      </c>
      <c r="N81" s="166" t="str">
        <f t="shared" si="25"/>
        <v/>
      </c>
      <c r="O81" s="121"/>
      <c r="P81" s="166">
        <f>Length_3_R2!P6</f>
        <v>0</v>
      </c>
      <c r="Q81" s="166">
        <f>Length_3_R2!Q6</f>
        <v>0</v>
      </c>
      <c r="R81" s="166" t="e">
        <f t="shared" ca="1" si="18"/>
        <v>#N/A</v>
      </c>
      <c r="S81" s="166" t="e">
        <f t="shared" ca="1" si="19"/>
        <v>#N/A</v>
      </c>
      <c r="T81" s="166" t="e">
        <f t="shared" ca="1" si="20"/>
        <v>#N/A</v>
      </c>
      <c r="U81" s="166" t="e">
        <f t="shared" ca="1" si="21"/>
        <v>#VALUE!</v>
      </c>
      <c r="V81" s="166" t="str">
        <f t="shared" si="26"/>
        <v/>
      </c>
      <c r="W81" s="227" t="e">
        <f t="shared" ca="1" si="22"/>
        <v>#N/A</v>
      </c>
      <c r="Y81" s="166">
        <f>Length_3_R2!H6</f>
        <v>0</v>
      </c>
      <c r="Z81" s="166">
        <f t="shared" si="27"/>
        <v>0</v>
      </c>
      <c r="AA81" s="166" t="str">
        <f t="shared" ca="1" si="23"/>
        <v>0</v>
      </c>
    </row>
    <row r="82" spans="2:27" ht="15" customHeight="1">
      <c r="B82" s="186" t="b">
        <f>IF(TRIM(Length_3_R2!B7)="",FALSE,TRUE)</f>
        <v>0</v>
      </c>
      <c r="C82" s="187" t="str">
        <f>IF($B82=FALSE,"",VALUE(Length_3_R2!B7))</f>
        <v/>
      </c>
      <c r="D82" s="166" t="str">
        <f>IF($B82=FALSE,"",Length_3_R2!C7)</f>
        <v/>
      </c>
      <c r="E82" s="182" t="str">
        <f>IF($B82=FALSE,"",Length_3_R2!S7*$I$68)</f>
        <v/>
      </c>
      <c r="F82" s="182" t="str">
        <f>IF($B82=FALSE,"",Length_3_R2!T7*$I$68)</f>
        <v/>
      </c>
      <c r="G82" s="182" t="str">
        <f>IF($B82=FALSE,"",Length_3_R2!U7*$I$68)</f>
        <v/>
      </c>
      <c r="H82" s="182" t="str">
        <f>IF($B82=FALSE,"",Length_3_R2!V7*$I$68)</f>
        <v/>
      </c>
      <c r="I82" s="182" t="str">
        <f>IF($B82=FALSE,"",Length_3_R2!W7*$I$68)</f>
        <v/>
      </c>
      <c r="J82" s="188" t="str">
        <f t="shared" si="15"/>
        <v/>
      </c>
      <c r="K82" s="189" t="str">
        <f t="shared" si="16"/>
        <v/>
      </c>
      <c r="L82" s="190" t="str">
        <f t="shared" si="17"/>
        <v/>
      </c>
      <c r="M82" s="166" t="str">
        <f t="shared" si="24"/>
        <v/>
      </c>
      <c r="N82" s="166" t="str">
        <f t="shared" si="25"/>
        <v/>
      </c>
      <c r="O82" s="121"/>
      <c r="P82" s="166">
        <f>Length_3_R2!P7</f>
        <v>0</v>
      </c>
      <c r="Q82" s="166">
        <f>Length_3_R2!Q7</f>
        <v>0</v>
      </c>
      <c r="R82" s="166" t="e">
        <f t="shared" ca="1" si="18"/>
        <v>#N/A</v>
      </c>
      <c r="S82" s="166" t="e">
        <f t="shared" ca="1" si="19"/>
        <v>#N/A</v>
      </c>
      <c r="T82" s="166" t="e">
        <f t="shared" ca="1" si="20"/>
        <v>#N/A</v>
      </c>
      <c r="U82" s="166" t="e">
        <f t="shared" ca="1" si="21"/>
        <v>#VALUE!</v>
      </c>
      <c r="V82" s="166" t="str">
        <f t="shared" si="26"/>
        <v/>
      </c>
      <c r="W82" s="227" t="e">
        <f t="shared" ca="1" si="22"/>
        <v>#N/A</v>
      </c>
      <c r="Y82" s="166">
        <f>Length_3_R2!H7</f>
        <v>0</v>
      </c>
      <c r="Z82" s="166">
        <f t="shared" si="27"/>
        <v>0</v>
      </c>
      <c r="AA82" s="166" t="str">
        <f t="shared" ca="1" si="23"/>
        <v>0</v>
      </c>
    </row>
    <row r="83" spans="2:27" ht="15" customHeight="1">
      <c r="B83" s="186" t="b">
        <f>IF(TRIM(Length_3_R2!B8)="",FALSE,TRUE)</f>
        <v>0</v>
      </c>
      <c r="C83" s="187" t="str">
        <f>IF($B83=FALSE,"",VALUE(Length_3_R2!B8))</f>
        <v/>
      </c>
      <c r="D83" s="166" t="str">
        <f>IF($B83=FALSE,"",Length_3_R2!C8)</f>
        <v/>
      </c>
      <c r="E83" s="182" t="str">
        <f>IF($B83=FALSE,"",Length_3_R2!S8*$I$68)</f>
        <v/>
      </c>
      <c r="F83" s="182" t="str">
        <f>IF($B83=FALSE,"",Length_3_R2!T8*$I$68)</f>
        <v/>
      </c>
      <c r="G83" s="182" t="str">
        <f>IF($B83=FALSE,"",Length_3_R2!U8*$I$68)</f>
        <v/>
      </c>
      <c r="H83" s="182" t="str">
        <f>IF($B83=FALSE,"",Length_3_R2!V8*$I$68)</f>
        <v/>
      </c>
      <c r="I83" s="182" t="str">
        <f>IF($B83=FALSE,"",Length_3_R2!W8*$I$68)</f>
        <v/>
      </c>
      <c r="J83" s="188" t="str">
        <f t="shared" si="15"/>
        <v/>
      </c>
      <c r="K83" s="189" t="str">
        <f t="shared" si="16"/>
        <v/>
      </c>
      <c r="L83" s="190" t="str">
        <f t="shared" si="17"/>
        <v/>
      </c>
      <c r="M83" s="166" t="str">
        <f t="shared" si="24"/>
        <v/>
      </c>
      <c r="N83" s="166" t="str">
        <f t="shared" si="25"/>
        <v/>
      </c>
      <c r="O83" s="121"/>
      <c r="P83" s="166">
        <f>Length_3_R2!P8</f>
        <v>0</v>
      </c>
      <c r="Q83" s="166">
        <f>Length_3_R2!Q8</f>
        <v>0</v>
      </c>
      <c r="R83" s="166" t="e">
        <f t="shared" ca="1" si="18"/>
        <v>#N/A</v>
      </c>
      <c r="S83" s="166" t="e">
        <f t="shared" ca="1" si="19"/>
        <v>#N/A</v>
      </c>
      <c r="T83" s="166" t="e">
        <f t="shared" ca="1" si="20"/>
        <v>#N/A</v>
      </c>
      <c r="U83" s="166" t="e">
        <f t="shared" ca="1" si="21"/>
        <v>#VALUE!</v>
      </c>
      <c r="V83" s="166" t="str">
        <f t="shared" si="26"/>
        <v/>
      </c>
      <c r="W83" s="227" t="e">
        <f t="shared" ca="1" si="22"/>
        <v>#N/A</v>
      </c>
      <c r="Y83" s="166">
        <f>Length_3_R2!H8</f>
        <v>0</v>
      </c>
      <c r="Z83" s="166">
        <f t="shared" si="27"/>
        <v>0</v>
      </c>
      <c r="AA83" s="166" t="str">
        <f t="shared" ca="1" si="23"/>
        <v>0</v>
      </c>
    </row>
    <row r="84" spans="2:27" ht="15" customHeight="1">
      <c r="B84" s="186" t="b">
        <f>IF(TRIM(Length_3_R2!B9)="",FALSE,TRUE)</f>
        <v>0</v>
      </c>
      <c r="C84" s="187" t="str">
        <f>IF($B84=FALSE,"",VALUE(Length_3_R2!B9))</f>
        <v/>
      </c>
      <c r="D84" s="166" t="str">
        <f>IF($B84=FALSE,"",Length_3_R2!C9)</f>
        <v/>
      </c>
      <c r="E84" s="182" t="str">
        <f>IF($B84=FALSE,"",Length_3_R2!S9*$I$68)</f>
        <v/>
      </c>
      <c r="F84" s="182" t="str">
        <f>IF($B84=FALSE,"",Length_3_R2!T9*$I$68)</f>
        <v/>
      </c>
      <c r="G84" s="182" t="str">
        <f>IF($B84=FALSE,"",Length_3_R2!U9*$I$68)</f>
        <v/>
      </c>
      <c r="H84" s="182" t="str">
        <f>IF($B84=FALSE,"",Length_3_R2!V9*$I$68)</f>
        <v/>
      </c>
      <c r="I84" s="182" t="str">
        <f>IF($B84=FALSE,"",Length_3_R2!W9*$I$68)</f>
        <v/>
      </c>
      <c r="J84" s="188" t="str">
        <f t="shared" si="15"/>
        <v/>
      </c>
      <c r="K84" s="189" t="str">
        <f t="shared" si="16"/>
        <v/>
      </c>
      <c r="L84" s="190" t="str">
        <f t="shared" si="17"/>
        <v/>
      </c>
      <c r="M84" s="166" t="str">
        <f t="shared" si="24"/>
        <v/>
      </c>
      <c r="N84" s="166" t="str">
        <f t="shared" si="25"/>
        <v/>
      </c>
      <c r="O84" s="121"/>
      <c r="P84" s="166">
        <f>Length_3_R2!P9</f>
        <v>0</v>
      </c>
      <c r="Q84" s="166">
        <f>Length_3_R2!Q9</f>
        <v>0</v>
      </c>
      <c r="R84" s="166" t="e">
        <f t="shared" ca="1" si="18"/>
        <v>#N/A</v>
      </c>
      <c r="S84" s="166" t="e">
        <f t="shared" ca="1" si="19"/>
        <v>#N/A</v>
      </c>
      <c r="T84" s="166" t="e">
        <f t="shared" ca="1" si="20"/>
        <v>#N/A</v>
      </c>
      <c r="U84" s="166" t="e">
        <f t="shared" ca="1" si="21"/>
        <v>#VALUE!</v>
      </c>
      <c r="V84" s="166" t="str">
        <f t="shared" si="26"/>
        <v/>
      </c>
      <c r="W84" s="227" t="e">
        <f t="shared" ca="1" si="22"/>
        <v>#N/A</v>
      </c>
      <c r="Y84" s="166">
        <f>Length_3_R2!H9</f>
        <v>0</v>
      </c>
      <c r="Z84" s="166">
        <f t="shared" si="27"/>
        <v>0</v>
      </c>
      <c r="AA84" s="166" t="str">
        <f t="shared" ca="1" si="23"/>
        <v>0</v>
      </c>
    </row>
    <row r="85" spans="2:27" ht="15" customHeight="1">
      <c r="B85" s="186" t="b">
        <f>IF(TRIM(Length_3_R2!B10)="",FALSE,TRUE)</f>
        <v>0</v>
      </c>
      <c r="C85" s="187" t="str">
        <f>IF($B85=FALSE,"",VALUE(Length_3_R2!B10))</f>
        <v/>
      </c>
      <c r="D85" s="166" t="str">
        <f>IF($B85=FALSE,"",Length_3_R2!C10)</f>
        <v/>
      </c>
      <c r="E85" s="182" t="str">
        <f>IF($B85=FALSE,"",Length_3_R2!S10*$I$68)</f>
        <v/>
      </c>
      <c r="F85" s="182" t="str">
        <f>IF($B85=FALSE,"",Length_3_R2!T10*$I$68)</f>
        <v/>
      </c>
      <c r="G85" s="182" t="str">
        <f>IF($B85=FALSE,"",Length_3_R2!U10*$I$68)</f>
        <v/>
      </c>
      <c r="H85" s="182" t="str">
        <f>IF($B85=FALSE,"",Length_3_R2!V10*$I$68)</f>
        <v/>
      </c>
      <c r="I85" s="182" t="str">
        <f>IF($B85=FALSE,"",Length_3_R2!W10*$I$68)</f>
        <v/>
      </c>
      <c r="J85" s="188" t="str">
        <f t="shared" si="15"/>
        <v/>
      </c>
      <c r="K85" s="189" t="str">
        <f t="shared" si="16"/>
        <v/>
      </c>
      <c r="L85" s="190" t="str">
        <f t="shared" si="17"/>
        <v/>
      </c>
      <c r="M85" s="166" t="str">
        <f t="shared" si="24"/>
        <v/>
      </c>
      <c r="N85" s="166" t="str">
        <f t="shared" si="25"/>
        <v/>
      </c>
      <c r="O85" s="121"/>
      <c r="P85" s="166">
        <f>Length_3_R2!P10</f>
        <v>0</v>
      </c>
      <c r="Q85" s="166">
        <f>Length_3_R2!Q10</f>
        <v>0</v>
      </c>
      <c r="R85" s="166" t="e">
        <f t="shared" ca="1" si="18"/>
        <v>#N/A</v>
      </c>
      <c r="S85" s="166" t="e">
        <f t="shared" ca="1" si="19"/>
        <v>#N/A</v>
      </c>
      <c r="T85" s="166" t="e">
        <f t="shared" ca="1" si="20"/>
        <v>#N/A</v>
      </c>
      <c r="U85" s="166" t="e">
        <f t="shared" ca="1" si="21"/>
        <v>#VALUE!</v>
      </c>
      <c r="V85" s="166" t="str">
        <f t="shared" si="26"/>
        <v/>
      </c>
      <c r="W85" s="227" t="e">
        <f t="shared" ca="1" si="22"/>
        <v>#N/A</v>
      </c>
      <c r="Y85" s="166">
        <f>Length_3_R2!H10</f>
        <v>0</v>
      </c>
      <c r="Z85" s="166">
        <f t="shared" si="27"/>
        <v>0</v>
      </c>
      <c r="AA85" s="166" t="str">
        <f t="shared" ca="1" si="23"/>
        <v>0</v>
      </c>
    </row>
    <row r="86" spans="2:27" ht="15" customHeight="1">
      <c r="B86" s="186" t="b">
        <f>IF(TRIM(Length_3_R2!B11)="",FALSE,TRUE)</f>
        <v>0</v>
      </c>
      <c r="C86" s="187" t="str">
        <f>IF($B86=FALSE,"",VALUE(Length_3_R2!B11))</f>
        <v/>
      </c>
      <c r="D86" s="166" t="str">
        <f>IF($B86=FALSE,"",Length_3_R2!C11)</f>
        <v/>
      </c>
      <c r="E86" s="182" t="str">
        <f>IF($B86=FALSE,"",Length_3_R2!S11*$I$68)</f>
        <v/>
      </c>
      <c r="F86" s="182" t="str">
        <f>IF($B86=FALSE,"",Length_3_R2!T11*$I$68)</f>
        <v/>
      </c>
      <c r="G86" s="182" t="str">
        <f>IF($B86=FALSE,"",Length_3_R2!U11*$I$68)</f>
        <v/>
      </c>
      <c r="H86" s="182" t="str">
        <f>IF($B86=FALSE,"",Length_3_R2!V11*$I$68)</f>
        <v/>
      </c>
      <c r="I86" s="182" t="str">
        <f>IF($B86=FALSE,"",Length_3_R2!W11*$I$68)</f>
        <v/>
      </c>
      <c r="J86" s="188" t="str">
        <f t="shared" si="15"/>
        <v/>
      </c>
      <c r="K86" s="189" t="str">
        <f t="shared" si="16"/>
        <v/>
      </c>
      <c r="L86" s="190" t="str">
        <f t="shared" si="17"/>
        <v/>
      </c>
      <c r="M86" s="166" t="str">
        <f t="shared" si="24"/>
        <v/>
      </c>
      <c r="N86" s="166" t="str">
        <f t="shared" si="25"/>
        <v/>
      </c>
      <c r="O86" s="121"/>
      <c r="P86" s="166">
        <f>Length_3_R2!P11</f>
        <v>0</v>
      </c>
      <c r="Q86" s="166">
        <f>Length_3_R2!Q11</f>
        <v>0</v>
      </c>
      <c r="R86" s="166" t="e">
        <f t="shared" ca="1" si="18"/>
        <v>#N/A</v>
      </c>
      <c r="S86" s="166" t="e">
        <f t="shared" ca="1" si="19"/>
        <v>#N/A</v>
      </c>
      <c r="T86" s="166" t="e">
        <f t="shared" ca="1" si="20"/>
        <v>#N/A</v>
      </c>
      <c r="U86" s="166" t="e">
        <f t="shared" ca="1" si="21"/>
        <v>#VALUE!</v>
      </c>
      <c r="V86" s="166" t="str">
        <f t="shared" si="26"/>
        <v/>
      </c>
      <c r="W86" s="227" t="e">
        <f t="shared" ca="1" si="22"/>
        <v>#N/A</v>
      </c>
      <c r="Y86" s="166">
        <f>Length_3_R2!H11</f>
        <v>0</v>
      </c>
      <c r="Z86" s="166">
        <f t="shared" si="27"/>
        <v>0</v>
      </c>
      <c r="AA86" s="166" t="str">
        <f t="shared" ca="1" si="23"/>
        <v>0</v>
      </c>
    </row>
    <row r="87" spans="2:27" ht="15" customHeight="1">
      <c r="B87" s="186" t="b">
        <f>IF(TRIM(Length_3_R2!B12)="",FALSE,TRUE)</f>
        <v>0</v>
      </c>
      <c r="C87" s="187" t="str">
        <f>IF($B87=FALSE,"",VALUE(Length_3_R2!B12))</f>
        <v/>
      </c>
      <c r="D87" s="166" t="str">
        <f>IF($B87=FALSE,"",Length_3_R2!C12)</f>
        <v/>
      </c>
      <c r="E87" s="182" t="str">
        <f>IF($B87=FALSE,"",Length_3_R2!S12*$I$68)</f>
        <v/>
      </c>
      <c r="F87" s="182" t="str">
        <f>IF($B87=FALSE,"",Length_3_R2!T12*$I$68)</f>
        <v/>
      </c>
      <c r="G87" s="182" t="str">
        <f>IF($B87=FALSE,"",Length_3_R2!U12*$I$68)</f>
        <v/>
      </c>
      <c r="H87" s="182" t="str">
        <f>IF($B87=FALSE,"",Length_3_R2!V12*$I$68)</f>
        <v/>
      </c>
      <c r="I87" s="182" t="str">
        <f>IF($B87=FALSE,"",Length_3_R2!W12*$I$68)</f>
        <v/>
      </c>
      <c r="J87" s="188" t="str">
        <f t="shared" si="15"/>
        <v/>
      </c>
      <c r="K87" s="189" t="str">
        <f t="shared" si="16"/>
        <v/>
      </c>
      <c r="L87" s="190" t="str">
        <f t="shared" si="17"/>
        <v/>
      </c>
      <c r="M87" s="166" t="str">
        <f t="shared" si="24"/>
        <v/>
      </c>
      <c r="N87" s="166" t="str">
        <f t="shared" si="25"/>
        <v/>
      </c>
      <c r="O87" s="121"/>
      <c r="P87" s="166">
        <f>Length_3_R2!P12</f>
        <v>0</v>
      </c>
      <c r="Q87" s="166">
        <f>Length_3_R2!Q12</f>
        <v>0</v>
      </c>
      <c r="R87" s="166" t="e">
        <f t="shared" ca="1" si="18"/>
        <v>#N/A</v>
      </c>
      <c r="S87" s="166" t="e">
        <f t="shared" ca="1" si="19"/>
        <v>#N/A</v>
      </c>
      <c r="T87" s="166" t="e">
        <f t="shared" ca="1" si="20"/>
        <v>#N/A</v>
      </c>
      <c r="U87" s="166" t="e">
        <f t="shared" ca="1" si="21"/>
        <v>#VALUE!</v>
      </c>
      <c r="V87" s="166" t="str">
        <f t="shared" si="26"/>
        <v/>
      </c>
      <c r="W87" s="227" t="e">
        <f t="shared" ca="1" si="22"/>
        <v>#N/A</v>
      </c>
      <c r="Y87" s="166">
        <f>Length_3_R2!H12</f>
        <v>0</v>
      </c>
      <c r="Z87" s="166">
        <f t="shared" si="27"/>
        <v>0</v>
      </c>
      <c r="AA87" s="166" t="str">
        <f t="shared" ca="1" si="23"/>
        <v>0</v>
      </c>
    </row>
    <row r="88" spans="2:27" ht="15" customHeight="1">
      <c r="B88" s="186" t="b">
        <f>IF(TRIM(Length_3_R2!B13)="",FALSE,TRUE)</f>
        <v>0</v>
      </c>
      <c r="C88" s="187" t="str">
        <f>IF($B88=FALSE,"",VALUE(Length_3_R2!B13))</f>
        <v/>
      </c>
      <c r="D88" s="166" t="str">
        <f>IF($B88=FALSE,"",Length_3_R2!C13)</f>
        <v/>
      </c>
      <c r="E88" s="182" t="str">
        <f>IF($B88=FALSE,"",Length_3_R2!S13*$I$68)</f>
        <v/>
      </c>
      <c r="F88" s="182" t="str">
        <f>IF($B88=FALSE,"",Length_3_R2!T13*$I$68)</f>
        <v/>
      </c>
      <c r="G88" s="182" t="str">
        <f>IF($B88=FALSE,"",Length_3_R2!U13*$I$68)</f>
        <v/>
      </c>
      <c r="H88" s="182" t="str">
        <f>IF($B88=FALSE,"",Length_3_R2!V13*$I$68)</f>
        <v/>
      </c>
      <c r="I88" s="182" t="str">
        <f>IF($B88=FALSE,"",Length_3_R2!W13*$I$68)</f>
        <v/>
      </c>
      <c r="J88" s="188" t="str">
        <f t="shared" si="15"/>
        <v/>
      </c>
      <c r="K88" s="189" t="str">
        <f t="shared" si="16"/>
        <v/>
      </c>
      <c r="L88" s="190" t="str">
        <f t="shared" si="17"/>
        <v/>
      </c>
      <c r="M88" s="166" t="str">
        <f t="shared" si="24"/>
        <v/>
      </c>
      <c r="N88" s="166" t="str">
        <f t="shared" si="25"/>
        <v/>
      </c>
      <c r="O88" s="121"/>
      <c r="P88" s="166">
        <f>Length_3_R2!P13</f>
        <v>0</v>
      </c>
      <c r="Q88" s="166">
        <f>Length_3_R2!Q13</f>
        <v>0</v>
      </c>
      <c r="R88" s="166" t="e">
        <f t="shared" ca="1" si="18"/>
        <v>#N/A</v>
      </c>
      <c r="S88" s="166" t="e">
        <f t="shared" ca="1" si="19"/>
        <v>#N/A</v>
      </c>
      <c r="T88" s="166" t="e">
        <f t="shared" ca="1" si="20"/>
        <v>#N/A</v>
      </c>
      <c r="U88" s="166" t="e">
        <f t="shared" ca="1" si="21"/>
        <v>#VALUE!</v>
      </c>
      <c r="V88" s="166" t="str">
        <f t="shared" si="26"/>
        <v/>
      </c>
      <c r="W88" s="227" t="e">
        <f t="shared" ca="1" si="22"/>
        <v>#N/A</v>
      </c>
      <c r="Y88" s="166">
        <f>Length_3_R2!H13</f>
        <v>0</v>
      </c>
      <c r="Z88" s="166">
        <f t="shared" si="27"/>
        <v>0</v>
      </c>
      <c r="AA88" s="166" t="str">
        <f t="shared" ca="1" si="23"/>
        <v>0</v>
      </c>
    </row>
    <row r="89" spans="2:27" ht="15" customHeight="1">
      <c r="B89" s="186" t="b">
        <f>IF(TRIM(Length_3_R2!B14)="",FALSE,TRUE)</f>
        <v>0</v>
      </c>
      <c r="C89" s="187" t="str">
        <f>IF($B89=FALSE,"",VALUE(Length_3_R2!B14))</f>
        <v/>
      </c>
      <c r="D89" s="166" t="str">
        <f>IF($B89=FALSE,"",Length_3_R2!C14)</f>
        <v/>
      </c>
      <c r="E89" s="182" t="str">
        <f>IF($B89=FALSE,"",Length_3_R2!S14*$I$68)</f>
        <v/>
      </c>
      <c r="F89" s="182" t="str">
        <f>IF($B89=FALSE,"",Length_3_R2!T14*$I$68)</f>
        <v/>
      </c>
      <c r="G89" s="182" t="str">
        <f>IF($B89=FALSE,"",Length_3_R2!U14*$I$68)</f>
        <v/>
      </c>
      <c r="H89" s="182" t="str">
        <f>IF($B89=FALSE,"",Length_3_R2!V14*$I$68)</f>
        <v/>
      </c>
      <c r="I89" s="182" t="str">
        <f>IF($B89=FALSE,"",Length_3_R2!W14*$I$68)</f>
        <v/>
      </c>
      <c r="J89" s="188" t="str">
        <f t="shared" si="15"/>
        <v/>
      </c>
      <c r="K89" s="189" t="str">
        <f t="shared" si="16"/>
        <v/>
      </c>
      <c r="L89" s="190" t="str">
        <f t="shared" si="17"/>
        <v/>
      </c>
      <c r="M89" s="166" t="str">
        <f t="shared" si="24"/>
        <v/>
      </c>
      <c r="N89" s="166" t="str">
        <f t="shared" si="25"/>
        <v/>
      </c>
      <c r="O89" s="121"/>
      <c r="P89" s="166">
        <f>Length_3_R2!P14</f>
        <v>0</v>
      </c>
      <c r="Q89" s="166">
        <f>Length_3_R2!Q14</f>
        <v>0</v>
      </c>
      <c r="R89" s="166" t="e">
        <f t="shared" ca="1" si="18"/>
        <v>#N/A</v>
      </c>
      <c r="S89" s="166" t="e">
        <f t="shared" ca="1" si="19"/>
        <v>#N/A</v>
      </c>
      <c r="T89" s="166" t="e">
        <f t="shared" ca="1" si="20"/>
        <v>#N/A</v>
      </c>
      <c r="U89" s="166" t="e">
        <f t="shared" ca="1" si="21"/>
        <v>#VALUE!</v>
      </c>
      <c r="V89" s="166" t="str">
        <f t="shared" si="26"/>
        <v/>
      </c>
      <c r="W89" s="227" t="e">
        <f t="shared" ca="1" si="22"/>
        <v>#N/A</v>
      </c>
      <c r="Y89" s="166">
        <f>Length_3_R2!H14</f>
        <v>0</v>
      </c>
      <c r="Z89" s="166">
        <f t="shared" si="27"/>
        <v>0</v>
      </c>
      <c r="AA89" s="166" t="str">
        <f t="shared" ca="1" si="23"/>
        <v>0</v>
      </c>
    </row>
    <row r="90" spans="2:27" ht="15" customHeight="1">
      <c r="B90" s="186" t="b">
        <f>IF(TRIM(Length_3_R2!B15)="",FALSE,TRUE)</f>
        <v>0</v>
      </c>
      <c r="C90" s="187" t="str">
        <f>IF($B90=FALSE,"",VALUE(Length_3_R2!B15))</f>
        <v/>
      </c>
      <c r="D90" s="166" t="str">
        <f>IF($B90=FALSE,"",Length_3_R2!C15)</f>
        <v/>
      </c>
      <c r="E90" s="182" t="str">
        <f>IF($B90=FALSE,"",Length_3_R2!S15*$I$68)</f>
        <v/>
      </c>
      <c r="F90" s="182" t="str">
        <f>IF($B90=FALSE,"",Length_3_R2!T15*$I$68)</f>
        <v/>
      </c>
      <c r="G90" s="182" t="str">
        <f>IF($B90=FALSE,"",Length_3_R2!U15*$I$68)</f>
        <v/>
      </c>
      <c r="H90" s="182" t="str">
        <f>IF($B90=FALSE,"",Length_3_R2!V15*$I$68)</f>
        <v/>
      </c>
      <c r="I90" s="182" t="str">
        <f>IF($B90=FALSE,"",Length_3_R2!W15*$I$68)</f>
        <v/>
      </c>
      <c r="J90" s="188" t="str">
        <f t="shared" si="15"/>
        <v/>
      </c>
      <c r="K90" s="189" t="str">
        <f t="shared" si="16"/>
        <v/>
      </c>
      <c r="L90" s="190" t="str">
        <f t="shared" si="17"/>
        <v/>
      </c>
      <c r="M90" s="166" t="str">
        <f t="shared" si="24"/>
        <v/>
      </c>
      <c r="N90" s="166" t="str">
        <f t="shared" si="25"/>
        <v/>
      </c>
      <c r="O90" s="121"/>
      <c r="P90" s="166">
        <f>Length_3_R2!P15</f>
        <v>0</v>
      </c>
      <c r="Q90" s="166">
        <f>Length_3_R2!Q15</f>
        <v>0</v>
      </c>
      <c r="R90" s="166" t="e">
        <f t="shared" ca="1" si="18"/>
        <v>#N/A</v>
      </c>
      <c r="S90" s="166" t="e">
        <f t="shared" ca="1" si="19"/>
        <v>#N/A</v>
      </c>
      <c r="T90" s="166" t="e">
        <f t="shared" ca="1" si="20"/>
        <v>#N/A</v>
      </c>
      <c r="U90" s="166" t="e">
        <f t="shared" ca="1" si="21"/>
        <v>#VALUE!</v>
      </c>
      <c r="V90" s="166" t="str">
        <f t="shared" si="26"/>
        <v/>
      </c>
      <c r="W90" s="227" t="e">
        <f t="shared" ca="1" si="22"/>
        <v>#N/A</v>
      </c>
      <c r="Y90" s="166">
        <f>Length_3_R2!H15</f>
        <v>0</v>
      </c>
      <c r="Z90" s="166">
        <f t="shared" si="27"/>
        <v>0</v>
      </c>
      <c r="AA90" s="166" t="str">
        <f t="shared" ca="1" si="23"/>
        <v>0</v>
      </c>
    </row>
    <row r="91" spans="2:27" ht="15" customHeight="1">
      <c r="B91" s="186" t="b">
        <f>IF(TRIM(Length_3_R2!B16)="",FALSE,TRUE)</f>
        <v>0</v>
      </c>
      <c r="C91" s="187" t="str">
        <f>IF($B91=FALSE,"",VALUE(Length_3_R2!B16))</f>
        <v/>
      </c>
      <c r="D91" s="166" t="str">
        <f>IF($B91=FALSE,"",Length_3_R2!C16)</f>
        <v/>
      </c>
      <c r="E91" s="182" t="str">
        <f>IF($B91=FALSE,"",Length_3_R2!S16*$I$68)</f>
        <v/>
      </c>
      <c r="F91" s="182" t="str">
        <f>IF($B91=FALSE,"",Length_3_R2!T16*$I$68)</f>
        <v/>
      </c>
      <c r="G91" s="182" t="str">
        <f>IF($B91=FALSE,"",Length_3_R2!U16*$I$68)</f>
        <v/>
      </c>
      <c r="H91" s="182" t="str">
        <f>IF($B91=FALSE,"",Length_3_R2!V16*$I$68)</f>
        <v/>
      </c>
      <c r="I91" s="182" t="str">
        <f>IF($B91=FALSE,"",Length_3_R2!W16*$I$68)</f>
        <v/>
      </c>
      <c r="J91" s="188" t="str">
        <f t="shared" si="15"/>
        <v/>
      </c>
      <c r="K91" s="189" t="str">
        <f t="shared" si="16"/>
        <v/>
      </c>
      <c r="L91" s="190" t="str">
        <f t="shared" si="17"/>
        <v/>
      </c>
      <c r="M91" s="166" t="str">
        <f t="shared" si="24"/>
        <v/>
      </c>
      <c r="N91" s="166" t="str">
        <f t="shared" si="25"/>
        <v/>
      </c>
      <c r="O91" s="121"/>
      <c r="P91" s="166">
        <f>Length_3_R2!P16</f>
        <v>0</v>
      </c>
      <c r="Q91" s="166">
        <f>Length_3_R2!Q16</f>
        <v>0</v>
      </c>
      <c r="R91" s="166" t="e">
        <f t="shared" ca="1" si="18"/>
        <v>#N/A</v>
      </c>
      <c r="S91" s="166" t="e">
        <f t="shared" ca="1" si="19"/>
        <v>#N/A</v>
      </c>
      <c r="T91" s="166" t="e">
        <f t="shared" ca="1" si="20"/>
        <v>#N/A</v>
      </c>
      <c r="U91" s="166" t="e">
        <f t="shared" ca="1" si="21"/>
        <v>#VALUE!</v>
      </c>
      <c r="V91" s="166" t="str">
        <f t="shared" si="26"/>
        <v/>
      </c>
      <c r="W91" s="227" t="e">
        <f t="shared" ca="1" si="22"/>
        <v>#N/A</v>
      </c>
      <c r="Y91" s="166">
        <f>Length_3_R2!H16</f>
        <v>0</v>
      </c>
      <c r="Z91" s="166">
        <f t="shared" si="27"/>
        <v>0</v>
      </c>
      <c r="AA91" s="166" t="str">
        <f t="shared" ca="1" si="23"/>
        <v>0</v>
      </c>
    </row>
    <row r="92" spans="2:27" ht="15" customHeight="1">
      <c r="B92" s="186" t="b">
        <f>IF(TRIM(Length_3_R2!B17)="",FALSE,TRUE)</f>
        <v>0</v>
      </c>
      <c r="C92" s="187" t="str">
        <f>IF($B92=FALSE,"",VALUE(Length_3_R2!B17))</f>
        <v/>
      </c>
      <c r="D92" s="166" t="str">
        <f>IF($B92=FALSE,"",Length_3_R2!C17)</f>
        <v/>
      </c>
      <c r="E92" s="182" t="str">
        <f>IF($B92=FALSE,"",Length_3_R2!S17*$I$68)</f>
        <v/>
      </c>
      <c r="F92" s="182" t="str">
        <f>IF($B92=FALSE,"",Length_3_R2!T17*$I$68)</f>
        <v/>
      </c>
      <c r="G92" s="182" t="str">
        <f>IF($B92=FALSE,"",Length_3_R2!U17*$I$68)</f>
        <v/>
      </c>
      <c r="H92" s="182" t="str">
        <f>IF($B92=FALSE,"",Length_3_R2!V17*$I$68)</f>
        <v/>
      </c>
      <c r="I92" s="182" t="str">
        <f>IF($B92=FALSE,"",Length_3_R2!W17*$I$68)</f>
        <v/>
      </c>
      <c r="J92" s="188" t="str">
        <f t="shared" si="15"/>
        <v/>
      </c>
      <c r="K92" s="189" t="str">
        <f t="shared" si="16"/>
        <v/>
      </c>
      <c r="L92" s="190" t="str">
        <f t="shared" si="17"/>
        <v/>
      </c>
      <c r="M92" s="166" t="str">
        <f t="shared" si="24"/>
        <v/>
      </c>
      <c r="N92" s="166" t="str">
        <f t="shared" si="25"/>
        <v/>
      </c>
      <c r="O92" s="121"/>
      <c r="P92" s="166">
        <f>Length_3_R2!P17</f>
        <v>0</v>
      </c>
      <c r="Q92" s="166">
        <f>Length_3_R2!Q17</f>
        <v>0</v>
      </c>
      <c r="R92" s="166" t="e">
        <f t="shared" ca="1" si="18"/>
        <v>#N/A</v>
      </c>
      <c r="S92" s="166" t="e">
        <f t="shared" ca="1" si="19"/>
        <v>#N/A</v>
      </c>
      <c r="T92" s="166" t="e">
        <f t="shared" ca="1" si="20"/>
        <v>#N/A</v>
      </c>
      <c r="U92" s="166" t="e">
        <f t="shared" ca="1" si="21"/>
        <v>#VALUE!</v>
      </c>
      <c r="V92" s="166" t="str">
        <f t="shared" si="26"/>
        <v/>
      </c>
      <c r="W92" s="227" t="e">
        <f t="shared" ca="1" si="22"/>
        <v>#N/A</v>
      </c>
      <c r="Y92" s="166">
        <f>Length_3_R2!H17</f>
        <v>0</v>
      </c>
      <c r="Z92" s="166">
        <f t="shared" si="27"/>
        <v>0</v>
      </c>
      <c r="AA92" s="166" t="str">
        <f t="shared" ca="1" si="23"/>
        <v>0</v>
      </c>
    </row>
    <row r="93" spans="2:27" ht="15" customHeight="1">
      <c r="B93" s="186" t="b">
        <f>IF(TRIM(Length_3_R2!B18)="",FALSE,TRUE)</f>
        <v>0</v>
      </c>
      <c r="C93" s="187" t="str">
        <f>IF($B93=FALSE,"",VALUE(Length_3_R2!B18))</f>
        <v/>
      </c>
      <c r="D93" s="166" t="str">
        <f>IF($B93=FALSE,"",Length_3_R2!C18)</f>
        <v/>
      </c>
      <c r="E93" s="182" t="str">
        <f>IF($B93=FALSE,"",Length_3_R2!S18*$I$68)</f>
        <v/>
      </c>
      <c r="F93" s="182" t="str">
        <f>IF($B93=FALSE,"",Length_3_R2!T18*$I$68)</f>
        <v/>
      </c>
      <c r="G93" s="182" t="str">
        <f>IF($B93=FALSE,"",Length_3_R2!U18*$I$68)</f>
        <v/>
      </c>
      <c r="H93" s="182" t="str">
        <f>IF($B93=FALSE,"",Length_3_R2!V18*$I$68)</f>
        <v/>
      </c>
      <c r="I93" s="182" t="str">
        <f>IF($B93=FALSE,"",Length_3_R2!W18*$I$68)</f>
        <v/>
      </c>
      <c r="J93" s="188" t="str">
        <f t="shared" si="15"/>
        <v/>
      </c>
      <c r="K93" s="189" t="str">
        <f t="shared" si="16"/>
        <v/>
      </c>
      <c r="L93" s="190" t="str">
        <f t="shared" si="17"/>
        <v/>
      </c>
      <c r="M93" s="166" t="str">
        <f t="shared" si="24"/>
        <v/>
      </c>
      <c r="N93" s="166" t="str">
        <f t="shared" si="25"/>
        <v/>
      </c>
      <c r="O93" s="121"/>
      <c r="P93" s="166">
        <f>Length_3_R2!P18</f>
        <v>0</v>
      </c>
      <c r="Q93" s="166">
        <f>Length_3_R2!Q18</f>
        <v>0</v>
      </c>
      <c r="R93" s="166" t="e">
        <f t="shared" ca="1" si="18"/>
        <v>#N/A</v>
      </c>
      <c r="S93" s="166" t="e">
        <f t="shared" ca="1" si="19"/>
        <v>#N/A</v>
      </c>
      <c r="T93" s="166" t="e">
        <f t="shared" ca="1" si="20"/>
        <v>#N/A</v>
      </c>
      <c r="U93" s="166" t="e">
        <f t="shared" ca="1" si="21"/>
        <v>#VALUE!</v>
      </c>
      <c r="V93" s="166" t="str">
        <f t="shared" si="26"/>
        <v/>
      </c>
      <c r="W93" s="227" t="e">
        <f t="shared" ca="1" si="22"/>
        <v>#N/A</v>
      </c>
      <c r="Y93" s="166">
        <f>Length_3_R2!H18</f>
        <v>0</v>
      </c>
      <c r="Z93" s="166">
        <f t="shared" si="27"/>
        <v>0</v>
      </c>
      <c r="AA93" s="166" t="str">
        <f t="shared" ca="1" si="23"/>
        <v>0</v>
      </c>
    </row>
    <row r="94" spans="2:27" ht="15" customHeight="1">
      <c r="B94" s="186" t="b">
        <f>IF(TRIM(Length_3_R2!B19)="",FALSE,TRUE)</f>
        <v>0</v>
      </c>
      <c r="C94" s="187" t="str">
        <f>IF($B94=FALSE,"",VALUE(Length_3_R2!B19))</f>
        <v/>
      </c>
      <c r="D94" s="166" t="str">
        <f>IF($B94=FALSE,"",Length_3_R2!C19)</f>
        <v/>
      </c>
      <c r="E94" s="182" t="str">
        <f>IF($B94=FALSE,"",Length_3_R2!S19*$I$68)</f>
        <v/>
      </c>
      <c r="F94" s="182" t="str">
        <f>IF($B94=FALSE,"",Length_3_R2!T19*$I$68)</f>
        <v/>
      </c>
      <c r="G94" s="182" t="str">
        <f>IF($B94=FALSE,"",Length_3_R2!U19*$I$68)</f>
        <v/>
      </c>
      <c r="H94" s="182" t="str">
        <f>IF($B94=FALSE,"",Length_3_R2!V19*$I$68)</f>
        <v/>
      </c>
      <c r="I94" s="182" t="str">
        <f>IF($B94=FALSE,"",Length_3_R2!W19*$I$68)</f>
        <v/>
      </c>
      <c r="J94" s="188" t="str">
        <f t="shared" si="15"/>
        <v/>
      </c>
      <c r="K94" s="189" t="str">
        <f t="shared" si="16"/>
        <v/>
      </c>
      <c r="L94" s="190" t="str">
        <f t="shared" si="17"/>
        <v/>
      </c>
      <c r="M94" s="166" t="str">
        <f t="shared" si="24"/>
        <v/>
      </c>
      <c r="N94" s="166" t="str">
        <f t="shared" si="25"/>
        <v/>
      </c>
      <c r="O94" s="121"/>
      <c r="P94" s="166">
        <f>Length_3_R2!P19</f>
        <v>0</v>
      </c>
      <c r="Q94" s="166">
        <f>Length_3_R2!Q19</f>
        <v>0</v>
      </c>
      <c r="R94" s="166" t="e">
        <f t="shared" ca="1" si="18"/>
        <v>#N/A</v>
      </c>
      <c r="S94" s="166" t="e">
        <f t="shared" ca="1" si="19"/>
        <v>#N/A</v>
      </c>
      <c r="T94" s="166" t="e">
        <f t="shared" ca="1" si="20"/>
        <v>#N/A</v>
      </c>
      <c r="U94" s="166" t="e">
        <f t="shared" ca="1" si="21"/>
        <v>#VALUE!</v>
      </c>
      <c r="V94" s="166" t="str">
        <f t="shared" si="26"/>
        <v/>
      </c>
      <c r="W94" s="227" t="e">
        <f t="shared" ca="1" si="22"/>
        <v>#N/A</v>
      </c>
      <c r="Y94" s="166">
        <f>Length_3_R2!H19</f>
        <v>0</v>
      </c>
      <c r="Z94" s="166">
        <f t="shared" si="27"/>
        <v>0</v>
      </c>
      <c r="AA94" s="166" t="str">
        <f t="shared" ca="1" si="23"/>
        <v>0</v>
      </c>
    </row>
    <row r="95" spans="2:27" ht="15" customHeight="1">
      <c r="B95" s="186" t="b">
        <f>IF(TRIM(Length_3_R2!B20)="",FALSE,TRUE)</f>
        <v>0</v>
      </c>
      <c r="C95" s="187" t="str">
        <f>IF($B95=FALSE,"",VALUE(Length_3_R2!B20))</f>
        <v/>
      </c>
      <c r="D95" s="166" t="str">
        <f>IF($B95=FALSE,"",Length_3_R2!C20)</f>
        <v/>
      </c>
      <c r="E95" s="182" t="str">
        <f>IF($B95=FALSE,"",Length_3_R2!S20*$I$68)</f>
        <v/>
      </c>
      <c r="F95" s="182" t="str">
        <f>IF($B95=FALSE,"",Length_3_R2!T20*$I$68)</f>
        <v/>
      </c>
      <c r="G95" s="182" t="str">
        <f>IF($B95=FALSE,"",Length_3_R2!U20*$I$68)</f>
        <v/>
      </c>
      <c r="H95" s="182" t="str">
        <f>IF($B95=FALSE,"",Length_3_R2!V20*$I$68)</f>
        <v/>
      </c>
      <c r="I95" s="182" t="str">
        <f>IF($B95=FALSE,"",Length_3_R2!W20*$I$68)</f>
        <v/>
      </c>
      <c r="J95" s="188" t="str">
        <f t="shared" si="15"/>
        <v/>
      </c>
      <c r="K95" s="189" t="str">
        <f t="shared" si="16"/>
        <v/>
      </c>
      <c r="L95" s="190" t="str">
        <f t="shared" si="17"/>
        <v/>
      </c>
      <c r="M95" s="166" t="str">
        <f t="shared" si="24"/>
        <v/>
      </c>
      <c r="N95" s="166" t="str">
        <f t="shared" si="25"/>
        <v/>
      </c>
      <c r="O95" s="121"/>
      <c r="P95" s="166">
        <f>Length_3_R2!P20</f>
        <v>0</v>
      </c>
      <c r="Q95" s="166">
        <f>Length_3_R2!Q20</f>
        <v>0</v>
      </c>
      <c r="R95" s="166" t="e">
        <f t="shared" ca="1" si="18"/>
        <v>#N/A</v>
      </c>
      <c r="S95" s="166" t="e">
        <f t="shared" ca="1" si="19"/>
        <v>#N/A</v>
      </c>
      <c r="T95" s="166" t="e">
        <f t="shared" ca="1" si="20"/>
        <v>#N/A</v>
      </c>
      <c r="U95" s="166" t="e">
        <f t="shared" ca="1" si="21"/>
        <v>#VALUE!</v>
      </c>
      <c r="V95" s="166" t="str">
        <f t="shared" si="26"/>
        <v/>
      </c>
      <c r="W95" s="227" t="e">
        <f t="shared" ca="1" si="22"/>
        <v>#N/A</v>
      </c>
      <c r="Y95" s="166">
        <f>Length_3_R2!H20</f>
        <v>0</v>
      </c>
      <c r="Z95" s="166">
        <f t="shared" si="27"/>
        <v>0</v>
      </c>
      <c r="AA95" s="166" t="str">
        <f t="shared" ca="1" si="23"/>
        <v>0</v>
      </c>
    </row>
    <row r="96" spans="2:27" ht="15" customHeight="1">
      <c r="B96" s="186" t="b">
        <f>IF(TRIM(Length_3_R2!B21)="",FALSE,TRUE)</f>
        <v>0</v>
      </c>
      <c r="C96" s="187" t="str">
        <f>IF($B96=FALSE,"",VALUE(Length_3_R2!B21))</f>
        <v/>
      </c>
      <c r="D96" s="166" t="str">
        <f>IF($B96=FALSE,"",Length_3_R2!C21)</f>
        <v/>
      </c>
      <c r="E96" s="182" t="str">
        <f>IF($B96=FALSE,"",Length_3_R2!S21*$I$68)</f>
        <v/>
      </c>
      <c r="F96" s="182" t="str">
        <f>IF($B96=FALSE,"",Length_3_R2!T21*$I$68)</f>
        <v/>
      </c>
      <c r="G96" s="182" t="str">
        <f>IF($B96=FALSE,"",Length_3_R2!U21*$I$68)</f>
        <v/>
      </c>
      <c r="H96" s="182" t="str">
        <f>IF($B96=FALSE,"",Length_3_R2!V21*$I$68)</f>
        <v/>
      </c>
      <c r="I96" s="182" t="str">
        <f>IF($B96=FALSE,"",Length_3_R2!W21*$I$68)</f>
        <v/>
      </c>
      <c r="J96" s="188" t="str">
        <f t="shared" si="15"/>
        <v/>
      </c>
      <c r="K96" s="189" t="str">
        <f t="shared" si="16"/>
        <v/>
      </c>
      <c r="L96" s="190" t="str">
        <f t="shared" si="17"/>
        <v/>
      </c>
      <c r="M96" s="166" t="str">
        <f t="shared" si="24"/>
        <v/>
      </c>
      <c r="N96" s="166" t="str">
        <f t="shared" si="25"/>
        <v/>
      </c>
      <c r="O96" s="121"/>
      <c r="P96" s="166">
        <f>Length_3_R2!P21</f>
        <v>0</v>
      </c>
      <c r="Q96" s="166">
        <f>Length_3_R2!Q21</f>
        <v>0</v>
      </c>
      <c r="R96" s="166" t="e">
        <f t="shared" ca="1" si="18"/>
        <v>#N/A</v>
      </c>
      <c r="S96" s="166" t="e">
        <f t="shared" ca="1" si="19"/>
        <v>#N/A</v>
      </c>
      <c r="T96" s="166" t="e">
        <f t="shared" ca="1" si="20"/>
        <v>#N/A</v>
      </c>
      <c r="U96" s="166" t="e">
        <f t="shared" ca="1" si="21"/>
        <v>#VALUE!</v>
      </c>
      <c r="V96" s="166" t="str">
        <f t="shared" si="26"/>
        <v/>
      </c>
      <c r="W96" s="227" t="e">
        <f t="shared" ca="1" si="22"/>
        <v>#N/A</v>
      </c>
      <c r="Y96" s="166">
        <f>Length_3_R2!H21</f>
        <v>0</v>
      </c>
      <c r="Z96" s="166">
        <f t="shared" si="27"/>
        <v>0</v>
      </c>
      <c r="AA96" s="166" t="str">
        <f t="shared" ca="1" si="23"/>
        <v>0</v>
      </c>
    </row>
    <row r="97" spans="1:27" ht="15" customHeight="1">
      <c r="B97" s="186" t="b">
        <f>IF(TRIM(Length_3_R2!B22)="",FALSE,TRUE)</f>
        <v>0</v>
      </c>
      <c r="C97" s="187" t="str">
        <f>IF($B97=FALSE,"",VALUE(Length_3_R2!B22))</f>
        <v/>
      </c>
      <c r="D97" s="166" t="str">
        <f>IF($B97=FALSE,"",Length_3_R2!C22)</f>
        <v/>
      </c>
      <c r="E97" s="182" t="str">
        <f>IF($B97=FALSE,"",Length_3_R2!S22*$I$68)</f>
        <v/>
      </c>
      <c r="F97" s="182" t="str">
        <f>IF($B97=FALSE,"",Length_3_R2!T22*$I$68)</f>
        <v/>
      </c>
      <c r="G97" s="182" t="str">
        <f>IF($B97=FALSE,"",Length_3_R2!U22*$I$68)</f>
        <v/>
      </c>
      <c r="H97" s="182" t="str">
        <f>IF($B97=FALSE,"",Length_3_R2!V22*$I$68)</f>
        <v/>
      </c>
      <c r="I97" s="182" t="str">
        <f>IF($B97=FALSE,"",Length_3_R2!W22*$I$68)</f>
        <v/>
      </c>
      <c r="J97" s="188" t="str">
        <f t="shared" si="15"/>
        <v/>
      </c>
      <c r="K97" s="189" t="str">
        <f t="shared" si="16"/>
        <v/>
      </c>
      <c r="L97" s="190" t="str">
        <f t="shared" si="17"/>
        <v/>
      </c>
      <c r="M97" s="166" t="str">
        <f t="shared" si="24"/>
        <v/>
      </c>
      <c r="N97" s="166" t="str">
        <f t="shared" si="25"/>
        <v/>
      </c>
      <c r="O97" s="121"/>
      <c r="P97" s="166">
        <f>Length_3_R2!P22</f>
        <v>0</v>
      </c>
      <c r="Q97" s="166">
        <f>Length_3_R2!Q22</f>
        <v>0</v>
      </c>
      <c r="R97" s="166" t="e">
        <f t="shared" ca="1" si="18"/>
        <v>#N/A</v>
      </c>
      <c r="S97" s="166" t="e">
        <f t="shared" ca="1" si="19"/>
        <v>#N/A</v>
      </c>
      <c r="T97" s="166" t="e">
        <f t="shared" ca="1" si="20"/>
        <v>#N/A</v>
      </c>
      <c r="U97" s="166" t="e">
        <f t="shared" ca="1" si="21"/>
        <v>#VALUE!</v>
      </c>
      <c r="V97" s="166" t="str">
        <f t="shared" si="26"/>
        <v/>
      </c>
      <c r="W97" s="227" t="e">
        <f t="shared" ca="1" si="22"/>
        <v>#N/A</v>
      </c>
      <c r="Y97" s="166">
        <f>Length_3_R2!H22</f>
        <v>0</v>
      </c>
      <c r="Z97" s="166">
        <f t="shared" si="27"/>
        <v>0</v>
      </c>
      <c r="AA97" s="166" t="str">
        <f t="shared" ca="1" si="23"/>
        <v>0</v>
      </c>
    </row>
    <row r="98" spans="1:27" ht="15" customHeight="1">
      <c r="B98" s="186" t="b">
        <f>IF(TRIM(Length_3_R2!B23)="",FALSE,TRUE)</f>
        <v>0</v>
      </c>
      <c r="C98" s="187" t="str">
        <f>IF($B98=FALSE,"",VALUE(Length_3_R2!B23))</f>
        <v/>
      </c>
      <c r="D98" s="166" t="str">
        <f>IF($B98=FALSE,"",Length_3_R2!C23)</f>
        <v/>
      </c>
      <c r="E98" s="182" t="str">
        <f>IF($B98=FALSE,"",Length_3_R2!S23*$I$68)</f>
        <v/>
      </c>
      <c r="F98" s="182" t="str">
        <f>IF($B98=FALSE,"",Length_3_R2!T23*$I$68)</f>
        <v/>
      </c>
      <c r="G98" s="182" t="str">
        <f>IF($B98=FALSE,"",Length_3_R2!U23*$I$68)</f>
        <v/>
      </c>
      <c r="H98" s="182" t="str">
        <f>IF($B98=FALSE,"",Length_3_R2!V23*$I$68)</f>
        <v/>
      </c>
      <c r="I98" s="182" t="str">
        <f>IF($B98=FALSE,"",Length_3_R2!W23*$I$68)</f>
        <v/>
      </c>
      <c r="J98" s="188" t="str">
        <f t="shared" si="15"/>
        <v/>
      </c>
      <c r="K98" s="189" t="str">
        <f t="shared" si="16"/>
        <v/>
      </c>
      <c r="L98" s="190" t="str">
        <f t="shared" si="17"/>
        <v/>
      </c>
      <c r="M98" s="166" t="str">
        <f t="shared" si="24"/>
        <v/>
      </c>
      <c r="N98" s="166" t="str">
        <f t="shared" si="25"/>
        <v/>
      </c>
      <c r="O98" s="121"/>
      <c r="P98" s="166">
        <f>Length_3_R2!P23</f>
        <v>0</v>
      </c>
      <c r="Q98" s="166">
        <f>Length_3_R2!Q23</f>
        <v>0</v>
      </c>
      <c r="R98" s="166" t="e">
        <f t="shared" ca="1" si="18"/>
        <v>#N/A</v>
      </c>
      <c r="S98" s="166" t="e">
        <f t="shared" ca="1" si="19"/>
        <v>#N/A</v>
      </c>
      <c r="T98" s="166" t="e">
        <f t="shared" ca="1" si="20"/>
        <v>#N/A</v>
      </c>
      <c r="U98" s="166" t="e">
        <f t="shared" ca="1" si="21"/>
        <v>#VALUE!</v>
      </c>
      <c r="V98" s="166" t="str">
        <f t="shared" si="26"/>
        <v/>
      </c>
      <c r="W98" s="227" t="e">
        <f t="shared" ca="1" si="22"/>
        <v>#N/A</v>
      </c>
      <c r="Y98" s="166">
        <f>Length_3_R2!H23</f>
        <v>0</v>
      </c>
      <c r="Z98" s="166">
        <f t="shared" si="27"/>
        <v>0</v>
      </c>
      <c r="AA98" s="166" t="str">
        <f t="shared" ca="1" si="23"/>
        <v>0</v>
      </c>
    </row>
    <row r="99" spans="1:27" ht="15" customHeight="1">
      <c r="B99" s="186" t="b">
        <f>IF(TRIM(Length_3_R2!B24)="",FALSE,TRUE)</f>
        <v>0</v>
      </c>
      <c r="C99" s="187" t="str">
        <f>IF($B99=FALSE,"",VALUE(Length_3_R2!B24))</f>
        <v/>
      </c>
      <c r="D99" s="166" t="str">
        <f>IF($B99=FALSE,"",Length_3_R2!C24)</f>
        <v/>
      </c>
      <c r="E99" s="182" t="str">
        <f>IF($B99=FALSE,"",Length_3_R2!S24*$I$68)</f>
        <v/>
      </c>
      <c r="F99" s="182" t="str">
        <f>IF($B99=FALSE,"",Length_3_R2!T24*$I$68)</f>
        <v/>
      </c>
      <c r="G99" s="182" t="str">
        <f>IF($B99=FALSE,"",Length_3_R2!U24*$I$68)</f>
        <v/>
      </c>
      <c r="H99" s="182" t="str">
        <f>IF($B99=FALSE,"",Length_3_R2!V24*$I$68)</f>
        <v/>
      </c>
      <c r="I99" s="182" t="str">
        <f>IF($B99=FALSE,"",Length_3_R2!W24*$I$68)</f>
        <v/>
      </c>
      <c r="J99" s="188" t="str">
        <f t="shared" si="15"/>
        <v/>
      </c>
      <c r="K99" s="189" t="str">
        <f t="shared" si="16"/>
        <v/>
      </c>
      <c r="L99" s="190" t="str">
        <f t="shared" si="17"/>
        <v/>
      </c>
      <c r="M99" s="166" t="str">
        <f t="shared" si="24"/>
        <v/>
      </c>
      <c r="N99" s="166" t="str">
        <f t="shared" si="25"/>
        <v/>
      </c>
      <c r="O99" s="121"/>
      <c r="P99" s="166">
        <f>Length_3_R2!P24</f>
        <v>0</v>
      </c>
      <c r="Q99" s="166">
        <f>Length_3_R2!Q24</f>
        <v>0</v>
      </c>
      <c r="R99" s="166" t="e">
        <f t="shared" ca="1" si="18"/>
        <v>#N/A</v>
      </c>
      <c r="S99" s="166" t="e">
        <f t="shared" ca="1" si="19"/>
        <v>#N/A</v>
      </c>
      <c r="T99" s="166" t="e">
        <f t="shared" ca="1" si="20"/>
        <v>#N/A</v>
      </c>
      <c r="U99" s="166" t="e">
        <f t="shared" ca="1" si="21"/>
        <v>#VALUE!</v>
      </c>
      <c r="V99" s="166" t="str">
        <f t="shared" si="26"/>
        <v/>
      </c>
      <c r="W99" s="227" t="e">
        <f t="shared" ca="1" si="22"/>
        <v>#N/A</v>
      </c>
      <c r="Y99" s="166">
        <f>Length_3_R2!H24</f>
        <v>0</v>
      </c>
      <c r="Z99" s="166">
        <f t="shared" si="27"/>
        <v>0</v>
      </c>
      <c r="AA99" s="166" t="str">
        <f t="shared" ca="1" si="23"/>
        <v>0</v>
      </c>
    </row>
    <row r="100" spans="1:27" ht="15" customHeight="1">
      <c r="N100" s="117"/>
      <c r="O100" s="117"/>
      <c r="P100" s="117"/>
      <c r="Q100" s="117"/>
      <c r="R100" s="117"/>
      <c r="S100" s="117"/>
      <c r="T100" s="117"/>
      <c r="X100" s="117"/>
    </row>
    <row r="101" spans="1:27" ht="15" customHeight="1">
      <c r="A101" s="115" t="s">
        <v>271</v>
      </c>
      <c r="C101" s="116"/>
      <c r="D101" s="116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</row>
    <row r="102" spans="1:27" ht="15" customHeight="1">
      <c r="A102" s="115"/>
      <c r="B102" s="453"/>
      <c r="C102" s="453" t="s">
        <v>135</v>
      </c>
      <c r="D102" s="459" t="s">
        <v>136</v>
      </c>
      <c r="E102" s="453" t="s">
        <v>137</v>
      </c>
      <c r="F102" s="453" t="s">
        <v>60</v>
      </c>
      <c r="G102" s="470">
        <v>1</v>
      </c>
      <c r="H102" s="471"/>
      <c r="I102" s="471"/>
      <c r="J102" s="471"/>
      <c r="K102" s="472"/>
      <c r="L102" s="150">
        <v>2</v>
      </c>
      <c r="M102" s="265">
        <v>3</v>
      </c>
      <c r="N102" s="470">
        <v>4</v>
      </c>
      <c r="O102" s="472"/>
      <c r="P102" s="226">
        <v>5</v>
      </c>
      <c r="Q102" s="453" t="s">
        <v>411</v>
      </c>
      <c r="S102" s="118"/>
      <c r="T102" s="118"/>
      <c r="U102" s="118"/>
    </row>
    <row r="103" spans="1:27" ht="15" customHeight="1">
      <c r="A103" s="115"/>
      <c r="B103" s="458"/>
      <c r="C103" s="458"/>
      <c r="D103" s="460"/>
      <c r="E103" s="458"/>
      <c r="F103" s="458"/>
      <c r="G103" s="470" t="s">
        <v>138</v>
      </c>
      <c r="H103" s="472"/>
      <c r="I103" s="150" t="s">
        <v>139</v>
      </c>
      <c r="J103" s="470" t="s">
        <v>140</v>
      </c>
      <c r="K103" s="472"/>
      <c r="L103" s="150" t="s">
        <v>141</v>
      </c>
      <c r="M103" s="265" t="s">
        <v>142</v>
      </c>
      <c r="N103" s="470" t="s">
        <v>143</v>
      </c>
      <c r="O103" s="472"/>
      <c r="P103" s="226" t="s">
        <v>144</v>
      </c>
      <c r="Q103" s="454"/>
      <c r="S103" s="118"/>
      <c r="T103" s="118"/>
      <c r="U103" s="118"/>
    </row>
    <row r="104" spans="1:27" ht="15" customHeight="1">
      <c r="B104" s="150" t="s">
        <v>146</v>
      </c>
      <c r="C104" s="191" t="s">
        <v>150</v>
      </c>
      <c r="D104" s="192" t="s">
        <v>151</v>
      </c>
      <c r="E104" s="174" t="e">
        <f ca="1">OFFSET(C$78,MATCH(C$68,C$79:C$99,0),0)</f>
        <v>#N/A</v>
      </c>
      <c r="F104" s="193" t="s">
        <v>148</v>
      </c>
      <c r="G104" s="194">
        <f>MAX(Length_3_R2!T28:T48)</f>
        <v>0</v>
      </c>
      <c r="H104" s="166"/>
      <c r="I104" s="166">
        <v>2</v>
      </c>
      <c r="J104" s="195">
        <f>G104/I104</f>
        <v>0</v>
      </c>
      <c r="K104" s="196" t="s">
        <v>123</v>
      </c>
      <c r="L104" s="197" t="s">
        <v>152</v>
      </c>
      <c r="M104" s="198">
        <v>1</v>
      </c>
      <c r="N104" s="199">
        <f>ABS(J104*M104)</f>
        <v>0</v>
      </c>
      <c r="O104" s="196" t="s">
        <v>123</v>
      </c>
      <c r="P104" s="166" t="s">
        <v>88</v>
      </c>
      <c r="Q104" s="271">
        <f>IF(P104="∞",0,N104^4/P104)</f>
        <v>0</v>
      </c>
      <c r="S104" s="118"/>
      <c r="T104" s="118"/>
      <c r="U104" s="118"/>
    </row>
    <row r="105" spans="1:27" ht="15" customHeight="1">
      <c r="B105" s="150" t="s">
        <v>149</v>
      </c>
      <c r="C105" s="191" t="s">
        <v>126</v>
      </c>
      <c r="D105" s="192" t="s">
        <v>147</v>
      </c>
      <c r="E105" s="174" t="e">
        <f ca="1">OFFSET(J$78,MATCH(C$68,C$79:C$99,0),0)</f>
        <v>#N/A</v>
      </c>
      <c r="F105" s="193" t="s">
        <v>148</v>
      </c>
      <c r="G105" s="196">
        <f>IF(MAX(K79:K99)=0,F68,MAX(K79:K99))</f>
        <v>0</v>
      </c>
      <c r="H105" s="196">
        <f>IF(MAX(K79:K99)=0,2,1)</f>
        <v>2</v>
      </c>
      <c r="I105" s="200">
        <f>IF(MAX(K79:K99)=0,3,5)</f>
        <v>3</v>
      </c>
      <c r="J105" s="195">
        <f>G105/(H105*SQRT(I105))</f>
        <v>0</v>
      </c>
      <c r="K105" s="196" t="s">
        <v>123</v>
      </c>
      <c r="L105" s="197" t="str">
        <f>IF(MAX(K79:K99)=0,"직사각형","t")</f>
        <v>직사각형</v>
      </c>
      <c r="M105" s="198">
        <v>-1</v>
      </c>
      <c r="N105" s="199">
        <f>ABS(J105*M105)</f>
        <v>0</v>
      </c>
      <c r="O105" s="196" t="s">
        <v>123</v>
      </c>
      <c r="P105" s="166" t="str">
        <f>IF(MAX(J79:J99)=0,"∞",I105-1)</f>
        <v>∞</v>
      </c>
      <c r="Q105" s="271">
        <f>IF(P105="∞",0,N105^4/P105)</f>
        <v>0</v>
      </c>
      <c r="S105" s="118"/>
      <c r="T105" s="118"/>
      <c r="U105" s="118"/>
    </row>
    <row r="106" spans="1:27" ht="15" customHeight="1">
      <c r="B106" s="150" t="s">
        <v>80</v>
      </c>
      <c r="C106" s="191" t="s">
        <v>75</v>
      </c>
      <c r="D106" s="192" t="s">
        <v>412</v>
      </c>
      <c r="E106" s="166">
        <v>0</v>
      </c>
      <c r="F106" s="193" t="s">
        <v>148</v>
      </c>
      <c r="G106" s="166">
        <f>F68</f>
        <v>0</v>
      </c>
      <c r="H106" s="166">
        <v>2</v>
      </c>
      <c r="I106" s="200">
        <v>3</v>
      </c>
      <c r="J106" s="195">
        <f>G106/H106/SQRT(I106)</f>
        <v>0</v>
      </c>
      <c r="K106" s="196" t="s">
        <v>123</v>
      </c>
      <c r="L106" s="197" t="s">
        <v>91</v>
      </c>
      <c r="M106" s="198">
        <v>1</v>
      </c>
      <c r="N106" s="199">
        <f>ABS(J106*M106)</f>
        <v>0</v>
      </c>
      <c r="O106" s="196" t="s">
        <v>123</v>
      </c>
      <c r="P106" s="166" t="s">
        <v>88</v>
      </c>
      <c r="Q106" s="271">
        <f>IF(P106="∞",0,N106^4/P106)</f>
        <v>0</v>
      </c>
      <c r="S106" s="118"/>
      <c r="T106" s="118"/>
      <c r="U106" s="118"/>
    </row>
    <row r="107" spans="1:27" ht="15" customHeight="1">
      <c r="B107" s="150" t="s">
        <v>81</v>
      </c>
      <c r="C107" s="191" t="s">
        <v>272</v>
      </c>
      <c r="D107" s="192" t="s">
        <v>273</v>
      </c>
      <c r="E107" s="166">
        <v>0</v>
      </c>
      <c r="F107" s="193" t="s">
        <v>148</v>
      </c>
      <c r="G107" s="166">
        <f>MAX(Length_3_R2!AA28:AA48)</f>
        <v>0</v>
      </c>
      <c r="H107" s="166">
        <v>2</v>
      </c>
      <c r="I107" s="200">
        <v>3</v>
      </c>
      <c r="J107" s="195">
        <f>G107/H107/SQRT(I107)</f>
        <v>0</v>
      </c>
      <c r="K107" s="196" t="s">
        <v>123</v>
      </c>
      <c r="L107" s="197" t="s">
        <v>91</v>
      </c>
      <c r="M107" s="198">
        <v>1</v>
      </c>
      <c r="N107" s="199">
        <f>ABS(J107*M107)</f>
        <v>0</v>
      </c>
      <c r="O107" s="196" t="s">
        <v>123</v>
      </c>
      <c r="P107" s="166">
        <f>ROUNDDOWN(1/2*(100/10)^2,0)</f>
        <v>50</v>
      </c>
      <c r="Q107" s="271">
        <f>IF(P107="∞",0,N107^4/P107)</f>
        <v>0</v>
      </c>
      <c r="S107" s="118"/>
      <c r="T107" s="118"/>
      <c r="U107" s="118"/>
    </row>
    <row r="108" spans="1:27" ht="15" customHeight="1">
      <c r="B108" s="150" t="s">
        <v>153</v>
      </c>
      <c r="C108" s="191" t="s">
        <v>268</v>
      </c>
      <c r="D108" s="192" t="s">
        <v>384</v>
      </c>
      <c r="E108" s="166">
        <v>0</v>
      </c>
      <c r="F108" s="193" t="s">
        <v>148</v>
      </c>
      <c r="G108" s="196">
        <f>G73</f>
        <v>0</v>
      </c>
      <c r="H108" s="196"/>
      <c r="I108" s="200">
        <v>3</v>
      </c>
      <c r="J108" s="195">
        <f>G108/SQRT(I108)</f>
        <v>0</v>
      </c>
      <c r="K108" s="196" t="s">
        <v>123</v>
      </c>
      <c r="L108" s="197" t="s">
        <v>91</v>
      </c>
      <c r="M108" s="198">
        <v>1</v>
      </c>
      <c r="N108" s="199">
        <f>ABS(J108*M108)</f>
        <v>0</v>
      </c>
      <c r="O108" s="196" t="s">
        <v>123</v>
      </c>
      <c r="P108" s="166">
        <f>ROUNDDOWN(1/2*(100/10)^2,0)</f>
        <v>50</v>
      </c>
      <c r="Q108" s="271">
        <f>IF(P108="∞",0,N108^4/P108)</f>
        <v>0</v>
      </c>
      <c r="S108" s="118"/>
      <c r="T108" s="118"/>
      <c r="U108" s="118"/>
    </row>
    <row r="109" spans="1:27" ht="15" customHeight="1">
      <c r="B109" s="150" t="s">
        <v>154</v>
      </c>
      <c r="C109" s="191" t="s">
        <v>155</v>
      </c>
      <c r="D109" s="192" t="s">
        <v>239</v>
      </c>
      <c r="E109" s="174" t="e">
        <f ca="1">E104-E105</f>
        <v>#N/A</v>
      </c>
      <c r="F109" s="193" t="s">
        <v>148</v>
      </c>
      <c r="G109" s="268"/>
      <c r="H109" s="269"/>
      <c r="I109" s="269"/>
      <c r="J109" s="269"/>
      <c r="K109" s="269"/>
      <c r="L109" s="269"/>
      <c r="M109" s="269"/>
      <c r="N109" s="201">
        <f>SQRT(SUMSQ(N104:N108))</f>
        <v>0</v>
      </c>
      <c r="O109" s="196" t="s">
        <v>123</v>
      </c>
      <c r="P109" s="273" t="str">
        <f>IF(Q109=0,"∞",ROUNDDOWN(N109^4/Q109,0))</f>
        <v>∞</v>
      </c>
      <c r="Q109" s="272">
        <f>SUM(Q104:Q108)</f>
        <v>0</v>
      </c>
      <c r="S109" s="118"/>
      <c r="T109" s="118"/>
      <c r="U109" s="118"/>
    </row>
    <row r="110" spans="1:27" ht="15" customHeight="1">
      <c r="B110" s="119"/>
      <c r="C110" s="119"/>
      <c r="D110" s="119"/>
      <c r="G110" s="120"/>
      <c r="H110" s="120"/>
      <c r="I110" s="120"/>
      <c r="J110" s="120"/>
      <c r="K110" s="120"/>
      <c r="L110" s="120"/>
      <c r="O110" s="120"/>
      <c r="P110" s="120"/>
      <c r="Q110" s="120"/>
      <c r="R110" s="120"/>
      <c r="S110" s="120"/>
      <c r="T110" s="121"/>
    </row>
    <row r="111" spans="1:27" ht="15" customHeight="1">
      <c r="B111" s="181"/>
      <c r="C111" s="470" t="s">
        <v>156</v>
      </c>
      <c r="D111" s="471"/>
      <c r="E111" s="471"/>
      <c r="F111" s="471"/>
      <c r="G111" s="472"/>
      <c r="H111" s="150" t="s">
        <v>157</v>
      </c>
      <c r="I111" s="150" t="s">
        <v>75</v>
      </c>
      <c r="J111" s="470" t="s">
        <v>401</v>
      </c>
      <c r="K111" s="471"/>
      <c r="L111" s="471"/>
      <c r="M111" s="472"/>
      <c r="N111" s="267" t="s">
        <v>402</v>
      </c>
      <c r="O111" s="470" t="s">
        <v>403</v>
      </c>
      <c r="P111" s="471"/>
      <c r="Q111" s="472"/>
      <c r="R111" s="453" t="s">
        <v>400</v>
      </c>
      <c r="S111" s="470" t="s">
        <v>426</v>
      </c>
      <c r="T111" s="472"/>
      <c r="U111" s="120"/>
      <c r="V111" s="120"/>
      <c r="W111" s="121"/>
      <c r="X111" s="119"/>
    </row>
    <row r="112" spans="1:27" ht="15" customHeight="1">
      <c r="B112" s="181"/>
      <c r="C112" s="181">
        <v>1</v>
      </c>
      <c r="D112" s="214">
        <v>2</v>
      </c>
      <c r="E112" s="214" t="s">
        <v>398</v>
      </c>
      <c r="F112" s="214" t="s">
        <v>397</v>
      </c>
      <c r="G112" s="214" t="s">
        <v>399</v>
      </c>
      <c r="H112" s="181">
        <f>E68</f>
        <v>0</v>
      </c>
      <c r="I112" s="181"/>
      <c r="J112" s="267" t="s">
        <v>405</v>
      </c>
      <c r="K112" s="267" t="s">
        <v>406</v>
      </c>
      <c r="L112" s="267" t="s">
        <v>407</v>
      </c>
      <c r="M112" s="267" t="s">
        <v>408</v>
      </c>
      <c r="N112" s="214"/>
      <c r="O112" s="267" t="s">
        <v>409</v>
      </c>
      <c r="P112" s="267" t="s">
        <v>406</v>
      </c>
      <c r="Q112" s="267" t="s">
        <v>410</v>
      </c>
      <c r="R112" s="481"/>
      <c r="S112" s="278" t="s">
        <v>424</v>
      </c>
      <c r="T112" s="278" t="s">
        <v>427</v>
      </c>
      <c r="U112" s="120"/>
      <c r="V112" s="120"/>
      <c r="W112" s="121"/>
      <c r="X112" s="119"/>
    </row>
    <row r="113" spans="2:24" ht="15" customHeight="1">
      <c r="B113" s="181" t="s">
        <v>156</v>
      </c>
      <c r="C113" s="123">
        <f>C115*N109</f>
        <v>0</v>
      </c>
      <c r="D113" s="123"/>
      <c r="E113" s="123"/>
      <c r="F113" s="125" t="str">
        <f>O109</f>
        <v>μm</v>
      </c>
      <c r="G113" s="213">
        <f>C113</f>
        <v>0</v>
      </c>
      <c r="H113" s="213" t="e">
        <f ca="1">MAX(G113:G114)/I68</f>
        <v>#N/A</v>
      </c>
      <c r="I113" s="168">
        <f>F68</f>
        <v>0</v>
      </c>
      <c r="J113" s="122" t="e">
        <f ca="1">IF(H113&lt;0.00001,6,IF(H113&lt;0.0001,5,IF(H113&lt;0.001,4,IF(H113&lt;0.01,3,IF(H113&lt;0.1,2,IF(H113&lt;1,1,IF(H113&lt;10,0,IF(H113&lt;100,-1,-2))))))))+K114</f>
        <v>#N/A</v>
      </c>
      <c r="K113" s="270"/>
      <c r="L113" s="166">
        <f>IFERROR(LEN(I113)-FIND(".",I113),0)</f>
        <v>0</v>
      </c>
      <c r="M113" s="270" t="e">
        <f ca="1">J113</f>
        <v>#N/A</v>
      </c>
      <c r="N113" s="213" t="e">
        <f ca="1">ABS((H113-ROUND(H113,J113))/H113*100)</f>
        <v>#N/A</v>
      </c>
      <c r="O113" s="227" t="e">
        <f ca="1">OFFSET(P117,MATCH(J113,O118:O128,0),0)</f>
        <v>#N/A</v>
      </c>
      <c r="P113" s="166" t="e">
        <f ca="1">OFFSET(P117,MATCH(M113,O118:O128,0),0)</f>
        <v>#N/A</v>
      </c>
      <c r="Q113" s="166" t="str">
        <f ca="1">OFFSET(P117,MATCH(L113,O118:O128,0),0)</f>
        <v>0</v>
      </c>
      <c r="R113" s="126">
        <f>IF(B79=FALSE,0,IF(C113=H113,0,1))</f>
        <v>0</v>
      </c>
      <c r="S113" s="130" t="e">
        <f ca="1">TEXT(IF(N113&gt;5,ROUNDUP(H113,M113),ROUND(H113,M113)),P113)</f>
        <v>#N/A</v>
      </c>
      <c r="T113" s="130" t="e">
        <f ca="1">S113&amp;" "&amp;H112</f>
        <v>#N/A</v>
      </c>
      <c r="U113" s="120"/>
      <c r="V113" s="120"/>
      <c r="W113" s="121"/>
      <c r="X113" s="119"/>
    </row>
    <row r="114" spans="2:24" ht="15" customHeight="1">
      <c r="B114" s="181" t="s">
        <v>63</v>
      </c>
      <c r="C114" s="124" t="e">
        <f ca="1">$G$68</f>
        <v>#N/A</v>
      </c>
      <c r="D114" s="124"/>
      <c r="E114" s="124"/>
      <c r="F114" s="125" t="e">
        <f ca="1">$H$4</f>
        <v>#N/A</v>
      </c>
      <c r="G114" s="213" t="e">
        <f ca="1">C114</f>
        <v>#N/A</v>
      </c>
      <c r="I114" s="118"/>
      <c r="J114" s="264" t="s">
        <v>393</v>
      </c>
      <c r="K114" s="227">
        <f>IF(O114=TRUE,1,기본정보!$A$47)</f>
        <v>1</v>
      </c>
      <c r="L114" s="264" t="s">
        <v>394</v>
      </c>
      <c r="M114" s="227" t="b">
        <f>IF(O114=TRUE,FALSE,기본정보!$A$52)</f>
        <v>0</v>
      </c>
      <c r="N114" s="264" t="s">
        <v>395</v>
      </c>
      <c r="O114" s="227" t="b">
        <f>기본정보!$A$46=0</f>
        <v>1</v>
      </c>
      <c r="R114" s="120"/>
      <c r="S114" s="120"/>
      <c r="T114" s="120"/>
      <c r="U114" s="120"/>
      <c r="V114" s="120"/>
      <c r="W114" s="121"/>
      <c r="X114" s="119"/>
    </row>
    <row r="115" spans="2:24" ht="15" customHeight="1">
      <c r="B115" s="267" t="s">
        <v>396</v>
      </c>
      <c r="C115" s="167">
        <f>IFERROR(VLOOKUP(P109,I118:J127,2,FALSE),2)</f>
        <v>2</v>
      </c>
      <c r="D115" s="119"/>
      <c r="G115" s="120"/>
      <c r="H115" s="120"/>
      <c r="I115" s="120"/>
      <c r="J115" s="120"/>
      <c r="K115" s="120"/>
      <c r="L115" s="120"/>
      <c r="O115" s="120"/>
      <c r="P115" s="120"/>
      <c r="Q115" s="120"/>
      <c r="R115" s="120"/>
      <c r="S115" s="120"/>
      <c r="T115" s="121"/>
    </row>
    <row r="116" spans="2:24" ht="15" customHeight="1">
      <c r="B116" s="119"/>
      <c r="C116" s="119"/>
      <c r="D116" s="119"/>
      <c r="G116" s="120"/>
      <c r="H116" s="120"/>
      <c r="I116" s="191" t="s">
        <v>53</v>
      </c>
      <c r="J116" s="191" t="s">
        <v>159</v>
      </c>
      <c r="K116" s="120"/>
      <c r="L116" s="120"/>
      <c r="O116" s="185" t="s">
        <v>161</v>
      </c>
      <c r="P116" s="185" t="s">
        <v>160</v>
      </c>
      <c r="Q116" s="120"/>
      <c r="R116" s="120"/>
      <c r="S116" s="120"/>
      <c r="T116" s="121"/>
    </row>
    <row r="117" spans="2:24" ht="15" customHeight="1">
      <c r="B117" s="118"/>
      <c r="C117" s="118"/>
      <c r="D117" s="119"/>
      <c r="E117" s="118"/>
      <c r="F117" s="118"/>
      <c r="G117" s="118"/>
      <c r="H117" s="118"/>
      <c r="I117" s="191"/>
      <c r="J117" s="191">
        <v>95.45</v>
      </c>
      <c r="K117" s="118"/>
      <c r="L117" s="118"/>
      <c r="M117" s="118"/>
      <c r="N117" s="118"/>
      <c r="O117" s="173" t="s">
        <v>163</v>
      </c>
      <c r="P117" s="173" t="s">
        <v>162</v>
      </c>
      <c r="Q117" s="118"/>
      <c r="V117" s="119"/>
    </row>
    <row r="118" spans="2:24" ht="15" customHeight="1">
      <c r="B118" s="118"/>
      <c r="C118" s="118"/>
      <c r="D118" s="119"/>
      <c r="E118" s="118"/>
      <c r="F118" s="118"/>
      <c r="G118" s="118"/>
      <c r="H118" s="118"/>
      <c r="I118" s="166">
        <v>1</v>
      </c>
      <c r="J118" s="166">
        <v>13.97</v>
      </c>
      <c r="K118" s="118"/>
      <c r="L118" s="118"/>
      <c r="M118" s="118"/>
      <c r="N118" s="118"/>
      <c r="O118" s="202">
        <v>-1</v>
      </c>
      <c r="P118" s="203" t="s">
        <v>164</v>
      </c>
      <c r="Q118" s="118"/>
      <c r="V118" s="119"/>
    </row>
    <row r="119" spans="2:24" ht="15" customHeight="1">
      <c r="B119" s="118"/>
      <c r="C119" s="118"/>
      <c r="D119" s="119"/>
      <c r="E119" s="118"/>
      <c r="F119" s="118"/>
      <c r="G119" s="118"/>
      <c r="H119" s="118"/>
      <c r="I119" s="166">
        <v>2</v>
      </c>
      <c r="J119" s="166">
        <v>4.53</v>
      </c>
      <c r="K119" s="118"/>
      <c r="L119" s="118"/>
      <c r="M119" s="118"/>
      <c r="N119" s="118"/>
      <c r="O119" s="202">
        <v>0</v>
      </c>
      <c r="P119" s="203" t="s">
        <v>164</v>
      </c>
      <c r="Q119" s="118"/>
      <c r="V119" s="119"/>
    </row>
    <row r="120" spans="2:24" ht="15" customHeight="1">
      <c r="B120" s="118"/>
      <c r="C120" s="118"/>
      <c r="D120" s="119"/>
      <c r="E120" s="118"/>
      <c r="F120" s="118"/>
      <c r="G120" s="118"/>
      <c r="H120" s="118"/>
      <c r="I120" s="166">
        <v>3</v>
      </c>
      <c r="J120" s="166">
        <v>3.31</v>
      </c>
      <c r="K120" s="118"/>
      <c r="L120" s="118"/>
      <c r="M120" s="118"/>
      <c r="N120" s="118"/>
      <c r="O120" s="202">
        <v>1</v>
      </c>
      <c r="P120" s="203" t="s">
        <v>165</v>
      </c>
      <c r="Q120" s="118"/>
      <c r="U120" s="121"/>
      <c r="V120" s="119"/>
    </row>
    <row r="121" spans="2:24" ht="15" customHeight="1">
      <c r="B121" s="118"/>
      <c r="C121" s="118"/>
      <c r="I121" s="166">
        <v>4</v>
      </c>
      <c r="J121" s="166">
        <v>2.87</v>
      </c>
      <c r="O121" s="202">
        <v>2</v>
      </c>
      <c r="P121" s="203" t="s">
        <v>166</v>
      </c>
      <c r="Q121" s="118"/>
      <c r="U121" s="121"/>
      <c r="V121" s="119"/>
    </row>
    <row r="122" spans="2:24" ht="15" customHeight="1">
      <c r="B122" s="118"/>
      <c r="C122" s="118"/>
      <c r="I122" s="166">
        <v>5</v>
      </c>
      <c r="J122" s="166">
        <v>2.65</v>
      </c>
      <c r="O122" s="202">
        <v>3</v>
      </c>
      <c r="P122" s="203" t="s">
        <v>167</v>
      </c>
      <c r="Q122" s="118"/>
      <c r="U122" s="121"/>
      <c r="V122" s="119"/>
    </row>
    <row r="123" spans="2:24" ht="15" customHeight="1">
      <c r="B123" s="118"/>
      <c r="C123" s="118"/>
      <c r="I123" s="166">
        <v>6</v>
      </c>
      <c r="J123" s="166">
        <v>2.52</v>
      </c>
      <c r="O123" s="202">
        <v>4</v>
      </c>
      <c r="P123" s="203" t="s">
        <v>168</v>
      </c>
      <c r="Q123" s="118"/>
      <c r="U123" s="121"/>
      <c r="V123" s="119"/>
    </row>
    <row r="124" spans="2:24" ht="15" customHeight="1">
      <c r="B124" s="118"/>
      <c r="C124" s="118"/>
      <c r="I124" s="166">
        <v>7</v>
      </c>
      <c r="J124" s="166">
        <v>2.4300000000000002</v>
      </c>
      <c r="O124" s="202">
        <v>5</v>
      </c>
      <c r="P124" s="203" t="s">
        <v>169</v>
      </c>
      <c r="Q124" s="118"/>
      <c r="U124" s="121"/>
      <c r="V124" s="119"/>
    </row>
    <row r="125" spans="2:24" ht="15" customHeight="1">
      <c r="B125" s="118"/>
      <c r="C125" s="118"/>
      <c r="I125" s="166">
        <v>8</v>
      </c>
      <c r="J125" s="166">
        <v>2.37</v>
      </c>
      <c r="O125" s="202">
        <v>6</v>
      </c>
      <c r="P125" s="203" t="s">
        <v>170</v>
      </c>
      <c r="Q125" s="118"/>
      <c r="U125" s="121"/>
      <c r="V125" s="119"/>
    </row>
    <row r="126" spans="2:24" ht="15" customHeight="1">
      <c r="B126" s="118"/>
      <c r="C126" s="118"/>
      <c r="I126" s="166">
        <v>9</v>
      </c>
      <c r="J126" s="166">
        <v>2.3199999999999998</v>
      </c>
      <c r="O126" s="202">
        <v>7</v>
      </c>
      <c r="P126" s="203" t="s">
        <v>171</v>
      </c>
      <c r="Q126" s="118"/>
      <c r="U126" s="121"/>
      <c r="V126" s="119"/>
    </row>
    <row r="127" spans="2:24" ht="15" customHeight="1">
      <c r="B127" s="118"/>
      <c r="C127" s="118"/>
      <c r="I127" s="166" t="s">
        <v>54</v>
      </c>
      <c r="J127" s="166">
        <v>2</v>
      </c>
      <c r="O127" s="202">
        <v>8</v>
      </c>
      <c r="P127" s="203" t="s">
        <v>172</v>
      </c>
      <c r="Q127" s="118"/>
      <c r="U127" s="121"/>
      <c r="V127" s="119"/>
    </row>
    <row r="128" spans="2:24" ht="15" customHeight="1">
      <c r="B128" s="118"/>
      <c r="C128" s="118"/>
      <c r="O128" s="202">
        <v>9</v>
      </c>
      <c r="P128" s="203" t="s">
        <v>173</v>
      </c>
      <c r="Q128" s="118"/>
      <c r="U128" s="121"/>
      <c r="V128" s="119"/>
    </row>
    <row r="129" spans="2:28" ht="15" customHeight="1">
      <c r="P129" s="118"/>
      <c r="Q129" s="118"/>
      <c r="T129" s="121"/>
    </row>
    <row r="130" spans="2:28" ht="15" customHeight="1">
      <c r="B130" s="151" t="s">
        <v>225</v>
      </c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Z130" s="119"/>
      <c r="AA130" s="119"/>
      <c r="AB130" s="119"/>
    </row>
    <row r="131" spans="2:28" ht="15" customHeight="1">
      <c r="B131" s="152"/>
      <c r="C131" s="467" t="s">
        <v>429</v>
      </c>
      <c r="D131" s="468"/>
      <c r="E131" s="153" t="s">
        <v>226</v>
      </c>
      <c r="F131" s="153" t="s">
        <v>227</v>
      </c>
      <c r="G131" s="152"/>
      <c r="H131" s="153" t="s">
        <v>276</v>
      </c>
      <c r="I131" s="285" t="s">
        <v>432</v>
      </c>
      <c r="J131" s="286" t="s">
        <v>433</v>
      </c>
      <c r="K131" s="153" t="s">
        <v>226</v>
      </c>
      <c r="L131" s="154" t="s">
        <v>227</v>
      </c>
      <c r="M131" s="153" t="s">
        <v>228</v>
      </c>
      <c r="N131" s="153" t="s">
        <v>229</v>
      </c>
      <c r="R131" s="118"/>
      <c r="S131" s="118"/>
      <c r="T131" s="118"/>
      <c r="U131" s="118"/>
      <c r="V131" s="119"/>
      <c r="W131" s="119"/>
      <c r="X131" s="119"/>
    </row>
    <row r="132" spans="2:28" ht="15" customHeight="1">
      <c r="B132" s="152"/>
      <c r="C132" s="155">
        <v>1</v>
      </c>
      <c r="D132" s="156" t="s">
        <v>428</v>
      </c>
      <c r="E132" s="157">
        <v>33500</v>
      </c>
      <c r="F132" s="280" t="s">
        <v>430</v>
      </c>
      <c r="G132" s="152"/>
      <c r="H132" s="153" t="b">
        <f>B15</f>
        <v>0</v>
      </c>
      <c r="I132" s="285">
        <f>MAX(COUNTIF(H132:H134,TRUE)-1,0)</f>
        <v>0</v>
      </c>
      <c r="J132" s="285" t="b">
        <f>D15="inch"</f>
        <v>0</v>
      </c>
      <c r="K132" s="287">
        <f>E132*IF(J132=TRUE,1.8,1)</f>
        <v>33500</v>
      </c>
      <c r="L132" s="288">
        <f>K132*(I132*F135)</f>
        <v>0</v>
      </c>
      <c r="M132" s="159">
        <f>SUM(K132:L132)</f>
        <v>33500</v>
      </c>
      <c r="N132" s="455">
        <f>SUM(M132:M134)</f>
        <v>33500</v>
      </c>
      <c r="R132" s="118"/>
      <c r="S132" s="118"/>
      <c r="T132" s="118"/>
      <c r="U132" s="118"/>
      <c r="V132" s="119"/>
      <c r="W132" s="119"/>
      <c r="X132" s="119"/>
    </row>
    <row r="133" spans="2:28" ht="15" customHeight="1">
      <c r="B133" s="152"/>
      <c r="C133" s="155"/>
      <c r="D133" s="156"/>
      <c r="E133" s="157"/>
      <c r="F133" s="281">
        <v>1</v>
      </c>
      <c r="G133" s="152"/>
      <c r="H133" s="153" t="b">
        <f>B79</f>
        <v>0</v>
      </c>
      <c r="I133" s="285"/>
      <c r="J133" s="285"/>
      <c r="K133" s="157"/>
      <c r="L133" s="158"/>
      <c r="M133" s="159"/>
      <c r="N133" s="456"/>
      <c r="R133" s="118"/>
      <c r="S133" s="118"/>
      <c r="T133" s="118"/>
      <c r="U133" s="118"/>
      <c r="V133" s="119"/>
      <c r="W133" s="119"/>
      <c r="X133" s="119"/>
    </row>
    <row r="134" spans="2:28" ht="18" customHeight="1">
      <c r="B134" s="152"/>
      <c r="C134" s="155"/>
      <c r="D134" s="156"/>
      <c r="E134" s="157"/>
      <c r="F134" s="282" t="s">
        <v>431</v>
      </c>
      <c r="G134" s="152"/>
      <c r="H134" s="153"/>
      <c r="I134" s="285"/>
      <c r="J134" s="285"/>
      <c r="K134" s="157"/>
      <c r="L134" s="160"/>
      <c r="M134" s="159"/>
      <c r="N134" s="457"/>
      <c r="R134" s="118"/>
      <c r="S134" s="118"/>
      <c r="T134" s="118"/>
      <c r="U134" s="118"/>
      <c r="V134" s="119"/>
      <c r="W134" s="119"/>
      <c r="X134" s="119"/>
    </row>
    <row r="135" spans="2:28" ht="18" customHeight="1">
      <c r="B135" s="152"/>
      <c r="C135" s="155"/>
      <c r="D135" s="156"/>
      <c r="E135" s="157"/>
      <c r="F135" s="283">
        <v>0.5</v>
      </c>
      <c r="G135" s="152"/>
      <c r="H135" s="152"/>
      <c r="I135" s="152"/>
      <c r="J135" s="152"/>
      <c r="K135" s="152"/>
      <c r="L135" s="152"/>
      <c r="M135" s="152"/>
      <c r="N135" s="161"/>
      <c r="O135" s="152"/>
      <c r="P135" s="152"/>
      <c r="Q135" s="152"/>
      <c r="U135" s="118"/>
      <c r="Y135" s="119"/>
      <c r="Z135" s="119"/>
      <c r="AA135" s="119"/>
    </row>
    <row r="136" spans="2:28" ht="18" customHeight="1">
      <c r="B136" s="152"/>
      <c r="C136" s="155"/>
      <c r="D136" s="156"/>
      <c r="E136" s="157"/>
      <c r="F136" s="282" t="s">
        <v>430</v>
      </c>
      <c r="G136" s="152"/>
      <c r="H136" s="162" t="s">
        <v>434</v>
      </c>
      <c r="I136" s="152"/>
      <c r="J136" s="152"/>
      <c r="K136" s="152"/>
      <c r="L136" s="152"/>
      <c r="M136" s="152"/>
      <c r="N136" s="152"/>
      <c r="O136" s="152"/>
      <c r="P136" s="152"/>
      <c r="Q136" s="152"/>
      <c r="U136" s="118"/>
      <c r="Y136" s="119"/>
      <c r="Z136" s="119"/>
      <c r="AA136" s="119"/>
    </row>
    <row r="137" spans="2:28" ht="18" customHeight="1">
      <c r="B137" s="152"/>
      <c r="C137" s="155"/>
      <c r="D137" s="156"/>
      <c r="E137" s="157"/>
      <c r="F137" s="282"/>
      <c r="G137" s="152"/>
      <c r="H137" s="163"/>
      <c r="L137" s="152"/>
      <c r="M137" s="152"/>
      <c r="N137" s="152"/>
      <c r="O137" s="152"/>
      <c r="P137" s="152"/>
      <c r="Q137" s="152"/>
      <c r="U137" s="118"/>
      <c r="Y137" s="119"/>
      <c r="Z137" s="119"/>
      <c r="AA137" s="119"/>
    </row>
    <row r="138" spans="2:28" ht="18" customHeight="1">
      <c r="B138" s="152"/>
      <c r="C138" s="155"/>
      <c r="D138" s="164"/>
      <c r="E138" s="153"/>
      <c r="F138" s="284"/>
      <c r="G138" s="152"/>
      <c r="H138" s="163"/>
      <c r="L138" s="152"/>
      <c r="M138" s="152"/>
      <c r="N138" s="152"/>
      <c r="O138" s="152"/>
      <c r="P138" s="152"/>
      <c r="Q138" s="152"/>
      <c r="U138" s="118"/>
      <c r="Y138" s="119"/>
      <c r="Z138" s="119"/>
      <c r="AA138" s="119"/>
    </row>
    <row r="139" spans="2:28" ht="18" customHeight="1">
      <c r="B139" s="72"/>
      <c r="C139" s="72"/>
      <c r="D139" s="72"/>
      <c r="E139" s="72"/>
      <c r="F139" s="72"/>
      <c r="G139" s="72"/>
      <c r="H139" s="72"/>
      <c r="M139" s="72"/>
      <c r="N139" s="72"/>
      <c r="O139" s="72"/>
      <c r="P139" s="152"/>
      <c r="Q139" s="152"/>
      <c r="R139" s="152"/>
      <c r="Z139" s="119"/>
      <c r="AA139" s="119"/>
      <c r="AB139" s="119"/>
    </row>
    <row r="140" spans="2:28" ht="18" customHeight="1">
      <c r="B140" s="119"/>
      <c r="C140" s="119"/>
      <c r="D140" s="119"/>
      <c r="I140" s="163"/>
      <c r="J140" s="152"/>
      <c r="K140" s="152"/>
      <c r="L140" s="152"/>
      <c r="P140" s="118"/>
      <c r="Q140" s="118"/>
      <c r="R140" s="118"/>
      <c r="Z140" s="119"/>
      <c r="AA140" s="119"/>
      <c r="AB140" s="119"/>
    </row>
    <row r="141" spans="2:28" ht="18" customHeight="1">
      <c r="B141" s="119"/>
      <c r="C141" s="119"/>
      <c r="D141" s="119"/>
      <c r="I141" s="163"/>
      <c r="J141" s="152"/>
      <c r="K141" s="152"/>
      <c r="L141" s="152"/>
      <c r="P141" s="118"/>
      <c r="Q141" s="118"/>
      <c r="R141" s="118"/>
      <c r="Z141" s="119"/>
      <c r="AA141" s="119"/>
      <c r="AB141" s="119"/>
    </row>
    <row r="142" spans="2:28" ht="18" customHeight="1">
      <c r="B142" s="119"/>
      <c r="C142" s="119"/>
      <c r="D142" s="119"/>
      <c r="J142" s="72"/>
      <c r="K142" s="72"/>
      <c r="L142" s="72"/>
      <c r="P142" s="118"/>
      <c r="Q142" s="118"/>
      <c r="R142" s="118"/>
      <c r="Z142" s="119"/>
      <c r="AA142" s="119"/>
      <c r="AB142" s="119"/>
    </row>
    <row r="143" spans="2:28" ht="18" customHeight="1">
      <c r="B143" s="119"/>
      <c r="C143" s="119"/>
      <c r="D143" s="119"/>
      <c r="I143" s="163"/>
      <c r="J143" s="121"/>
      <c r="K143" s="121"/>
      <c r="P143" s="118"/>
      <c r="Q143" s="118"/>
      <c r="R143" s="118"/>
      <c r="Z143" s="119"/>
      <c r="AA143" s="119"/>
      <c r="AB143" s="119"/>
    </row>
    <row r="144" spans="2:28" ht="18" customHeight="1">
      <c r="B144" s="119"/>
      <c r="C144" s="119"/>
      <c r="D144" s="119"/>
      <c r="I144" s="163"/>
      <c r="J144" s="121"/>
      <c r="K144" s="121"/>
      <c r="P144" s="118"/>
      <c r="Q144" s="118"/>
      <c r="R144" s="118"/>
      <c r="Z144" s="119"/>
      <c r="AA144" s="119"/>
      <c r="AB144" s="119"/>
    </row>
    <row r="145" spans="2:28" ht="18" customHeight="1">
      <c r="B145" s="119"/>
      <c r="C145" s="119"/>
      <c r="D145" s="119"/>
      <c r="J145" s="121"/>
      <c r="K145" s="121"/>
      <c r="P145" s="118"/>
      <c r="Q145" s="118"/>
      <c r="R145" s="118"/>
      <c r="Z145" s="119"/>
      <c r="AA145" s="119"/>
      <c r="AB145" s="119"/>
    </row>
    <row r="146" spans="2:28" ht="18" customHeight="1">
      <c r="B146" s="119"/>
      <c r="C146" s="119"/>
      <c r="D146" s="119"/>
      <c r="I146" s="163"/>
      <c r="P146" s="118"/>
      <c r="Q146" s="118"/>
      <c r="R146" s="118"/>
      <c r="Z146" s="119"/>
      <c r="AA146" s="119"/>
      <c r="AB146" s="119"/>
    </row>
    <row r="147" spans="2:28" ht="18" customHeight="1">
      <c r="Z147" s="119"/>
      <c r="AA147" s="119"/>
      <c r="AB147" s="119"/>
    </row>
    <row r="148" spans="2:28" ht="18" customHeight="1">
      <c r="Z148" s="119"/>
      <c r="AA148" s="119"/>
      <c r="AB148" s="119"/>
    </row>
    <row r="149" spans="2:28" ht="18" customHeight="1">
      <c r="V149" s="119"/>
      <c r="W149" s="119"/>
      <c r="X149" s="119"/>
      <c r="Y149" s="119"/>
      <c r="Z149" s="119"/>
      <c r="AA149" s="119"/>
      <c r="AB149" s="119"/>
    </row>
    <row r="150" spans="2:28" ht="18" customHeight="1">
      <c r="V150" s="119"/>
      <c r="W150" s="119"/>
      <c r="X150" s="119"/>
      <c r="Y150" s="119"/>
      <c r="Z150" s="119"/>
      <c r="AA150" s="119"/>
      <c r="AB150" s="119"/>
    </row>
  </sheetData>
  <mergeCells count="62">
    <mergeCell ref="R111:R112"/>
    <mergeCell ref="AA12:AA14"/>
    <mergeCell ref="Y76:Y78"/>
    <mergeCell ref="Z76:Z78"/>
    <mergeCell ref="AA76:AA78"/>
    <mergeCell ref="S47:T47"/>
    <mergeCell ref="S111:T111"/>
    <mergeCell ref="P12:Q12"/>
    <mergeCell ref="N38:O38"/>
    <mergeCell ref="M76:N76"/>
    <mergeCell ref="R12:W12"/>
    <mergeCell ref="R76:W76"/>
    <mergeCell ref="G45:M45"/>
    <mergeCell ref="C47:G47"/>
    <mergeCell ref="R47:R48"/>
    <mergeCell ref="G39:H39"/>
    <mergeCell ref="J39:K39"/>
    <mergeCell ref="N39:O39"/>
    <mergeCell ref="Q38:Q39"/>
    <mergeCell ref="B7:F7"/>
    <mergeCell ref="G7:G8"/>
    <mergeCell ref="Y12:Y14"/>
    <mergeCell ref="Z12:Z14"/>
    <mergeCell ref="G38:K38"/>
    <mergeCell ref="B12:B14"/>
    <mergeCell ref="D12:D14"/>
    <mergeCell ref="E12:I12"/>
    <mergeCell ref="M12:N12"/>
    <mergeCell ref="C12:C13"/>
    <mergeCell ref="K12:K13"/>
    <mergeCell ref="B38:B39"/>
    <mergeCell ref="C38:C39"/>
    <mergeCell ref="D38:D39"/>
    <mergeCell ref="E38:E39"/>
    <mergeCell ref="F38:F39"/>
    <mergeCell ref="B47:B48"/>
    <mergeCell ref="J47:M47"/>
    <mergeCell ref="O47:Q47"/>
    <mergeCell ref="B71:F71"/>
    <mergeCell ref="G71:G72"/>
    <mergeCell ref="B76:B78"/>
    <mergeCell ref="D76:D78"/>
    <mergeCell ref="E76:I76"/>
    <mergeCell ref="C131:D131"/>
    <mergeCell ref="P76:Q76"/>
    <mergeCell ref="G102:K102"/>
    <mergeCell ref="N102:O102"/>
    <mergeCell ref="G103:H103"/>
    <mergeCell ref="J103:K103"/>
    <mergeCell ref="N103:O103"/>
    <mergeCell ref="C76:C77"/>
    <mergeCell ref="K76:K77"/>
    <mergeCell ref="C111:G111"/>
    <mergeCell ref="J111:M111"/>
    <mergeCell ref="O111:Q111"/>
    <mergeCell ref="B102:B103"/>
    <mergeCell ref="Q102:Q103"/>
    <mergeCell ref="N132:N134"/>
    <mergeCell ref="C102:C103"/>
    <mergeCell ref="D102:D103"/>
    <mergeCell ref="E102:E103"/>
    <mergeCell ref="F102:F10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29</vt:i4>
      </vt:variant>
    </vt:vector>
  </HeadingPairs>
  <TitlesOfParts>
    <vt:vector size="4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Length_3_R1</vt:lpstr>
      <vt:lpstr>Length_3_R2</vt:lpstr>
      <vt:lpstr>'교정결과-E'!B_Tag</vt:lpstr>
      <vt:lpstr>'교정결과-HY'!B_Tag</vt:lpstr>
      <vt:lpstr>B_Tag</vt:lpstr>
      <vt:lpstr>판정결과!B_Tag_2</vt:lpstr>
      <vt:lpstr>부록!B_Tag_3</vt:lpstr>
      <vt:lpstr>Length_3_R1_CMC</vt:lpstr>
      <vt:lpstr>Length_3_R1_Condition</vt:lpstr>
      <vt:lpstr>Length_3_R1_Resolution</vt:lpstr>
      <vt:lpstr>Length_3_R1_Result</vt:lpstr>
      <vt:lpstr>Length_3_R1_Result_ADJ</vt:lpstr>
      <vt:lpstr>Length_3_R1_Result2</vt:lpstr>
      <vt:lpstr>Length_3_R1_Result3</vt:lpstr>
      <vt:lpstr>Length_3_R1_Spec</vt:lpstr>
      <vt:lpstr>Length_3_R1_STD1</vt:lpstr>
      <vt:lpstr>Length_3_R2!Length_3_R2_CMC</vt:lpstr>
      <vt:lpstr>Length_3_R2!Length_3_R2_Condition</vt:lpstr>
      <vt:lpstr>Length_3_R2!Length_3_R2_Resolution</vt:lpstr>
      <vt:lpstr>Length_3_R2!Length_3_R2_Result</vt:lpstr>
      <vt:lpstr>Length_3_R2_Result_ADJ</vt:lpstr>
      <vt:lpstr>Length_3_R2!Length_3_R2_Result2</vt:lpstr>
      <vt:lpstr>Length_3_R2_Result3</vt:lpstr>
      <vt:lpstr>Length_3_R2!Length_3_R2_Spec</vt:lpstr>
      <vt:lpstr>Length_3_R2!Length_3_R2_STD1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2020-11-02T07:21:10Z</cp:lastPrinted>
  <dcterms:created xsi:type="dcterms:W3CDTF">2004-11-10T00:11:43Z</dcterms:created>
  <dcterms:modified xsi:type="dcterms:W3CDTF">2021-11-03T06:50:08Z</dcterms:modified>
</cp:coreProperties>
</file>