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Angle_1" sheetId="14" r:id="rId11"/>
  </sheets>
  <definedNames>
    <definedName name="_xlnm._FilterDatabase" localSheetId="0" hidden="1">기본정보!#REF!</definedName>
    <definedName name="Angle_1_CMC">Angle_1!$E$4:$G$34</definedName>
    <definedName name="Angle_1_Condition">Angle_1!$A$4:$D$34</definedName>
    <definedName name="Angle_1_Resolution">Angle_1!$H$4:$K$34</definedName>
    <definedName name="Angle_1_Result">Angle_1!$O$4:$S$34</definedName>
    <definedName name="Angle_1_Spec">Angle_1!$L$4:$N$34</definedName>
    <definedName name="Angle_1_STD1">Angle_1!$A$39</definedName>
    <definedName name="B_Tag" localSheetId="2">'교정결과-E'!$B$126:$H$126</definedName>
    <definedName name="B_Tag" localSheetId="3">'교정결과-HY'!$B$49:$Q$49</definedName>
    <definedName name="B_Tag">교정결과!$B$126:$H$126</definedName>
    <definedName name="B_Tag_2" localSheetId="4">판정결과!$C$107:$J$107</definedName>
    <definedName name="B_Tag_3" localSheetId="5">부록!$B$11:$K$11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E46" i="31" l="1"/>
  <c r="D46" i="31"/>
  <c r="E45" i="31"/>
  <c r="D45" i="31"/>
  <c r="E44" i="31"/>
  <c r="D44" i="31"/>
  <c r="E43" i="31"/>
  <c r="D43" i="31"/>
  <c r="E42" i="31"/>
  <c r="D42" i="31"/>
  <c r="E41" i="31"/>
  <c r="D41" i="31"/>
  <c r="E40" i="31"/>
  <c r="D40" i="31"/>
  <c r="E39" i="31"/>
  <c r="D39" i="31"/>
  <c r="E38" i="31"/>
  <c r="D38" i="31"/>
  <c r="E37" i="31"/>
  <c r="D37" i="31"/>
  <c r="E36" i="31"/>
  <c r="D36" i="31"/>
  <c r="E35" i="31"/>
  <c r="D35" i="31"/>
  <c r="E34" i="31"/>
  <c r="D34" i="31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Y10" i="21" l="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9" i="21"/>
  <c r="O81" i="21" l="1"/>
  <c r="M81" i="21" s="1"/>
  <c r="K81" i="21" l="1"/>
  <c r="D9" i="31" l="1"/>
  <c r="D8" i="31"/>
  <c r="D7" i="31"/>
  <c r="D6" i="31"/>
  <c r="A4" i="31"/>
  <c r="H8" i="21" l="1"/>
  <c r="I8" i="21" s="1"/>
  <c r="J8" i="21" s="1"/>
  <c r="K8" i="21" s="1"/>
  <c r="L8" i="21" s="1"/>
  <c r="M8" i="21" s="1"/>
  <c r="N8" i="21" s="1"/>
  <c r="O8" i="21" s="1"/>
  <c r="P8" i="21" s="1"/>
  <c r="Q8" i="21" s="1"/>
  <c r="S8" i="21" s="1"/>
  <c r="T8" i="21" s="1"/>
  <c r="U8" i="21" s="1"/>
  <c r="V8" i="21" s="1"/>
  <c r="X8" i="21" l="1"/>
  <c r="Z8" i="21" s="1"/>
  <c r="W8" i="21"/>
  <c r="AH161" i="23"/>
  <c r="Z161" i="23"/>
  <c r="V46" i="21"/>
  <c r="V47" i="21"/>
  <c r="V48" i="21"/>
  <c r="V49" i="21"/>
  <c r="V50" i="21"/>
  <c r="V51" i="21"/>
  <c r="V52" i="21"/>
  <c r="V53" i="21"/>
  <c r="V54" i="21"/>
  <c r="V55" i="21"/>
  <c r="V56" i="21"/>
  <c r="V57" i="21"/>
  <c r="V58" i="21"/>
  <c r="V59" i="21"/>
  <c r="V60" i="21"/>
  <c r="V61" i="21"/>
  <c r="V62" i="21"/>
  <c r="V63" i="21"/>
  <c r="V64" i="21"/>
  <c r="V65" i="21"/>
  <c r="V66" i="21"/>
  <c r="V67" i="21"/>
  <c r="V68" i="21"/>
  <c r="V69" i="21"/>
  <c r="V70" i="21"/>
  <c r="V71" i="21"/>
  <c r="V72" i="21"/>
  <c r="V73" i="21"/>
  <c r="V74" i="21"/>
  <c r="V75" i="21"/>
  <c r="V76" i="21"/>
  <c r="H141" i="23"/>
  <c r="I145" i="23"/>
  <c r="R148" i="23"/>
  <c r="X148" i="23" s="1"/>
  <c r="R143" i="23" l="1"/>
  <c r="P47" i="21" l="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46" i="21"/>
  <c r="Y105" i="23" l="1"/>
  <c r="P106" i="23" s="1"/>
  <c r="T106" i="23" s="1"/>
  <c r="W106" i="23" s="1"/>
  <c r="O109" i="23" s="1"/>
  <c r="V109" i="23" s="1"/>
  <c r="I108" i="23"/>
  <c r="D53" i="24" l="1"/>
  <c r="D52" i="24"/>
  <c r="D51" i="24"/>
  <c r="D50" i="24"/>
  <c r="E9" i="24"/>
  <c r="E8" i="24"/>
  <c r="E7" i="24"/>
  <c r="E6" i="24"/>
  <c r="F80" i="21" l="1"/>
  <c r="B119" i="21"/>
  <c r="C119" i="21"/>
  <c r="D119" i="21"/>
  <c r="E119" i="21"/>
  <c r="F119" i="21"/>
  <c r="G119" i="21"/>
  <c r="H119" i="21"/>
  <c r="I119" i="21"/>
  <c r="J119" i="21"/>
  <c r="K119" i="21"/>
  <c r="L119" i="21"/>
  <c r="N119" i="21"/>
  <c r="O119" i="21"/>
  <c r="P119" i="21"/>
  <c r="Q119" i="21"/>
  <c r="R119" i="21"/>
  <c r="S119" i="21"/>
  <c r="T119" i="21"/>
  <c r="U119" i="21"/>
  <c r="V119" i="21"/>
  <c r="W119" i="21"/>
  <c r="B120" i="21"/>
  <c r="C120" i="21"/>
  <c r="D120" i="21"/>
  <c r="E120" i="21"/>
  <c r="F120" i="21"/>
  <c r="G120" i="21"/>
  <c r="H120" i="21"/>
  <c r="I120" i="21"/>
  <c r="J120" i="21"/>
  <c r="K120" i="21"/>
  <c r="L120" i="21"/>
  <c r="N120" i="21"/>
  <c r="O120" i="21"/>
  <c r="P120" i="21"/>
  <c r="Q120" i="21"/>
  <c r="R120" i="21"/>
  <c r="S120" i="21"/>
  <c r="T120" i="21"/>
  <c r="U120" i="21"/>
  <c r="V120" i="21"/>
  <c r="W120" i="21"/>
  <c r="B121" i="21"/>
  <c r="C121" i="21"/>
  <c r="D121" i="21"/>
  <c r="E121" i="21"/>
  <c r="F121" i="21"/>
  <c r="G121" i="21"/>
  <c r="H121" i="21"/>
  <c r="I121" i="21"/>
  <c r="J121" i="21"/>
  <c r="K121" i="21"/>
  <c r="L121" i="21"/>
  <c r="N121" i="21"/>
  <c r="O121" i="21"/>
  <c r="P121" i="21"/>
  <c r="Q121" i="21"/>
  <c r="R121" i="21"/>
  <c r="S121" i="21"/>
  <c r="T121" i="21"/>
  <c r="U121" i="21"/>
  <c r="V121" i="21"/>
  <c r="W121" i="21"/>
  <c r="B122" i="21"/>
  <c r="C122" i="21"/>
  <c r="D122" i="21"/>
  <c r="E122" i="21"/>
  <c r="F122" i="21"/>
  <c r="G122" i="21"/>
  <c r="H122" i="21"/>
  <c r="I122" i="21"/>
  <c r="J122" i="21"/>
  <c r="K122" i="21"/>
  <c r="L122" i="21"/>
  <c r="N122" i="21"/>
  <c r="O122" i="21"/>
  <c r="P122" i="21"/>
  <c r="Q122" i="21"/>
  <c r="R122" i="21"/>
  <c r="S122" i="21"/>
  <c r="T122" i="21"/>
  <c r="U122" i="21"/>
  <c r="V122" i="21"/>
  <c r="W122" i="21"/>
  <c r="B123" i="21"/>
  <c r="C123" i="21"/>
  <c r="D123" i="21"/>
  <c r="E123" i="21"/>
  <c r="F123" i="21"/>
  <c r="G123" i="21"/>
  <c r="H123" i="21"/>
  <c r="I123" i="21"/>
  <c r="J123" i="21"/>
  <c r="K123" i="21"/>
  <c r="L123" i="21"/>
  <c r="N123" i="21"/>
  <c r="O123" i="21"/>
  <c r="P123" i="21"/>
  <c r="Q123" i="21"/>
  <c r="R123" i="21"/>
  <c r="S123" i="21"/>
  <c r="T123" i="21"/>
  <c r="U123" i="21"/>
  <c r="V123" i="21"/>
  <c r="W123" i="21"/>
  <c r="B124" i="21"/>
  <c r="C124" i="21"/>
  <c r="D124" i="21"/>
  <c r="E124" i="21"/>
  <c r="F124" i="21"/>
  <c r="G124" i="21"/>
  <c r="H124" i="21"/>
  <c r="I124" i="21"/>
  <c r="J124" i="21"/>
  <c r="K124" i="21"/>
  <c r="L124" i="21"/>
  <c r="N124" i="21"/>
  <c r="O124" i="21"/>
  <c r="P124" i="21"/>
  <c r="Q124" i="21"/>
  <c r="R124" i="21"/>
  <c r="S124" i="21"/>
  <c r="T124" i="21"/>
  <c r="U124" i="21"/>
  <c r="V124" i="21"/>
  <c r="W124" i="21"/>
  <c r="B125" i="21"/>
  <c r="C125" i="21"/>
  <c r="D125" i="21"/>
  <c r="E125" i="21"/>
  <c r="F125" i="21"/>
  <c r="G125" i="21"/>
  <c r="H125" i="21"/>
  <c r="I125" i="21"/>
  <c r="J125" i="21"/>
  <c r="K125" i="21"/>
  <c r="L125" i="21"/>
  <c r="N125" i="21"/>
  <c r="O125" i="21"/>
  <c r="P125" i="21"/>
  <c r="Q125" i="21"/>
  <c r="R125" i="21"/>
  <c r="S125" i="21"/>
  <c r="T125" i="21"/>
  <c r="U125" i="21"/>
  <c r="V125" i="21"/>
  <c r="W125" i="21"/>
  <c r="B126" i="21"/>
  <c r="C126" i="21"/>
  <c r="D126" i="21"/>
  <c r="E126" i="21"/>
  <c r="F126" i="21"/>
  <c r="G126" i="21"/>
  <c r="H126" i="21"/>
  <c r="I126" i="21"/>
  <c r="J126" i="21"/>
  <c r="K126" i="21"/>
  <c r="L126" i="21"/>
  <c r="N126" i="21"/>
  <c r="O126" i="21"/>
  <c r="P126" i="21"/>
  <c r="Q126" i="21"/>
  <c r="R126" i="21"/>
  <c r="S126" i="21"/>
  <c r="T126" i="21"/>
  <c r="U126" i="21"/>
  <c r="V126" i="21"/>
  <c r="W126" i="21"/>
  <c r="B127" i="21"/>
  <c r="C127" i="21"/>
  <c r="D127" i="21"/>
  <c r="E127" i="21"/>
  <c r="F127" i="21"/>
  <c r="G127" i="21"/>
  <c r="H127" i="21"/>
  <c r="I127" i="21"/>
  <c r="J127" i="21"/>
  <c r="K127" i="21"/>
  <c r="L127" i="21"/>
  <c r="N127" i="21"/>
  <c r="O127" i="21"/>
  <c r="P127" i="21"/>
  <c r="Q127" i="21"/>
  <c r="R127" i="21"/>
  <c r="S127" i="21"/>
  <c r="T127" i="21"/>
  <c r="U127" i="21"/>
  <c r="V127" i="21"/>
  <c r="W127" i="21"/>
  <c r="B128" i="21"/>
  <c r="C128" i="21"/>
  <c r="D128" i="21"/>
  <c r="E128" i="21"/>
  <c r="F128" i="21"/>
  <c r="G128" i="21"/>
  <c r="H128" i="21"/>
  <c r="I128" i="21"/>
  <c r="J128" i="21"/>
  <c r="K128" i="21"/>
  <c r="L128" i="21"/>
  <c r="N128" i="21"/>
  <c r="O128" i="21"/>
  <c r="P128" i="21"/>
  <c r="Q128" i="21"/>
  <c r="R128" i="21"/>
  <c r="S128" i="21"/>
  <c r="T128" i="21"/>
  <c r="U128" i="21"/>
  <c r="V128" i="21"/>
  <c r="W128" i="21"/>
  <c r="B129" i="21"/>
  <c r="C129" i="21"/>
  <c r="D129" i="21"/>
  <c r="E129" i="21"/>
  <c r="F129" i="21"/>
  <c r="G129" i="21"/>
  <c r="H129" i="21"/>
  <c r="I129" i="21"/>
  <c r="J129" i="21"/>
  <c r="K129" i="21"/>
  <c r="L129" i="21"/>
  <c r="N129" i="21"/>
  <c r="O129" i="21"/>
  <c r="P129" i="21"/>
  <c r="Q129" i="21"/>
  <c r="R129" i="21"/>
  <c r="S129" i="21"/>
  <c r="T129" i="21"/>
  <c r="U129" i="21"/>
  <c r="V129" i="21"/>
  <c r="W129" i="21"/>
  <c r="B29" i="21"/>
  <c r="B30" i="21"/>
  <c r="B31" i="21"/>
  <c r="B32" i="21"/>
  <c r="B33" i="21"/>
  <c r="B34" i="21"/>
  <c r="B35" i="21"/>
  <c r="B36" i="21"/>
  <c r="B37" i="21"/>
  <c r="B38" i="21"/>
  <c r="B39" i="21"/>
  <c r="A45" i="31" l="1"/>
  <c r="A43" i="31"/>
  <c r="AB69" i="21"/>
  <c r="A39" i="31"/>
  <c r="M119" i="21"/>
  <c r="A46" i="31"/>
  <c r="A42" i="31"/>
  <c r="AB68" i="21"/>
  <c r="A38" i="31"/>
  <c r="A41" i="31"/>
  <c r="A37" i="31"/>
  <c r="A44" i="31"/>
  <c r="A40" i="31"/>
  <c r="A36" i="31"/>
  <c r="M127" i="21"/>
  <c r="N35" i="21"/>
  <c r="AZ33" i="23" s="1"/>
  <c r="AB72" i="21"/>
  <c r="N30" i="21"/>
  <c r="AZ28" i="23" s="1"/>
  <c r="AB67" i="21"/>
  <c r="X122" i="21"/>
  <c r="N39" i="21"/>
  <c r="AZ37" i="23" s="1"/>
  <c r="AB76" i="21"/>
  <c r="N34" i="21"/>
  <c r="AZ32" i="23" s="1"/>
  <c r="AB71" i="21"/>
  <c r="N37" i="21"/>
  <c r="AZ35" i="23" s="1"/>
  <c r="AB74" i="21"/>
  <c r="N33" i="21"/>
  <c r="AZ31" i="23" s="1"/>
  <c r="AB70" i="21"/>
  <c r="N29" i="21"/>
  <c r="AZ27" i="23" s="1"/>
  <c r="AB66" i="21"/>
  <c r="X126" i="21"/>
  <c r="X124" i="21"/>
  <c r="M123" i="21"/>
  <c r="X121" i="21"/>
  <c r="N38" i="21"/>
  <c r="AZ36" i="23" s="1"/>
  <c r="AB75" i="21"/>
  <c r="D73" i="21"/>
  <c r="AB73" i="21"/>
  <c r="X129" i="21"/>
  <c r="F32" i="21"/>
  <c r="C69" i="21" s="1"/>
  <c r="N32" i="21"/>
  <c r="AZ30" i="23" s="1"/>
  <c r="X123" i="21"/>
  <c r="K31" i="21"/>
  <c r="AK29" i="23" s="1"/>
  <c r="N31" i="21"/>
  <c r="AZ29" i="23" s="1"/>
  <c r="C32" i="21"/>
  <c r="D116" i="24" s="1"/>
  <c r="T73" i="21"/>
  <c r="E73" i="21"/>
  <c r="H69" i="21"/>
  <c r="M125" i="21"/>
  <c r="M124" i="21"/>
  <c r="M122" i="21"/>
  <c r="AE73" i="21"/>
  <c r="N73" i="21"/>
  <c r="T69" i="21"/>
  <c r="E69" i="21"/>
  <c r="X128" i="21"/>
  <c r="X127" i="21"/>
  <c r="X125" i="21"/>
  <c r="X120" i="21"/>
  <c r="X119" i="21"/>
  <c r="F36" i="21"/>
  <c r="C73" i="21" s="1"/>
  <c r="N36" i="21"/>
  <c r="AZ34" i="23" s="1"/>
  <c r="C36" i="21"/>
  <c r="D120" i="24" s="1"/>
  <c r="H73" i="21"/>
  <c r="AC69" i="21"/>
  <c r="K69" i="21"/>
  <c r="AC73" i="21"/>
  <c r="K73" i="21"/>
  <c r="AE69" i="21"/>
  <c r="N69" i="21"/>
  <c r="D69" i="21"/>
  <c r="M129" i="21"/>
  <c r="M128" i="21"/>
  <c r="M126" i="21"/>
  <c r="M121" i="21"/>
  <c r="M120" i="21"/>
  <c r="H39" i="21"/>
  <c r="W76" i="21" s="1"/>
  <c r="E76" i="21"/>
  <c r="N76" i="21"/>
  <c r="H76" i="21"/>
  <c r="AC76" i="21"/>
  <c r="J39" i="21"/>
  <c r="AF37" i="23" s="1"/>
  <c r="D39" i="21"/>
  <c r="C39" i="21"/>
  <c r="Q76" i="21"/>
  <c r="AD76" i="21"/>
  <c r="H35" i="21"/>
  <c r="W72" i="21" s="1"/>
  <c r="D72" i="21"/>
  <c r="K72" i="21"/>
  <c r="T72" i="21"/>
  <c r="AE72" i="21"/>
  <c r="E72" i="21"/>
  <c r="N72" i="21"/>
  <c r="H72" i="21"/>
  <c r="AC72" i="21"/>
  <c r="G35" i="21"/>
  <c r="Q33" i="23" s="1"/>
  <c r="O35" i="21"/>
  <c r="Q72" i="21"/>
  <c r="AD72" i="21"/>
  <c r="H38" i="21"/>
  <c r="D75" i="21"/>
  <c r="K75" i="21"/>
  <c r="T75" i="21"/>
  <c r="AE75" i="21"/>
  <c r="E75" i="21"/>
  <c r="N75" i="21"/>
  <c r="J38" i="21"/>
  <c r="AF36" i="23" s="1"/>
  <c r="O38" i="21"/>
  <c r="H75" i="21"/>
  <c r="AC75" i="21"/>
  <c r="H34" i="21"/>
  <c r="W71" i="21" s="1"/>
  <c r="Q71" i="21"/>
  <c r="AD71" i="21"/>
  <c r="D71" i="21"/>
  <c r="K71" i="21"/>
  <c r="T71" i="21"/>
  <c r="AE71" i="21"/>
  <c r="E71" i="21"/>
  <c r="N71" i="21"/>
  <c r="I34" i="21"/>
  <c r="AA32" i="23" s="1"/>
  <c r="C34" i="21"/>
  <c r="D118" i="24" s="1"/>
  <c r="H71" i="21"/>
  <c r="AC71" i="21"/>
  <c r="H30" i="21"/>
  <c r="Q67" i="21"/>
  <c r="AD67" i="21"/>
  <c r="D67" i="21"/>
  <c r="K67" i="21"/>
  <c r="T67" i="21"/>
  <c r="AE67" i="21"/>
  <c r="F30" i="21"/>
  <c r="C67" i="21" s="1"/>
  <c r="K30" i="21"/>
  <c r="AK28" i="23" s="1"/>
  <c r="E67" i="21"/>
  <c r="N67" i="21"/>
  <c r="G30" i="21"/>
  <c r="Q28" i="23" s="1"/>
  <c r="M30" i="21"/>
  <c r="AU28" i="23" s="1"/>
  <c r="E30" i="21"/>
  <c r="H67" i="21"/>
  <c r="AC67" i="21"/>
  <c r="I30" i="21"/>
  <c r="AA28" i="23" s="1"/>
  <c r="C35" i="21"/>
  <c r="D119" i="24" s="1"/>
  <c r="D38" i="21"/>
  <c r="E38" i="21"/>
  <c r="K39" i="21"/>
  <c r="AK37" i="23" s="1"/>
  <c r="G38" i="21"/>
  <c r="Q36" i="23" s="1"/>
  <c r="J35" i="21"/>
  <c r="AF33" i="23" s="1"/>
  <c r="M34" i="21"/>
  <c r="AU32" i="23" s="1"/>
  <c r="F34" i="21"/>
  <c r="G31" i="21"/>
  <c r="Q29" i="23" s="1"/>
  <c r="J30" i="21"/>
  <c r="AF28" i="23" s="1"/>
  <c r="K76" i="21"/>
  <c r="J37" i="21"/>
  <c r="AF35" i="23" s="1"/>
  <c r="H74" i="21"/>
  <c r="AC74" i="21"/>
  <c r="Q74" i="21"/>
  <c r="AD74" i="21"/>
  <c r="D74" i="21"/>
  <c r="K74" i="21"/>
  <c r="T74" i="21"/>
  <c r="AE74" i="21"/>
  <c r="E74" i="21"/>
  <c r="N74" i="21"/>
  <c r="H70" i="21"/>
  <c r="AC70" i="21"/>
  <c r="Q70" i="21"/>
  <c r="AD70" i="21"/>
  <c r="D70" i="21"/>
  <c r="K70" i="21"/>
  <c r="T70" i="21"/>
  <c r="AE70" i="21"/>
  <c r="E70" i="21"/>
  <c r="N70" i="21"/>
  <c r="F29" i="21"/>
  <c r="C66" i="21" s="1"/>
  <c r="H66" i="21"/>
  <c r="AC66" i="21"/>
  <c r="Q66" i="21"/>
  <c r="AD66" i="21"/>
  <c r="D66" i="21"/>
  <c r="K66" i="21"/>
  <c r="T66" i="21"/>
  <c r="AE66" i="21"/>
  <c r="E66" i="21"/>
  <c r="N66" i="21"/>
  <c r="D35" i="21"/>
  <c r="E34" i="21"/>
  <c r="G39" i="21"/>
  <c r="Q37" i="23" s="1"/>
  <c r="M38" i="21"/>
  <c r="AU36" i="23" s="1"/>
  <c r="F38" i="21"/>
  <c r="C75" i="21" s="1"/>
  <c r="F35" i="21"/>
  <c r="C72" i="21" s="1"/>
  <c r="K34" i="21"/>
  <c r="AK32" i="23" s="1"/>
  <c r="O31" i="21"/>
  <c r="AE76" i="21"/>
  <c r="D76" i="21"/>
  <c r="C38" i="21"/>
  <c r="D122" i="24" s="1"/>
  <c r="C31" i="21"/>
  <c r="D115" i="24" s="1"/>
  <c r="D34" i="21"/>
  <c r="O39" i="21"/>
  <c r="F39" i="21"/>
  <c r="C76" i="21" s="1"/>
  <c r="K38" i="21"/>
  <c r="AK36" i="23" s="1"/>
  <c r="J34" i="21"/>
  <c r="AF32" i="23" s="1"/>
  <c r="O30" i="21"/>
  <c r="T76" i="21"/>
  <c r="AD75" i="21"/>
  <c r="H31" i="21"/>
  <c r="W68" i="21" s="1"/>
  <c r="D68" i="21"/>
  <c r="K68" i="21"/>
  <c r="T68" i="21"/>
  <c r="AE68" i="21"/>
  <c r="E68" i="21"/>
  <c r="N68" i="21"/>
  <c r="H68" i="21"/>
  <c r="AC68" i="21"/>
  <c r="F31" i="21"/>
  <c r="C68" i="21" s="1"/>
  <c r="G48" i="31" s="1"/>
  <c r="D31" i="21"/>
  <c r="Q68" i="21"/>
  <c r="AD68" i="21"/>
  <c r="C30" i="21"/>
  <c r="D114" i="24" s="1"/>
  <c r="D30" i="21"/>
  <c r="I38" i="21"/>
  <c r="AA36" i="23" s="1"/>
  <c r="K35" i="21"/>
  <c r="AK33" i="23" s="1"/>
  <c r="O34" i="21"/>
  <c r="G34" i="21"/>
  <c r="Q32" i="23" s="1"/>
  <c r="J31" i="21"/>
  <c r="AF29" i="23" s="1"/>
  <c r="Q75" i="21"/>
  <c r="AD73" i="21"/>
  <c r="Q73" i="21"/>
  <c r="AD69" i="21"/>
  <c r="Q69" i="21"/>
  <c r="E33" i="21"/>
  <c r="E29" i="21"/>
  <c r="F37" i="21"/>
  <c r="C74" i="21" s="1"/>
  <c r="J36" i="21"/>
  <c r="AF34" i="23" s="1"/>
  <c r="J33" i="21"/>
  <c r="AF31" i="23" s="1"/>
  <c r="F33" i="21"/>
  <c r="C70" i="21" s="1"/>
  <c r="J32" i="21"/>
  <c r="AF30" i="23" s="1"/>
  <c r="D37" i="21"/>
  <c r="D33" i="21"/>
  <c r="D29" i="21"/>
  <c r="E36" i="21"/>
  <c r="E32" i="21"/>
  <c r="M39" i="21"/>
  <c r="AU37" i="23" s="1"/>
  <c r="I39" i="21"/>
  <c r="AA37" i="23" s="1"/>
  <c r="M37" i="21"/>
  <c r="AU35" i="23" s="1"/>
  <c r="I37" i="21"/>
  <c r="AA35" i="23" s="1"/>
  <c r="M36" i="21"/>
  <c r="AU34" i="23" s="1"/>
  <c r="I36" i="21"/>
  <c r="AA34" i="23" s="1"/>
  <c r="M35" i="21"/>
  <c r="AU33" i="23" s="1"/>
  <c r="I35" i="21"/>
  <c r="AA33" i="23" s="1"/>
  <c r="M33" i="21"/>
  <c r="AU31" i="23" s="1"/>
  <c r="I33" i="21"/>
  <c r="AA31" i="23" s="1"/>
  <c r="M32" i="21"/>
  <c r="AU30" i="23" s="1"/>
  <c r="I32" i="21"/>
  <c r="AA30" i="23" s="1"/>
  <c r="M31" i="21"/>
  <c r="AU29" i="23" s="1"/>
  <c r="I31" i="21"/>
  <c r="AA29" i="23" s="1"/>
  <c r="M29" i="21"/>
  <c r="AU27" i="23" s="1"/>
  <c r="I29" i="21"/>
  <c r="AA27" i="23" s="1"/>
  <c r="C37" i="21"/>
  <c r="D121" i="24" s="1"/>
  <c r="C33" i="21"/>
  <c r="D117" i="24" s="1"/>
  <c r="C29" i="21"/>
  <c r="D113" i="24" s="1"/>
  <c r="D36" i="21"/>
  <c r="D32" i="21"/>
  <c r="E39" i="21"/>
  <c r="E35" i="21"/>
  <c r="E31" i="21"/>
  <c r="L39" i="21"/>
  <c r="AP37" i="23" s="1"/>
  <c r="L38" i="21"/>
  <c r="AP36" i="23" s="1"/>
  <c r="L37" i="21"/>
  <c r="AP35" i="23" s="1"/>
  <c r="H37" i="21"/>
  <c r="L36" i="21"/>
  <c r="AP34" i="23" s="1"/>
  <c r="H36" i="21"/>
  <c r="L35" i="21"/>
  <c r="AP33" i="23" s="1"/>
  <c r="L34" i="21"/>
  <c r="AP32" i="23" s="1"/>
  <c r="L33" i="21"/>
  <c r="AP31" i="23" s="1"/>
  <c r="H33" i="21"/>
  <c r="L32" i="21"/>
  <c r="AP30" i="23" s="1"/>
  <c r="H32" i="21"/>
  <c r="L31" i="21"/>
  <c r="AP29" i="23" s="1"/>
  <c r="L30" i="21"/>
  <c r="AP28" i="23" s="1"/>
  <c r="L29" i="21"/>
  <c r="AP27" i="23" s="1"/>
  <c r="H29" i="21"/>
  <c r="O37" i="21"/>
  <c r="K37" i="21"/>
  <c r="AK35" i="23" s="1"/>
  <c r="G37" i="21"/>
  <c r="Q35" i="23" s="1"/>
  <c r="O36" i="21"/>
  <c r="K36" i="21"/>
  <c r="AK34" i="23" s="1"/>
  <c r="G36" i="21"/>
  <c r="Q34" i="23" s="1"/>
  <c r="O33" i="21"/>
  <c r="K33" i="21"/>
  <c r="AK31" i="23" s="1"/>
  <c r="G33" i="21"/>
  <c r="Q31" i="23" s="1"/>
  <c r="O32" i="21"/>
  <c r="K32" i="21"/>
  <c r="AK30" i="23" s="1"/>
  <c r="G32" i="21"/>
  <c r="Q30" i="23" s="1"/>
  <c r="O29" i="21"/>
  <c r="K29" i="21"/>
  <c r="AK27" i="23" s="1"/>
  <c r="G29" i="21"/>
  <c r="Q27" i="23" s="1"/>
  <c r="E37" i="21"/>
  <c r="J29" i="21"/>
  <c r="AF27" i="23" s="1"/>
  <c r="D53" i="11"/>
  <c r="D52" i="11"/>
  <c r="D51" i="11"/>
  <c r="D50" i="11"/>
  <c r="C71" i="21" l="1"/>
  <c r="W66" i="21"/>
  <c r="Z66" i="21" s="1"/>
  <c r="W74" i="21"/>
  <c r="Z74" i="21" s="1"/>
  <c r="D84" i="24"/>
  <c r="E117" i="24"/>
  <c r="D87" i="24"/>
  <c r="E120" i="24"/>
  <c r="E121" i="24"/>
  <c r="D88" i="24"/>
  <c r="E118" i="24"/>
  <c r="D85" i="24"/>
  <c r="D86" i="24"/>
  <c r="E119" i="24"/>
  <c r="B37" i="23"/>
  <c r="D123" i="24"/>
  <c r="D90" i="24"/>
  <c r="E123" i="24"/>
  <c r="E116" i="24"/>
  <c r="D83" i="24"/>
  <c r="E113" i="24"/>
  <c r="D80" i="24"/>
  <c r="E114" i="24"/>
  <c r="D81" i="24"/>
  <c r="D82" i="24"/>
  <c r="E115" i="24"/>
  <c r="E122" i="24"/>
  <c r="D89" i="24"/>
  <c r="W73" i="21"/>
  <c r="W67" i="21"/>
  <c r="Z67" i="21" s="1"/>
  <c r="W69" i="21"/>
  <c r="Z69" i="21" s="1"/>
  <c r="W70" i="21"/>
  <c r="Z70" i="21" s="1"/>
  <c r="W75" i="21"/>
  <c r="E99" i="30"/>
  <c r="D67" i="30"/>
  <c r="D84" i="11"/>
  <c r="E116" i="11"/>
  <c r="G30" i="23"/>
  <c r="D105" i="30"/>
  <c r="D122" i="11"/>
  <c r="B35" i="23"/>
  <c r="D68" i="30"/>
  <c r="E100" i="30"/>
  <c r="D85" i="11"/>
  <c r="E117" i="11"/>
  <c r="G31" i="23"/>
  <c r="E98" i="30"/>
  <c r="D66" i="30"/>
  <c r="E115" i="11"/>
  <c r="D83" i="11"/>
  <c r="G29" i="23"/>
  <c r="Z76" i="21"/>
  <c r="V37" i="23"/>
  <c r="V30" i="23"/>
  <c r="B68" i="21"/>
  <c r="L29" i="23"/>
  <c r="B37" i="3"/>
  <c r="E103" i="30"/>
  <c r="D71" i="30"/>
  <c r="D88" i="11"/>
  <c r="E120" i="11"/>
  <c r="G34" i="23"/>
  <c r="B69" i="21"/>
  <c r="B38" i="3"/>
  <c r="L30" i="23"/>
  <c r="D72" i="30"/>
  <c r="E104" i="30"/>
  <c r="D89" i="11"/>
  <c r="E121" i="11"/>
  <c r="G35" i="23"/>
  <c r="D98" i="30"/>
  <c r="D115" i="11"/>
  <c r="B28" i="23"/>
  <c r="D99" i="30"/>
  <c r="D116" i="11"/>
  <c r="B29" i="23"/>
  <c r="E102" i="30"/>
  <c r="D70" i="30"/>
  <c r="E119" i="11"/>
  <c r="D87" i="11"/>
  <c r="G33" i="23"/>
  <c r="B75" i="21"/>
  <c r="L36" i="23"/>
  <c r="B44" i="3"/>
  <c r="V28" i="23"/>
  <c r="Z72" i="21"/>
  <c r="V33" i="23"/>
  <c r="E106" i="30"/>
  <c r="E123" i="11"/>
  <c r="G37" i="23"/>
  <c r="B70" i="21"/>
  <c r="B39" i="3"/>
  <c r="L31" i="23"/>
  <c r="D65" i="30"/>
  <c r="E97" i="30"/>
  <c r="E114" i="11"/>
  <c r="D82" i="11"/>
  <c r="G28" i="23"/>
  <c r="D102" i="30"/>
  <c r="D119" i="11"/>
  <c r="B32" i="23"/>
  <c r="B74" i="21"/>
  <c r="B43" i="3"/>
  <c r="L35" i="23"/>
  <c r="V27" i="23"/>
  <c r="V35" i="23"/>
  <c r="B72" i="21"/>
  <c r="L33" i="23"/>
  <c r="B41" i="3"/>
  <c r="D97" i="30"/>
  <c r="D114" i="11"/>
  <c r="B27" i="23"/>
  <c r="B73" i="21"/>
  <c r="B42" i="3"/>
  <c r="L34" i="23"/>
  <c r="D106" i="30"/>
  <c r="D123" i="11"/>
  <c r="B36" i="23"/>
  <c r="E105" i="30"/>
  <c r="D73" i="30"/>
  <c r="E122" i="11"/>
  <c r="D90" i="11"/>
  <c r="G36" i="23"/>
  <c r="D100" i="30"/>
  <c r="D117" i="11"/>
  <c r="B30" i="23"/>
  <c r="V31" i="23"/>
  <c r="D69" i="30"/>
  <c r="E101" i="30"/>
  <c r="E118" i="11"/>
  <c r="D86" i="11"/>
  <c r="G32" i="23"/>
  <c r="B71" i="21"/>
  <c r="L32" i="23"/>
  <c r="B40" i="3"/>
  <c r="Z73" i="21"/>
  <c r="V34" i="23"/>
  <c r="B76" i="21"/>
  <c r="L37" i="23"/>
  <c r="B45" i="3"/>
  <c r="D101" i="30"/>
  <c r="D118" i="11"/>
  <c r="B31" i="23"/>
  <c r="D64" i="30"/>
  <c r="D81" i="11"/>
  <c r="G27" i="23"/>
  <c r="B66" i="21"/>
  <c r="B35" i="3"/>
  <c r="L27" i="23"/>
  <c r="Z68" i="21"/>
  <c r="V29" i="23"/>
  <c r="D103" i="30"/>
  <c r="D120" i="11"/>
  <c r="B33" i="23"/>
  <c r="B67" i="21"/>
  <c r="L28" i="23"/>
  <c r="B36" i="3"/>
  <c r="Z71" i="21"/>
  <c r="V32" i="23"/>
  <c r="Z75" i="21"/>
  <c r="V36" i="23"/>
  <c r="D104" i="30"/>
  <c r="D121" i="11"/>
  <c r="B34" i="23"/>
  <c r="H4" i="3"/>
  <c r="E4" i="3"/>
  <c r="C4" i="3"/>
  <c r="H3" i="3"/>
  <c r="E3" i="3"/>
  <c r="C3" i="3"/>
  <c r="Y91" i="23" l="1"/>
  <c r="Y78" i="23"/>
  <c r="R161" i="23"/>
  <c r="J161" i="23"/>
  <c r="I133" i="23"/>
  <c r="H129" i="23"/>
  <c r="L126" i="23"/>
  <c r="M123" i="23"/>
  <c r="L125" i="23" s="1"/>
  <c r="I122" i="23"/>
  <c r="Z120" i="23"/>
  <c r="U120" i="23"/>
  <c r="Z117" i="23"/>
  <c r="R125" i="23" s="1"/>
  <c r="X125" i="23" s="1"/>
  <c r="U117" i="23"/>
  <c r="I98" i="23"/>
  <c r="H90" i="23"/>
  <c r="I85" i="23"/>
  <c r="H77" i="23"/>
  <c r="I70" i="23"/>
  <c r="W118" i="21" l="1"/>
  <c r="V118" i="21"/>
  <c r="U118" i="21"/>
  <c r="T118" i="21"/>
  <c r="S118" i="21"/>
  <c r="W117" i="21"/>
  <c r="V117" i="21"/>
  <c r="U117" i="21"/>
  <c r="T117" i="21"/>
  <c r="S117" i="21"/>
  <c r="W116" i="21"/>
  <c r="V116" i="21"/>
  <c r="U116" i="21"/>
  <c r="T116" i="21"/>
  <c r="S116" i="21"/>
  <c r="W115" i="21"/>
  <c r="V115" i="21"/>
  <c r="U115" i="21"/>
  <c r="T115" i="21"/>
  <c r="S115" i="21"/>
  <c r="W114" i="21"/>
  <c r="V114" i="21"/>
  <c r="U114" i="21"/>
  <c r="T114" i="21"/>
  <c r="S114" i="21"/>
  <c r="W113" i="21"/>
  <c r="V113" i="21"/>
  <c r="U113" i="21"/>
  <c r="T113" i="21"/>
  <c r="S113" i="21"/>
  <c r="W112" i="21"/>
  <c r="V112" i="21"/>
  <c r="U112" i="21"/>
  <c r="T112" i="21"/>
  <c r="S112" i="21"/>
  <c r="W111" i="21"/>
  <c r="V111" i="21"/>
  <c r="U111" i="21"/>
  <c r="T111" i="21"/>
  <c r="S111" i="21"/>
  <c r="W110" i="21"/>
  <c r="V110" i="21"/>
  <c r="U110" i="21"/>
  <c r="T110" i="21"/>
  <c r="S110" i="21"/>
  <c r="W109" i="21"/>
  <c r="V109" i="21"/>
  <c r="U109" i="21"/>
  <c r="T109" i="21"/>
  <c r="S109" i="21"/>
  <c r="W108" i="21"/>
  <c r="V108" i="21"/>
  <c r="U108" i="21"/>
  <c r="T108" i="21"/>
  <c r="S108" i="21"/>
  <c r="W107" i="21"/>
  <c r="V107" i="21"/>
  <c r="U107" i="21"/>
  <c r="T107" i="21"/>
  <c r="S107" i="21"/>
  <c r="W106" i="21"/>
  <c r="V106" i="21"/>
  <c r="U106" i="21"/>
  <c r="T106" i="21"/>
  <c r="S106" i="21"/>
  <c r="W105" i="21"/>
  <c r="V105" i="21"/>
  <c r="U105" i="21"/>
  <c r="T105" i="21"/>
  <c r="S105" i="21"/>
  <c r="W104" i="21"/>
  <c r="V104" i="21"/>
  <c r="U104" i="21"/>
  <c r="T104" i="21"/>
  <c r="S104" i="21"/>
  <c r="W103" i="21"/>
  <c r="V103" i="21"/>
  <c r="U103" i="21"/>
  <c r="T103" i="21"/>
  <c r="S103" i="21"/>
  <c r="W102" i="21"/>
  <c r="V102" i="21"/>
  <c r="U102" i="21"/>
  <c r="T102" i="21"/>
  <c r="S102" i="21"/>
  <c r="W101" i="21"/>
  <c r="V101" i="21"/>
  <c r="U101" i="21"/>
  <c r="T101" i="21"/>
  <c r="S101" i="21"/>
  <c r="W100" i="21"/>
  <c r="V100" i="21"/>
  <c r="U100" i="21"/>
  <c r="T100" i="21"/>
  <c r="S100" i="21"/>
  <c r="W99" i="21"/>
  <c r="V99" i="21"/>
  <c r="U99" i="21"/>
  <c r="T99" i="21"/>
  <c r="S99" i="21"/>
  <c r="L118" i="21"/>
  <c r="K118" i="21"/>
  <c r="J118" i="21"/>
  <c r="I118" i="21"/>
  <c r="H118" i="21"/>
  <c r="L117" i="21"/>
  <c r="K117" i="21"/>
  <c r="J117" i="21"/>
  <c r="I117" i="21"/>
  <c r="H117" i="21"/>
  <c r="L116" i="21"/>
  <c r="K116" i="21"/>
  <c r="J116" i="21"/>
  <c r="I116" i="21"/>
  <c r="H116" i="21"/>
  <c r="L115" i="21"/>
  <c r="K115" i="21"/>
  <c r="J115" i="21"/>
  <c r="I115" i="21"/>
  <c r="H115" i="21"/>
  <c r="L114" i="21"/>
  <c r="K114" i="21"/>
  <c r="J114" i="21"/>
  <c r="I114" i="21"/>
  <c r="H114" i="21"/>
  <c r="L113" i="21"/>
  <c r="K113" i="21"/>
  <c r="J113" i="21"/>
  <c r="I113" i="21"/>
  <c r="H113" i="21"/>
  <c r="L112" i="21"/>
  <c r="K112" i="21"/>
  <c r="J112" i="21"/>
  <c r="I112" i="21"/>
  <c r="H112" i="21"/>
  <c r="L111" i="21"/>
  <c r="K111" i="21"/>
  <c r="J111" i="21"/>
  <c r="I111" i="21"/>
  <c r="H111" i="21"/>
  <c r="L110" i="21"/>
  <c r="K110" i="21"/>
  <c r="J110" i="21"/>
  <c r="I110" i="21"/>
  <c r="H110" i="21"/>
  <c r="L109" i="21"/>
  <c r="K109" i="21"/>
  <c r="J109" i="21"/>
  <c r="I109" i="21"/>
  <c r="H109" i="21"/>
  <c r="L108" i="21"/>
  <c r="K108" i="21"/>
  <c r="J108" i="21"/>
  <c r="I108" i="21"/>
  <c r="H108" i="21"/>
  <c r="L107" i="21"/>
  <c r="K107" i="21"/>
  <c r="J107" i="21"/>
  <c r="I107" i="21"/>
  <c r="H107" i="21"/>
  <c r="L106" i="21"/>
  <c r="K106" i="21"/>
  <c r="J106" i="21"/>
  <c r="I106" i="21"/>
  <c r="H106" i="21"/>
  <c r="L105" i="21"/>
  <c r="K105" i="21"/>
  <c r="J105" i="21"/>
  <c r="I105" i="21"/>
  <c r="H105" i="21"/>
  <c r="L104" i="21"/>
  <c r="K104" i="21"/>
  <c r="J104" i="21"/>
  <c r="I104" i="21"/>
  <c r="H104" i="21"/>
  <c r="L103" i="21"/>
  <c r="K103" i="21"/>
  <c r="J103" i="21"/>
  <c r="I103" i="21"/>
  <c r="H103" i="21"/>
  <c r="L102" i="21"/>
  <c r="K102" i="21"/>
  <c r="J102" i="21"/>
  <c r="I102" i="21"/>
  <c r="H102" i="21"/>
  <c r="L101" i="21"/>
  <c r="K101" i="21"/>
  <c r="J101" i="21"/>
  <c r="I101" i="21"/>
  <c r="H101" i="21"/>
  <c r="L100" i="21"/>
  <c r="K100" i="21"/>
  <c r="J100" i="21"/>
  <c r="I100" i="21"/>
  <c r="H100" i="21"/>
  <c r="L99" i="21"/>
  <c r="K99" i="21"/>
  <c r="J99" i="21"/>
  <c r="I99" i="21"/>
  <c r="H99" i="21"/>
  <c r="I80" i="21" l="1"/>
  <c r="L80" i="21" s="1"/>
  <c r="O80" i="21" s="1"/>
  <c r="X118" i="21"/>
  <c r="R118" i="21"/>
  <c r="Q118" i="21"/>
  <c r="P118" i="21"/>
  <c r="O118" i="21"/>
  <c r="N118" i="21"/>
  <c r="M118" i="21"/>
  <c r="G118" i="21"/>
  <c r="F118" i="21"/>
  <c r="E118" i="21"/>
  <c r="D118" i="21"/>
  <c r="C118" i="21"/>
  <c r="B118" i="21"/>
  <c r="X117" i="21"/>
  <c r="R117" i="21"/>
  <c r="Q117" i="21"/>
  <c r="P117" i="21"/>
  <c r="O117" i="21"/>
  <c r="N117" i="21"/>
  <c r="G117" i="21"/>
  <c r="F117" i="21"/>
  <c r="E117" i="21"/>
  <c r="D117" i="21"/>
  <c r="C117" i="21"/>
  <c r="B117" i="21"/>
  <c r="X116" i="21"/>
  <c r="R116" i="21"/>
  <c r="Q116" i="21"/>
  <c r="P116" i="21"/>
  <c r="O116" i="21"/>
  <c r="N116" i="21"/>
  <c r="G116" i="21"/>
  <c r="F116" i="21"/>
  <c r="E116" i="21"/>
  <c r="D116" i="21"/>
  <c r="C116" i="21"/>
  <c r="B116" i="21"/>
  <c r="X115" i="21"/>
  <c r="R115" i="21"/>
  <c r="Q115" i="21"/>
  <c r="P115" i="21"/>
  <c r="O115" i="21"/>
  <c r="N115" i="21"/>
  <c r="M115" i="21"/>
  <c r="G115" i="21"/>
  <c r="F115" i="21"/>
  <c r="E115" i="21"/>
  <c r="D115" i="21"/>
  <c r="C115" i="21"/>
  <c r="B115" i="21"/>
  <c r="R114" i="21"/>
  <c r="Q114" i="21"/>
  <c r="P114" i="21"/>
  <c r="O114" i="21"/>
  <c r="N114" i="21"/>
  <c r="M114" i="21"/>
  <c r="G114" i="21"/>
  <c r="F114" i="21"/>
  <c r="E114" i="21"/>
  <c r="D114" i="21"/>
  <c r="C114" i="21"/>
  <c r="B114" i="21"/>
  <c r="X113" i="21"/>
  <c r="R113" i="21"/>
  <c r="Q113" i="21"/>
  <c r="P113" i="21"/>
  <c r="O113" i="21"/>
  <c r="N113" i="21"/>
  <c r="G113" i="21"/>
  <c r="F113" i="21"/>
  <c r="E113" i="21"/>
  <c r="D113" i="21"/>
  <c r="C113" i="21"/>
  <c r="B113" i="21"/>
  <c r="X112" i="21"/>
  <c r="R112" i="21"/>
  <c r="Q112" i="21"/>
  <c r="P112" i="21"/>
  <c r="O112" i="21"/>
  <c r="N112" i="21"/>
  <c r="G112" i="21"/>
  <c r="F112" i="21"/>
  <c r="E112" i="21"/>
  <c r="D112" i="21"/>
  <c r="C112" i="21"/>
  <c r="B112" i="21"/>
  <c r="X111" i="21"/>
  <c r="R111" i="21"/>
  <c r="Q111" i="21"/>
  <c r="P111" i="21"/>
  <c r="O111" i="21"/>
  <c r="N111" i="21"/>
  <c r="M111" i="21"/>
  <c r="G111" i="21"/>
  <c r="F111" i="21"/>
  <c r="E111" i="21"/>
  <c r="D111" i="21"/>
  <c r="C111" i="21"/>
  <c r="B111" i="21"/>
  <c r="X110" i="21"/>
  <c r="R110" i="21"/>
  <c r="Q110" i="21"/>
  <c r="P110" i="21"/>
  <c r="O110" i="21"/>
  <c r="N110" i="21"/>
  <c r="M110" i="21"/>
  <c r="G110" i="21"/>
  <c r="F110" i="21"/>
  <c r="E110" i="21"/>
  <c r="D110" i="21"/>
  <c r="C110" i="21"/>
  <c r="B110" i="21"/>
  <c r="X109" i="21"/>
  <c r="R109" i="21"/>
  <c r="Q109" i="21"/>
  <c r="P109" i="21"/>
  <c r="O109" i="21"/>
  <c r="N109" i="21"/>
  <c r="G109" i="21"/>
  <c r="F109" i="21"/>
  <c r="E109" i="21"/>
  <c r="D109" i="21"/>
  <c r="C109" i="21"/>
  <c r="B109" i="21"/>
  <c r="X108" i="21"/>
  <c r="R108" i="21"/>
  <c r="Q108" i="21"/>
  <c r="P108" i="21"/>
  <c r="O108" i="21"/>
  <c r="N108" i="21"/>
  <c r="G108" i="21"/>
  <c r="F108" i="21"/>
  <c r="E108" i="21"/>
  <c r="D108" i="21"/>
  <c r="C108" i="21"/>
  <c r="B108" i="21"/>
  <c r="X107" i="21"/>
  <c r="R107" i="21"/>
  <c r="Q107" i="21"/>
  <c r="P107" i="21"/>
  <c r="O107" i="21"/>
  <c r="N107" i="21"/>
  <c r="M107" i="21"/>
  <c r="G107" i="21"/>
  <c r="F107" i="21"/>
  <c r="E107" i="21"/>
  <c r="D107" i="21"/>
  <c r="C107" i="21"/>
  <c r="B107" i="21"/>
  <c r="X106" i="21"/>
  <c r="R106" i="21"/>
  <c r="Q106" i="21"/>
  <c r="P106" i="21"/>
  <c r="O106" i="21"/>
  <c r="N106" i="21"/>
  <c r="M106" i="21"/>
  <c r="G106" i="21"/>
  <c r="F106" i="21"/>
  <c r="E106" i="21"/>
  <c r="D106" i="21"/>
  <c r="C106" i="21"/>
  <c r="B106" i="21"/>
  <c r="X105" i="21"/>
  <c r="R105" i="21"/>
  <c r="Q105" i="21"/>
  <c r="P105" i="21"/>
  <c r="O105" i="21"/>
  <c r="N105" i="21"/>
  <c r="G105" i="21"/>
  <c r="F105" i="21"/>
  <c r="E105" i="21"/>
  <c r="D105" i="21"/>
  <c r="C105" i="21"/>
  <c r="B105" i="21"/>
  <c r="R104" i="21"/>
  <c r="Q104" i="21"/>
  <c r="P104" i="21"/>
  <c r="O104" i="21"/>
  <c r="N104" i="21"/>
  <c r="G104" i="21"/>
  <c r="F104" i="21"/>
  <c r="E104" i="21"/>
  <c r="D104" i="21"/>
  <c r="C104" i="21"/>
  <c r="B104" i="21"/>
  <c r="R103" i="21"/>
  <c r="Q103" i="21"/>
  <c r="P103" i="21"/>
  <c r="O103" i="21"/>
  <c r="N103" i="21"/>
  <c r="M103" i="21"/>
  <c r="G103" i="21"/>
  <c r="F103" i="21"/>
  <c r="E103" i="21"/>
  <c r="D103" i="21"/>
  <c r="C103" i="21"/>
  <c r="B103" i="21"/>
  <c r="X102" i="21"/>
  <c r="R102" i="21"/>
  <c r="Q102" i="21"/>
  <c r="P102" i="21"/>
  <c r="O102" i="21"/>
  <c r="N102" i="21"/>
  <c r="M102" i="21"/>
  <c r="G102" i="21"/>
  <c r="F102" i="21"/>
  <c r="E102" i="21"/>
  <c r="D102" i="21"/>
  <c r="C102" i="21"/>
  <c r="B102" i="21"/>
  <c r="X101" i="21"/>
  <c r="R101" i="21"/>
  <c r="Q101" i="21"/>
  <c r="P101" i="21"/>
  <c r="O101" i="21"/>
  <c r="N101" i="21"/>
  <c r="G101" i="21"/>
  <c r="F101" i="21"/>
  <c r="E101" i="21"/>
  <c r="D101" i="21"/>
  <c r="C101" i="21"/>
  <c r="B101" i="21"/>
  <c r="X100" i="21"/>
  <c r="R100" i="21"/>
  <c r="Q100" i="21"/>
  <c r="P100" i="21"/>
  <c r="O100" i="21"/>
  <c r="N100" i="21"/>
  <c r="G100" i="21"/>
  <c r="F100" i="21"/>
  <c r="E100" i="21"/>
  <c r="D100" i="21"/>
  <c r="C100" i="21"/>
  <c r="B100" i="21"/>
  <c r="X99" i="21"/>
  <c r="R99" i="21"/>
  <c r="Q99" i="21"/>
  <c r="P99" i="21"/>
  <c r="O99" i="21"/>
  <c r="N99" i="21"/>
  <c r="M99" i="21"/>
  <c r="G99" i="21"/>
  <c r="F99" i="21"/>
  <c r="E99" i="21"/>
  <c r="D99" i="21"/>
  <c r="C99" i="21"/>
  <c r="B9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H3" i="21"/>
  <c r="G3" i="21"/>
  <c r="F3" i="21"/>
  <c r="C8" i="3" s="1"/>
  <c r="C3" i="21"/>
  <c r="B3" i="21" s="1"/>
  <c r="X114" i="21"/>
  <c r="X103" i="21"/>
  <c r="A24" i="31" l="1"/>
  <c r="A32" i="31"/>
  <c r="A20" i="31"/>
  <c r="A21" i="31"/>
  <c r="AB63" i="21"/>
  <c r="A33" i="31"/>
  <c r="AB46" i="21"/>
  <c r="A16" i="31"/>
  <c r="A28" i="31"/>
  <c r="AB47" i="21"/>
  <c r="A17" i="31"/>
  <c r="AB55" i="21"/>
  <c r="A25" i="31"/>
  <c r="AB59" i="21"/>
  <c r="A29" i="31"/>
  <c r="A18" i="31"/>
  <c r="A22" i="31"/>
  <c r="A26" i="31"/>
  <c r="A30" i="31"/>
  <c r="AB64" i="21"/>
  <c r="A34" i="31"/>
  <c r="A19" i="31"/>
  <c r="A23" i="31"/>
  <c r="A27" i="31"/>
  <c r="A31" i="31"/>
  <c r="A35" i="31"/>
  <c r="N11" i="21"/>
  <c r="AZ9" i="23" s="1"/>
  <c r="AB48" i="21"/>
  <c r="N19" i="21"/>
  <c r="AB56" i="21"/>
  <c r="N13" i="21"/>
  <c r="AB50" i="21"/>
  <c r="N17" i="21"/>
  <c r="AB54" i="21"/>
  <c r="N21" i="21"/>
  <c r="AB58" i="21"/>
  <c r="N25" i="21"/>
  <c r="AB62" i="21"/>
  <c r="N15" i="21"/>
  <c r="AB52" i="21"/>
  <c r="N23" i="21"/>
  <c r="AB60" i="21"/>
  <c r="K14" i="21"/>
  <c r="AK12" i="23" s="1"/>
  <c r="AB51" i="21"/>
  <c r="N12" i="21"/>
  <c r="AB49" i="21"/>
  <c r="N16" i="21"/>
  <c r="AB53" i="21"/>
  <c r="N20" i="21"/>
  <c r="AB57" i="21"/>
  <c r="N24" i="21"/>
  <c r="AB61" i="21"/>
  <c r="N28" i="21"/>
  <c r="AB65" i="21"/>
  <c r="I10" i="21"/>
  <c r="AA8" i="23" s="1"/>
  <c r="N10" i="21"/>
  <c r="O18" i="21"/>
  <c r="N18" i="21"/>
  <c r="K22" i="21"/>
  <c r="AK20" i="23" s="1"/>
  <c r="N22" i="21"/>
  <c r="K26" i="21"/>
  <c r="AK24" i="23" s="1"/>
  <c r="N26" i="21"/>
  <c r="AZ24" i="23" s="1"/>
  <c r="E14" i="21"/>
  <c r="B20" i="3" s="1"/>
  <c r="N14" i="21"/>
  <c r="O27" i="21"/>
  <c r="N27" i="21"/>
  <c r="AZ25" i="23" s="1"/>
  <c r="F75" i="30"/>
  <c r="G75" i="30" s="1"/>
  <c r="H75" i="30" s="1"/>
  <c r="E42" i="30"/>
  <c r="F42" i="30" s="1"/>
  <c r="G42" i="30" s="1"/>
  <c r="E8" i="30"/>
  <c r="F8" i="30" s="1"/>
  <c r="G8" i="30" s="1"/>
  <c r="F92" i="24"/>
  <c r="G92" i="24" s="1"/>
  <c r="E59" i="24"/>
  <c r="F59" i="24" s="1"/>
  <c r="E15" i="24"/>
  <c r="F15" i="24" s="1"/>
  <c r="N9" i="21"/>
  <c r="J133" i="21"/>
  <c r="K133" i="21" s="1"/>
  <c r="A48" i="13" s="1"/>
  <c r="O26" i="21"/>
  <c r="D10" i="21"/>
  <c r="E10" i="21"/>
  <c r="B16" i="3" s="1"/>
  <c r="D22" i="21"/>
  <c r="D14" i="21"/>
  <c r="E22" i="21"/>
  <c r="B28" i="3" s="1"/>
  <c r="K12" i="21"/>
  <c r="AK10" i="23" s="1"/>
  <c r="E59" i="11"/>
  <c r="F59" i="11" s="1"/>
  <c r="E15" i="11"/>
  <c r="F15" i="11" s="1"/>
  <c r="F92" i="11"/>
  <c r="G92" i="11" s="1"/>
  <c r="D8" i="3"/>
  <c r="B14" i="3" s="1"/>
  <c r="C14" i="3" s="1"/>
  <c r="D14" i="3" s="1"/>
  <c r="E14" i="3" s="1"/>
  <c r="F14" i="3" s="1"/>
  <c r="G14" i="3" s="1"/>
  <c r="Q58" i="23"/>
  <c r="S130" i="23"/>
  <c r="D11" i="21"/>
  <c r="C26" i="21"/>
  <c r="D110" i="24" s="1"/>
  <c r="H11" i="21"/>
  <c r="E12" i="21"/>
  <c r="H14" i="21"/>
  <c r="W51" i="21" s="1"/>
  <c r="D18" i="21"/>
  <c r="K18" i="21"/>
  <c r="AK16" i="23" s="1"/>
  <c r="H22" i="21"/>
  <c r="W59" i="21" s="1"/>
  <c r="D26" i="21"/>
  <c r="H18" i="21"/>
  <c r="H26" i="21"/>
  <c r="C12" i="21"/>
  <c r="D96" i="24" s="1"/>
  <c r="C18" i="21"/>
  <c r="D102" i="24" s="1"/>
  <c r="I18" i="21"/>
  <c r="AA16" i="23" s="1"/>
  <c r="I26" i="21"/>
  <c r="AA24" i="23" s="1"/>
  <c r="N63" i="21"/>
  <c r="N55" i="21"/>
  <c r="K10" i="21"/>
  <c r="AK8" i="23" s="1"/>
  <c r="G12" i="21"/>
  <c r="Q10" i="23" s="1"/>
  <c r="C14" i="21"/>
  <c r="D98" i="24" s="1"/>
  <c r="I14" i="21"/>
  <c r="AA12" i="23" s="1"/>
  <c r="E18" i="21"/>
  <c r="C22" i="21"/>
  <c r="D106" i="24" s="1"/>
  <c r="I22" i="21"/>
  <c r="AA20" i="23" s="1"/>
  <c r="E26" i="21"/>
  <c r="J20" i="21"/>
  <c r="AF18" i="23" s="1"/>
  <c r="AC57" i="21"/>
  <c r="AD57" i="21"/>
  <c r="X104" i="21"/>
  <c r="J9" i="21"/>
  <c r="AF7" i="23" s="1"/>
  <c r="AD46" i="21"/>
  <c r="AC46" i="21"/>
  <c r="K15" i="21"/>
  <c r="AK13" i="23" s="1"/>
  <c r="AC52" i="21"/>
  <c r="AD52" i="21"/>
  <c r="J16" i="21"/>
  <c r="AF14" i="23" s="1"/>
  <c r="AC53" i="21"/>
  <c r="AD53" i="21"/>
  <c r="I16" i="21"/>
  <c r="AA14" i="23" s="1"/>
  <c r="K19" i="21"/>
  <c r="AK17" i="23" s="1"/>
  <c r="AD56" i="21"/>
  <c r="AC56" i="21"/>
  <c r="I20" i="21"/>
  <c r="AA18" i="23" s="1"/>
  <c r="K23" i="21"/>
  <c r="AK21" i="23" s="1"/>
  <c r="AC60" i="21"/>
  <c r="AD60" i="21"/>
  <c r="J24" i="21"/>
  <c r="AF22" i="23" s="1"/>
  <c r="AC61" i="21"/>
  <c r="AD61" i="21"/>
  <c r="I24" i="21"/>
  <c r="AA22" i="23" s="1"/>
  <c r="K27" i="21"/>
  <c r="AK25" i="23" s="1"/>
  <c r="AD64" i="21"/>
  <c r="AC64" i="21"/>
  <c r="J28" i="21"/>
  <c r="AF26" i="23" s="1"/>
  <c r="AC65" i="21"/>
  <c r="AD65" i="21"/>
  <c r="I28" i="21"/>
  <c r="AA26" i="23" s="1"/>
  <c r="Q65" i="21"/>
  <c r="Q57" i="21"/>
  <c r="F9" i="21"/>
  <c r="C46" i="21" s="1"/>
  <c r="J13" i="21"/>
  <c r="AF11" i="23" s="1"/>
  <c r="AC50" i="21"/>
  <c r="AD50" i="21"/>
  <c r="D15" i="21"/>
  <c r="C16" i="21"/>
  <c r="D100" i="24" s="1"/>
  <c r="K16" i="21"/>
  <c r="AK14" i="23" s="1"/>
  <c r="D19" i="21"/>
  <c r="C20" i="21"/>
  <c r="D104" i="24" s="1"/>
  <c r="K20" i="21"/>
  <c r="AK18" i="23" s="1"/>
  <c r="D23" i="21"/>
  <c r="C24" i="21"/>
  <c r="D108" i="24" s="1"/>
  <c r="K24" i="21"/>
  <c r="AK22" i="23" s="1"/>
  <c r="D27" i="21"/>
  <c r="C28" i="21"/>
  <c r="D112" i="24" s="1"/>
  <c r="K28" i="21"/>
  <c r="AK26" i="23" s="1"/>
  <c r="O28" i="21"/>
  <c r="J10" i="21"/>
  <c r="AF8" i="23" s="1"/>
  <c r="AD47" i="21"/>
  <c r="AC47" i="21"/>
  <c r="G10" i="21"/>
  <c r="Q8" i="23" s="1"/>
  <c r="AZ8" i="23"/>
  <c r="F13" i="21"/>
  <c r="C50" i="21" s="1"/>
  <c r="H15" i="21"/>
  <c r="W52" i="21" s="1"/>
  <c r="E16" i="21"/>
  <c r="I17" i="21"/>
  <c r="AA15" i="23" s="1"/>
  <c r="AC54" i="21"/>
  <c r="AD54" i="21"/>
  <c r="H19" i="21"/>
  <c r="W56" i="21" s="1"/>
  <c r="E20" i="21"/>
  <c r="I21" i="21"/>
  <c r="AA19" i="23" s="1"/>
  <c r="AC58" i="21"/>
  <c r="AD58" i="21"/>
  <c r="H23" i="21"/>
  <c r="W60" i="21" s="1"/>
  <c r="E24" i="21"/>
  <c r="I25" i="21"/>
  <c r="AA23" i="23" s="1"/>
  <c r="AC62" i="21"/>
  <c r="AD62" i="21"/>
  <c r="H27" i="21"/>
  <c r="E28" i="21"/>
  <c r="O20" i="21"/>
  <c r="C10" i="21"/>
  <c r="D94" i="24" s="1"/>
  <c r="H10" i="21"/>
  <c r="W47" i="21" s="1"/>
  <c r="K11" i="21"/>
  <c r="AK9" i="23" s="1"/>
  <c r="AD48" i="21"/>
  <c r="AC48" i="21"/>
  <c r="J12" i="21"/>
  <c r="AF10" i="23" s="1"/>
  <c r="AC49" i="21"/>
  <c r="AD49" i="21"/>
  <c r="I12" i="21"/>
  <c r="AA10" i="23" s="1"/>
  <c r="J14" i="21"/>
  <c r="AF12" i="23" s="1"/>
  <c r="AD51" i="21"/>
  <c r="AC51" i="21"/>
  <c r="G14" i="21"/>
  <c r="Q12" i="23" s="1"/>
  <c r="AZ12" i="23"/>
  <c r="AZ13" i="23"/>
  <c r="G16" i="21"/>
  <c r="Q14" i="23" s="1"/>
  <c r="J18" i="21"/>
  <c r="AF16" i="23" s="1"/>
  <c r="AD55" i="21"/>
  <c r="AC55" i="21"/>
  <c r="G18" i="21"/>
  <c r="Q16" i="23" s="1"/>
  <c r="AZ16" i="23"/>
  <c r="AZ17" i="23"/>
  <c r="G20" i="21"/>
  <c r="Q18" i="23" s="1"/>
  <c r="J22" i="21"/>
  <c r="AF20" i="23" s="1"/>
  <c r="AD59" i="21"/>
  <c r="AC59" i="21"/>
  <c r="G22" i="21"/>
  <c r="Q20" i="23" s="1"/>
  <c r="AZ20" i="23"/>
  <c r="AZ21" i="23"/>
  <c r="G24" i="21"/>
  <c r="Q22" i="23" s="1"/>
  <c r="J26" i="21"/>
  <c r="AF24" i="23" s="1"/>
  <c r="AD63" i="21"/>
  <c r="AC63" i="21"/>
  <c r="G26" i="21"/>
  <c r="Q24" i="23" s="1"/>
  <c r="G28" i="21"/>
  <c r="Q26" i="23" s="1"/>
  <c r="I9" i="21"/>
  <c r="AA7" i="23" s="1"/>
  <c r="E9" i="21"/>
  <c r="AZ7" i="23"/>
  <c r="D9" i="21"/>
  <c r="H9" i="21"/>
  <c r="W46" i="21" s="1"/>
  <c r="K9" i="21"/>
  <c r="AK7" i="23" s="1"/>
  <c r="G9" i="21"/>
  <c r="Q7" i="23" s="1"/>
  <c r="C9" i="21"/>
  <c r="D93" i="24" s="1"/>
  <c r="I13" i="21"/>
  <c r="AA11" i="23" s="1"/>
  <c r="E13" i="21"/>
  <c r="AZ11" i="23"/>
  <c r="D13" i="21"/>
  <c r="H13" i="21"/>
  <c r="W50" i="21" s="1"/>
  <c r="K13" i="21"/>
  <c r="AK11" i="23" s="1"/>
  <c r="G13" i="21"/>
  <c r="Q11" i="23" s="1"/>
  <c r="C13" i="21"/>
  <c r="D97" i="24" s="1"/>
  <c r="F17" i="21"/>
  <c r="C54" i="21" s="1"/>
  <c r="J21" i="21"/>
  <c r="AF19" i="23" s="1"/>
  <c r="F25" i="21"/>
  <c r="O19" i="21"/>
  <c r="F10" i="21"/>
  <c r="C47" i="21" s="1"/>
  <c r="E11" i="21"/>
  <c r="I11" i="21"/>
  <c r="AA9" i="23" s="1"/>
  <c r="D12" i="21"/>
  <c r="H12" i="21"/>
  <c r="W49" i="21" s="1"/>
  <c r="AZ10" i="23"/>
  <c r="F14" i="21"/>
  <c r="C51" i="21" s="1"/>
  <c r="E15" i="21"/>
  <c r="I15" i="21"/>
  <c r="AA13" i="23" s="1"/>
  <c r="D16" i="21"/>
  <c r="H16" i="21"/>
  <c r="W53" i="21" s="1"/>
  <c r="AZ14" i="23"/>
  <c r="C17" i="21"/>
  <c r="D101" i="24" s="1"/>
  <c r="G17" i="21"/>
  <c r="Q15" i="23" s="1"/>
  <c r="K17" i="21"/>
  <c r="AK15" i="23" s="1"/>
  <c r="F18" i="21"/>
  <c r="C55" i="21" s="1"/>
  <c r="E19" i="21"/>
  <c r="I19" i="21"/>
  <c r="AA17" i="23" s="1"/>
  <c r="D20" i="21"/>
  <c r="H20" i="21"/>
  <c r="W57" i="21" s="1"/>
  <c r="AZ18" i="23"/>
  <c r="C21" i="21"/>
  <c r="D105" i="24" s="1"/>
  <c r="G21" i="21"/>
  <c r="Q19" i="23" s="1"/>
  <c r="K21" i="21"/>
  <c r="AK19" i="23" s="1"/>
  <c r="F22" i="21"/>
  <c r="C59" i="21" s="1"/>
  <c r="E23" i="21"/>
  <c r="I23" i="21"/>
  <c r="AA21" i="23" s="1"/>
  <c r="D24" i="21"/>
  <c r="H24" i="21"/>
  <c r="W61" i="21" s="1"/>
  <c r="AZ22" i="23"/>
  <c r="C25" i="21"/>
  <c r="D109" i="24" s="1"/>
  <c r="G25" i="21"/>
  <c r="Q23" i="23" s="1"/>
  <c r="K25" i="21"/>
  <c r="AK23" i="23" s="1"/>
  <c r="F26" i="21"/>
  <c r="C63" i="21" s="1"/>
  <c r="E27" i="21"/>
  <c r="I27" i="21"/>
  <c r="AA25" i="23" s="1"/>
  <c r="D28" i="21"/>
  <c r="H28" i="21"/>
  <c r="W65" i="21" s="1"/>
  <c r="AZ26" i="23"/>
  <c r="F21" i="21"/>
  <c r="C58" i="21" s="1"/>
  <c r="F11" i="21"/>
  <c r="C48" i="21" s="1"/>
  <c r="J15" i="21"/>
  <c r="AF13" i="23" s="1"/>
  <c r="D17" i="21"/>
  <c r="H17" i="21"/>
  <c r="W54" i="21" s="1"/>
  <c r="AZ15" i="23"/>
  <c r="F19" i="21"/>
  <c r="C56" i="21" s="1"/>
  <c r="J19" i="21"/>
  <c r="AF17" i="23" s="1"/>
  <c r="D21" i="21"/>
  <c r="H21" i="21"/>
  <c r="W58" i="21" s="1"/>
  <c r="AZ19" i="23"/>
  <c r="F23" i="21"/>
  <c r="C60" i="21" s="1"/>
  <c r="J23" i="21"/>
  <c r="AF21" i="23" s="1"/>
  <c r="D25" i="21"/>
  <c r="H25" i="21"/>
  <c r="W62" i="21" s="1"/>
  <c r="AZ23" i="23"/>
  <c r="F27" i="21"/>
  <c r="C64" i="21" s="1"/>
  <c r="J27" i="21"/>
  <c r="AF25" i="23" s="1"/>
  <c r="J17" i="21"/>
  <c r="AF15" i="23" s="1"/>
  <c r="J25" i="21"/>
  <c r="AF23" i="23" s="1"/>
  <c r="J11" i="21"/>
  <c r="AF9" i="23" s="1"/>
  <c r="F15" i="21"/>
  <c r="C52" i="21" s="1"/>
  <c r="O17" i="21"/>
  <c r="C11" i="21"/>
  <c r="D95" i="24" s="1"/>
  <c r="G11" i="21"/>
  <c r="Q9" i="23" s="1"/>
  <c r="F12" i="21"/>
  <c r="C49" i="21" s="1"/>
  <c r="C15" i="21"/>
  <c r="D99" i="24" s="1"/>
  <c r="G15" i="21"/>
  <c r="Q13" i="23" s="1"/>
  <c r="F16" i="21"/>
  <c r="C53" i="21" s="1"/>
  <c r="E17" i="21"/>
  <c r="C19" i="21"/>
  <c r="D103" i="24" s="1"/>
  <c r="G19" i="21"/>
  <c r="Q17" i="23" s="1"/>
  <c r="F20" i="21"/>
  <c r="C57" i="21" s="1"/>
  <c r="E21" i="21"/>
  <c r="C23" i="21"/>
  <c r="D107" i="24" s="1"/>
  <c r="G23" i="21"/>
  <c r="Q21" i="23" s="1"/>
  <c r="F24" i="21"/>
  <c r="C61" i="21" s="1"/>
  <c r="E25" i="21"/>
  <c r="C27" i="21"/>
  <c r="D111" i="24" s="1"/>
  <c r="G27" i="21"/>
  <c r="Q25" i="23" s="1"/>
  <c r="F28" i="21"/>
  <c r="C65" i="21" s="1"/>
  <c r="D50" i="21"/>
  <c r="E50" i="21"/>
  <c r="H50" i="21" s="1"/>
  <c r="Q50" i="21"/>
  <c r="N60" i="21"/>
  <c r="D60" i="21"/>
  <c r="AE60" i="21"/>
  <c r="T60" i="21"/>
  <c r="K60" i="21"/>
  <c r="E60" i="21"/>
  <c r="Q60" i="21"/>
  <c r="H60" i="21"/>
  <c r="M23" i="21"/>
  <c r="AU21" i="23" s="1"/>
  <c r="L23" i="21"/>
  <c r="AP21" i="23" s="1"/>
  <c r="O23" i="21"/>
  <c r="Q62" i="21"/>
  <c r="H62" i="21"/>
  <c r="N62" i="21"/>
  <c r="D62" i="21"/>
  <c r="T62" i="21"/>
  <c r="K62" i="21"/>
  <c r="M25" i="21"/>
  <c r="AU23" i="23" s="1"/>
  <c r="E62" i="21"/>
  <c r="L25" i="21"/>
  <c r="AP23" i="23" s="1"/>
  <c r="AE62" i="21"/>
  <c r="O25" i="21"/>
  <c r="C62" i="21"/>
  <c r="D46" i="21"/>
  <c r="L9" i="21"/>
  <c r="E46" i="21"/>
  <c r="H46" i="21" s="1"/>
  <c r="D47" i="21"/>
  <c r="L10" i="21"/>
  <c r="D48" i="21"/>
  <c r="L11" i="21"/>
  <c r="AP9" i="23" s="1"/>
  <c r="D49" i="21"/>
  <c r="E49" i="21"/>
  <c r="H49" i="21"/>
  <c r="L12" i="21"/>
  <c r="D51" i="21"/>
  <c r="L14" i="21"/>
  <c r="AP12" i="23" s="1"/>
  <c r="M14" i="21"/>
  <c r="O11" i="21"/>
  <c r="AE59" i="21"/>
  <c r="T59" i="21"/>
  <c r="K59" i="21"/>
  <c r="E59" i="21"/>
  <c r="Q59" i="21"/>
  <c r="H59" i="21"/>
  <c r="N59" i="21"/>
  <c r="D59" i="21"/>
  <c r="M22" i="21"/>
  <c r="AU20" i="23" s="1"/>
  <c r="L22" i="21"/>
  <c r="AP20" i="23" s="1"/>
  <c r="O22" i="21"/>
  <c r="H61" i="21"/>
  <c r="N61" i="21"/>
  <c r="D61" i="21"/>
  <c r="AE61" i="21"/>
  <c r="T61" i="21"/>
  <c r="K61" i="21"/>
  <c r="E61" i="21"/>
  <c r="Q61" i="21"/>
  <c r="M24" i="21"/>
  <c r="AU22" i="23" s="1"/>
  <c r="L24" i="21"/>
  <c r="AP22" i="23" s="1"/>
  <c r="O24" i="21"/>
  <c r="Q46" i="21"/>
  <c r="T46" i="21" s="1"/>
  <c r="Q47" i="21"/>
  <c r="M11" i="21"/>
  <c r="T50" i="21"/>
  <c r="T51" i="21"/>
  <c r="D53" i="21"/>
  <c r="E53" i="21"/>
  <c r="H53" i="21" s="1"/>
  <c r="L16" i="21"/>
  <c r="M16" i="21"/>
  <c r="AE55" i="21"/>
  <c r="T55" i="21"/>
  <c r="K55" i="21"/>
  <c r="E55" i="21"/>
  <c r="Q55" i="21"/>
  <c r="H55" i="21"/>
  <c r="D55" i="21"/>
  <c r="L18" i="21"/>
  <c r="AP16" i="23" s="1"/>
  <c r="M18" i="21"/>
  <c r="AU16" i="23" s="1"/>
  <c r="H57" i="21"/>
  <c r="N57" i="21"/>
  <c r="D57" i="21"/>
  <c r="AE57" i="21"/>
  <c r="T57" i="21"/>
  <c r="K57" i="21"/>
  <c r="E57" i="21"/>
  <c r="L20" i="21"/>
  <c r="AP18" i="23" s="1"/>
  <c r="M20" i="21"/>
  <c r="AU18" i="23" s="1"/>
  <c r="Q53" i="21"/>
  <c r="T53" i="21" s="1"/>
  <c r="Q51" i="21"/>
  <c r="Q80" i="21"/>
  <c r="D12" i="31" s="1"/>
  <c r="D52" i="21"/>
  <c r="L15" i="21"/>
  <c r="M15" i="21"/>
  <c r="Q54" i="21"/>
  <c r="H54" i="21"/>
  <c r="N54" i="21"/>
  <c r="D54" i="21"/>
  <c r="E54" i="21"/>
  <c r="AE54" i="21"/>
  <c r="T54" i="21"/>
  <c r="L17" i="21"/>
  <c r="AP15" i="23" s="1"/>
  <c r="M17" i="21"/>
  <c r="AU15" i="23" s="1"/>
  <c r="N56" i="21"/>
  <c r="D56" i="21"/>
  <c r="AE56" i="21"/>
  <c r="T56" i="21"/>
  <c r="K56" i="21"/>
  <c r="E56" i="21"/>
  <c r="Q56" i="21"/>
  <c r="H56" i="21"/>
  <c r="L19" i="21"/>
  <c r="AP17" i="23" s="1"/>
  <c r="M19" i="21"/>
  <c r="AU17" i="23" s="1"/>
  <c r="Q58" i="21"/>
  <c r="H58" i="21"/>
  <c r="N58" i="21"/>
  <c r="D58" i="21"/>
  <c r="K58" i="21"/>
  <c r="E58" i="21"/>
  <c r="M21" i="21"/>
  <c r="AU19" i="23" s="1"/>
  <c r="AE58" i="21"/>
  <c r="L21" i="21"/>
  <c r="AP19" i="23" s="1"/>
  <c r="O21" i="21"/>
  <c r="K54" i="21"/>
  <c r="T58" i="21"/>
  <c r="L26" i="21"/>
  <c r="AP24" i="23" s="1"/>
  <c r="L27" i="21"/>
  <c r="AP25" i="23" s="1"/>
  <c r="L28" i="21"/>
  <c r="AP26" i="23" s="1"/>
  <c r="D63" i="21"/>
  <c r="H64" i="21"/>
  <c r="M100" i="21"/>
  <c r="E47" i="21" s="1"/>
  <c r="H47" i="21" s="1"/>
  <c r="M108" i="21"/>
  <c r="M109" i="21"/>
  <c r="M116" i="21"/>
  <c r="M117" i="21"/>
  <c r="M26" i="21"/>
  <c r="AU24" i="23" s="1"/>
  <c r="M27" i="21"/>
  <c r="AU25" i="23" s="1"/>
  <c r="M28" i="21"/>
  <c r="AU26" i="23" s="1"/>
  <c r="M101" i="21"/>
  <c r="E48" i="21" s="1"/>
  <c r="H48" i="21" s="1"/>
  <c r="AE63" i="21"/>
  <c r="T63" i="21"/>
  <c r="K63" i="21"/>
  <c r="E63" i="21"/>
  <c r="Q63" i="21"/>
  <c r="H63" i="21"/>
  <c r="N64" i="21"/>
  <c r="D64" i="21"/>
  <c r="AE64" i="21"/>
  <c r="T64" i="21"/>
  <c r="K64" i="21"/>
  <c r="E64" i="21"/>
  <c r="Q64" i="21"/>
  <c r="H65" i="21"/>
  <c r="N65" i="21"/>
  <c r="D65" i="21"/>
  <c r="AE65" i="21"/>
  <c r="T65" i="21"/>
  <c r="K65" i="21"/>
  <c r="E65" i="21"/>
  <c r="M104" i="21"/>
  <c r="E51" i="21" s="1"/>
  <c r="H51" i="21" s="1"/>
  <c r="M105" i="21"/>
  <c r="E52" i="21" s="1"/>
  <c r="H52" i="21" s="1"/>
  <c r="M112" i="21"/>
  <c r="M113" i="21"/>
  <c r="W48" i="21" l="1"/>
  <c r="L12" i="23"/>
  <c r="W64" i="21"/>
  <c r="D68" i="24"/>
  <c r="E101" i="24"/>
  <c r="E104" i="24"/>
  <c r="D71" i="24"/>
  <c r="D74" i="24"/>
  <c r="E107" i="24"/>
  <c r="D62" i="24"/>
  <c r="E95" i="24"/>
  <c r="E94" i="24"/>
  <c r="D61" i="24"/>
  <c r="D67" i="24"/>
  <c r="E100" i="24"/>
  <c r="D78" i="24"/>
  <c r="E111" i="24"/>
  <c r="E102" i="24"/>
  <c r="D69" i="24"/>
  <c r="E98" i="24"/>
  <c r="D65" i="24"/>
  <c r="D76" i="24"/>
  <c r="E109" i="24"/>
  <c r="D79" i="24"/>
  <c r="E112" i="24"/>
  <c r="D66" i="24"/>
  <c r="E99" i="24"/>
  <c r="E110" i="24"/>
  <c r="D77" i="24"/>
  <c r="E106" i="24"/>
  <c r="D73" i="24"/>
  <c r="D72" i="24"/>
  <c r="E105" i="24"/>
  <c r="D75" i="24"/>
  <c r="E108" i="24"/>
  <c r="E96" i="24"/>
  <c r="D63" i="24"/>
  <c r="D64" i="24"/>
  <c r="E97" i="24"/>
  <c r="E93" i="24"/>
  <c r="D60" i="24"/>
  <c r="D70" i="24"/>
  <c r="E103" i="24"/>
  <c r="C82" i="21"/>
  <c r="H48" i="31" s="1"/>
  <c r="W63" i="21"/>
  <c r="Z63" i="21" s="1"/>
  <c r="W55" i="21"/>
  <c r="L20" i="23"/>
  <c r="D60" i="30"/>
  <c r="E92" i="30"/>
  <c r="V19" i="23"/>
  <c r="Z58" i="21"/>
  <c r="D63" i="30"/>
  <c r="E95" i="30"/>
  <c r="D80" i="11"/>
  <c r="E96" i="30"/>
  <c r="E113" i="11"/>
  <c r="V22" i="23"/>
  <c r="Z61" i="21"/>
  <c r="D85" i="30"/>
  <c r="V10" i="23"/>
  <c r="Z49" i="21"/>
  <c r="V17" i="23"/>
  <c r="Z56" i="21"/>
  <c r="D88" i="30"/>
  <c r="E82" i="30"/>
  <c r="D50" i="30"/>
  <c r="D82" i="30"/>
  <c r="V20" i="23"/>
  <c r="Z59" i="21"/>
  <c r="G20" i="23"/>
  <c r="E89" i="30"/>
  <c r="D57" i="30"/>
  <c r="D79" i="30"/>
  <c r="E106" i="11"/>
  <c r="D56" i="30"/>
  <c r="E88" i="30"/>
  <c r="V15" i="23"/>
  <c r="Z54" i="21"/>
  <c r="E91" i="30"/>
  <c r="D59" i="30"/>
  <c r="V18" i="23"/>
  <c r="Z57" i="21"/>
  <c r="D47" i="30"/>
  <c r="E79" i="30"/>
  <c r="V11" i="23"/>
  <c r="Z50" i="21"/>
  <c r="V7" i="23"/>
  <c r="Z46" i="21"/>
  <c r="V8" i="23"/>
  <c r="Z47" i="21"/>
  <c r="V13" i="23"/>
  <c r="Z52" i="21"/>
  <c r="D92" i="30"/>
  <c r="E86" i="30"/>
  <c r="D54" i="30"/>
  <c r="D90" i="30"/>
  <c r="D86" i="30"/>
  <c r="V24" i="23"/>
  <c r="V9" i="23"/>
  <c r="Z48" i="21"/>
  <c r="D95" i="30"/>
  <c r="D91" i="30"/>
  <c r="D87" i="30"/>
  <c r="D83" i="30"/>
  <c r="D52" i="30"/>
  <c r="E84" i="30"/>
  <c r="D93" i="30"/>
  <c r="D55" i="30"/>
  <c r="E87" i="30"/>
  <c r="V14" i="23"/>
  <c r="Z53" i="21"/>
  <c r="D81" i="30"/>
  <c r="E98" i="11"/>
  <c r="D48" i="30"/>
  <c r="E80" i="30"/>
  <c r="D77" i="30"/>
  <c r="D76" i="30"/>
  <c r="O3" i="21"/>
  <c r="A50" i="11" s="1"/>
  <c r="D44" i="30"/>
  <c r="E76" i="30"/>
  <c r="D43" i="30"/>
  <c r="D78" i="30"/>
  <c r="V25" i="23"/>
  <c r="Z64" i="21"/>
  <c r="D96" i="30"/>
  <c r="D113" i="11"/>
  <c r="E90" i="30"/>
  <c r="D58" i="30"/>
  <c r="D80" i="30"/>
  <c r="V16" i="23"/>
  <c r="Z55" i="21"/>
  <c r="D53" i="30"/>
  <c r="E85" i="30"/>
  <c r="D94" i="30"/>
  <c r="E78" i="30"/>
  <c r="D46" i="30"/>
  <c r="G8" i="23"/>
  <c r="E77" i="30"/>
  <c r="D45" i="30"/>
  <c r="V23" i="23"/>
  <c r="Z62" i="21"/>
  <c r="V26" i="23"/>
  <c r="Z65" i="21"/>
  <c r="D89" i="30"/>
  <c r="E83" i="30"/>
  <c r="D51" i="30"/>
  <c r="V21" i="23"/>
  <c r="Z60" i="21"/>
  <c r="E94" i="30"/>
  <c r="D62" i="30"/>
  <c r="D84" i="30"/>
  <c r="L8" i="23"/>
  <c r="E93" i="30"/>
  <c r="D61" i="30"/>
  <c r="V12" i="23"/>
  <c r="Z51" i="21"/>
  <c r="G12" i="23"/>
  <c r="D49" i="30"/>
  <c r="E81" i="30"/>
  <c r="G125" i="24"/>
  <c r="G49" i="24"/>
  <c r="E12" i="24"/>
  <c r="D56" i="24"/>
  <c r="E12" i="11"/>
  <c r="D56" i="11"/>
  <c r="F35" i="3"/>
  <c r="D36" i="3"/>
  <c r="F37" i="3"/>
  <c r="D38" i="3"/>
  <c r="F39" i="3"/>
  <c r="D40" i="3"/>
  <c r="F41" i="3"/>
  <c r="D42" i="3"/>
  <c r="F43" i="3"/>
  <c r="D44" i="3"/>
  <c r="F45" i="3"/>
  <c r="C35" i="3"/>
  <c r="G35" i="3"/>
  <c r="E36" i="3"/>
  <c r="C37" i="3"/>
  <c r="G37" i="3"/>
  <c r="E38" i="3"/>
  <c r="C39" i="3"/>
  <c r="G39" i="3"/>
  <c r="E40" i="3"/>
  <c r="C41" i="3"/>
  <c r="G41" i="3"/>
  <c r="E42" i="3"/>
  <c r="C43" i="3"/>
  <c r="G43" i="3"/>
  <c r="E44" i="3"/>
  <c r="C45" i="3"/>
  <c r="G45" i="3"/>
  <c r="D35" i="3"/>
  <c r="F36" i="3"/>
  <c r="D37" i="3"/>
  <c r="F38" i="3"/>
  <c r="D39" i="3"/>
  <c r="F40" i="3"/>
  <c r="D41" i="3"/>
  <c r="F42" i="3"/>
  <c r="D43" i="3"/>
  <c r="F44" i="3"/>
  <c r="D45" i="3"/>
  <c r="E35" i="3"/>
  <c r="C36" i="3"/>
  <c r="G36" i="3"/>
  <c r="E37" i="3"/>
  <c r="C38" i="3"/>
  <c r="G38" i="3"/>
  <c r="E39" i="3"/>
  <c r="C40" i="3"/>
  <c r="G40" i="3"/>
  <c r="E41" i="3"/>
  <c r="C42" i="3"/>
  <c r="G42" i="3"/>
  <c r="E43" i="3"/>
  <c r="C44" i="3"/>
  <c r="G44" i="3"/>
  <c r="E45" i="3"/>
  <c r="D66" i="11"/>
  <c r="O15" i="21"/>
  <c r="AP13" i="23"/>
  <c r="O16" i="21"/>
  <c r="AP14" i="23"/>
  <c r="K51" i="21"/>
  <c r="N51" i="21" s="1"/>
  <c r="AU12" i="23"/>
  <c r="D112" i="11"/>
  <c r="B25" i="23"/>
  <c r="D104" i="11"/>
  <c r="B17" i="23"/>
  <c r="D69" i="11"/>
  <c r="E101" i="11"/>
  <c r="G15" i="23"/>
  <c r="B21" i="3"/>
  <c r="L13" i="23"/>
  <c r="B19" i="3"/>
  <c r="L11" i="23"/>
  <c r="B15" i="3"/>
  <c r="L7" i="23"/>
  <c r="B22" i="3"/>
  <c r="L14" i="23"/>
  <c r="E111" i="11"/>
  <c r="D79" i="11"/>
  <c r="G25" i="23"/>
  <c r="D101" i="11"/>
  <c r="B14" i="23"/>
  <c r="B32" i="3"/>
  <c r="L24" i="23"/>
  <c r="D97" i="11"/>
  <c r="B10" i="23"/>
  <c r="D78" i="11"/>
  <c r="E110" i="11"/>
  <c r="G24" i="23"/>
  <c r="D111" i="11"/>
  <c r="B24" i="23"/>
  <c r="E99" i="11"/>
  <c r="D67" i="11"/>
  <c r="G13" i="23"/>
  <c r="B24" i="3"/>
  <c r="L16" i="23"/>
  <c r="D70" i="11"/>
  <c r="E102" i="11"/>
  <c r="G16" i="23"/>
  <c r="E95" i="11"/>
  <c r="D63" i="11"/>
  <c r="G9" i="23"/>
  <c r="B55" i="21"/>
  <c r="B53" i="21"/>
  <c r="D98" i="11"/>
  <c r="B11" i="23"/>
  <c r="D93" i="11"/>
  <c r="D94" i="11"/>
  <c r="B7" i="23"/>
  <c r="D61" i="11"/>
  <c r="D60" i="11"/>
  <c r="E93" i="11"/>
  <c r="G7" i="23"/>
  <c r="D95" i="11"/>
  <c r="B8" i="23"/>
  <c r="B30" i="3"/>
  <c r="L22" i="23"/>
  <c r="D109" i="11"/>
  <c r="B22" i="23"/>
  <c r="E103" i="11"/>
  <c r="D71" i="11"/>
  <c r="G17" i="23"/>
  <c r="G125" i="11"/>
  <c r="G49" i="11"/>
  <c r="I166" i="23"/>
  <c r="AB131" i="23"/>
  <c r="R136" i="23" s="1"/>
  <c r="X136" i="23" s="1"/>
  <c r="W131" i="23"/>
  <c r="E94" i="11"/>
  <c r="D108" i="11"/>
  <c r="B21" i="23"/>
  <c r="D100" i="11"/>
  <c r="B13" i="23"/>
  <c r="E108" i="11"/>
  <c r="D76" i="11"/>
  <c r="G22" i="23"/>
  <c r="E96" i="11"/>
  <c r="D64" i="11"/>
  <c r="G10" i="23"/>
  <c r="D99" i="11"/>
  <c r="B12" i="23"/>
  <c r="O10" i="21"/>
  <c r="AP8" i="23"/>
  <c r="O9" i="21"/>
  <c r="AP7" i="23"/>
  <c r="B31" i="3"/>
  <c r="L23" i="23"/>
  <c r="B27" i="3"/>
  <c r="L19" i="23"/>
  <c r="B23" i="3"/>
  <c r="L15" i="23"/>
  <c r="B33" i="3"/>
  <c r="L25" i="23"/>
  <c r="D110" i="11"/>
  <c r="B23" i="23"/>
  <c r="E104" i="11"/>
  <c r="D72" i="11"/>
  <c r="G18" i="23"/>
  <c r="B34" i="3"/>
  <c r="L26" i="23"/>
  <c r="D105" i="11"/>
  <c r="B18" i="23"/>
  <c r="D103" i="11"/>
  <c r="B16" i="23"/>
  <c r="B18" i="3"/>
  <c r="L10" i="23"/>
  <c r="D77" i="11"/>
  <c r="E109" i="11"/>
  <c r="G23" i="23"/>
  <c r="B29" i="3"/>
  <c r="L21" i="23"/>
  <c r="D106" i="11"/>
  <c r="B19" i="23"/>
  <c r="E100" i="11"/>
  <c r="D68" i="11"/>
  <c r="G14" i="23"/>
  <c r="B17" i="3"/>
  <c r="L9" i="23"/>
  <c r="D65" i="11"/>
  <c r="E97" i="11"/>
  <c r="G11" i="23"/>
  <c r="K52" i="21"/>
  <c r="N52" i="21" s="1"/>
  <c r="AU13" i="23"/>
  <c r="K53" i="21"/>
  <c r="N53" i="21" s="1"/>
  <c r="AU14" i="23"/>
  <c r="K48" i="21"/>
  <c r="N48" i="21" s="1"/>
  <c r="AU9" i="23"/>
  <c r="O12" i="21"/>
  <c r="AP10" i="23"/>
  <c r="D96" i="11"/>
  <c r="B9" i="23"/>
  <c r="D73" i="11"/>
  <c r="E105" i="11"/>
  <c r="G19" i="23"/>
  <c r="E112" i="11"/>
  <c r="G26" i="23"/>
  <c r="B25" i="3"/>
  <c r="L17" i="23"/>
  <c r="D102" i="11"/>
  <c r="B15" i="23"/>
  <c r="B57" i="21"/>
  <c r="B26" i="3"/>
  <c r="L18" i="23"/>
  <c r="B26" i="23"/>
  <c r="E107" i="11"/>
  <c r="D75" i="11"/>
  <c r="G21" i="23"/>
  <c r="D107" i="11"/>
  <c r="B20" i="23"/>
  <c r="Q61" i="23"/>
  <c r="N113" i="23" s="1"/>
  <c r="Z58" i="23"/>
  <c r="Q64" i="23"/>
  <c r="D74" i="11"/>
  <c r="D62" i="11"/>
  <c r="E34" i="3"/>
  <c r="G33" i="3"/>
  <c r="C33" i="3"/>
  <c r="E32" i="3"/>
  <c r="G31" i="3"/>
  <c r="C31" i="3"/>
  <c r="E30" i="3"/>
  <c r="G29" i="3"/>
  <c r="C29" i="3"/>
  <c r="E28" i="3"/>
  <c r="G27" i="3"/>
  <c r="C27" i="3"/>
  <c r="E26" i="3"/>
  <c r="G25" i="3"/>
  <c r="C25" i="3"/>
  <c r="E24" i="3"/>
  <c r="G23" i="3"/>
  <c r="C23" i="3"/>
  <c r="E22" i="3"/>
  <c r="G21" i="3"/>
  <c r="C21" i="3"/>
  <c r="E20" i="3"/>
  <c r="G19" i="3"/>
  <c r="C19" i="3"/>
  <c r="E18" i="3"/>
  <c r="G17" i="3"/>
  <c r="C17" i="3"/>
  <c r="E16" i="3"/>
  <c r="G15" i="3"/>
  <c r="C15" i="3"/>
  <c r="C34" i="3"/>
  <c r="G32" i="3"/>
  <c r="E31" i="3"/>
  <c r="C30" i="3"/>
  <c r="E29" i="3"/>
  <c r="C28" i="3"/>
  <c r="G26" i="3"/>
  <c r="G24" i="3"/>
  <c r="E23" i="3"/>
  <c r="G22" i="3"/>
  <c r="E21" i="3"/>
  <c r="C20" i="3"/>
  <c r="G18" i="3"/>
  <c r="E17" i="3"/>
  <c r="C16" i="3"/>
  <c r="D29" i="3"/>
  <c r="D25" i="3"/>
  <c r="F24" i="3"/>
  <c r="D23" i="3"/>
  <c r="F20" i="3"/>
  <c r="F18" i="3"/>
  <c r="D17" i="3"/>
  <c r="D34" i="3"/>
  <c r="F33" i="3"/>
  <c r="D32" i="3"/>
  <c r="F31" i="3"/>
  <c r="D30" i="3"/>
  <c r="F29" i="3"/>
  <c r="D28" i="3"/>
  <c r="F27" i="3"/>
  <c r="D26" i="3"/>
  <c r="F25" i="3"/>
  <c r="D24" i="3"/>
  <c r="F23" i="3"/>
  <c r="D22" i="3"/>
  <c r="F21" i="3"/>
  <c r="D20" i="3"/>
  <c r="F19" i="3"/>
  <c r="D18" i="3"/>
  <c r="F17" i="3"/>
  <c r="D16" i="3"/>
  <c r="F15" i="3"/>
  <c r="G34" i="3"/>
  <c r="E33" i="3"/>
  <c r="C32" i="3"/>
  <c r="G30" i="3"/>
  <c r="G28" i="3"/>
  <c r="E27" i="3"/>
  <c r="C26" i="3"/>
  <c r="E25" i="3"/>
  <c r="C24" i="3"/>
  <c r="C22" i="3"/>
  <c r="G20" i="3"/>
  <c r="E19" i="3"/>
  <c r="C18" i="3"/>
  <c r="G16" i="3"/>
  <c r="E15" i="3"/>
  <c r="F34" i="3"/>
  <c r="D33" i="3"/>
  <c r="F32" i="3"/>
  <c r="D31" i="3"/>
  <c r="F30" i="3"/>
  <c r="F28" i="3"/>
  <c r="F26" i="3"/>
  <c r="D21" i="3"/>
  <c r="D19" i="3"/>
  <c r="F16" i="3"/>
  <c r="D15" i="3"/>
  <c r="D27" i="3"/>
  <c r="F22" i="3"/>
  <c r="O14" i="21"/>
  <c r="B48" i="21"/>
  <c r="B50" i="21"/>
  <c r="B58" i="21"/>
  <c r="B54" i="21"/>
  <c r="B52" i="21"/>
  <c r="B59" i="21"/>
  <c r="B49" i="21"/>
  <c r="Q49" i="21"/>
  <c r="T49" i="21" s="1"/>
  <c r="Q48" i="21"/>
  <c r="T48" i="21" s="1"/>
  <c r="M10" i="21"/>
  <c r="M9" i="21"/>
  <c r="L13" i="21"/>
  <c r="B62" i="21"/>
  <c r="B63" i="21"/>
  <c r="B61" i="21"/>
  <c r="B51" i="21"/>
  <c r="T47" i="21"/>
  <c r="M13" i="21"/>
  <c r="B64" i="21"/>
  <c r="B65" i="21"/>
  <c r="Q52" i="21"/>
  <c r="T52" i="21" s="1"/>
  <c r="B56" i="21"/>
  <c r="M12" i="21"/>
  <c r="B47" i="21"/>
  <c r="B46" i="21"/>
  <c r="E3" i="21"/>
  <c r="B8" i="3" s="1"/>
  <c r="D3" i="21"/>
  <c r="B60" i="21"/>
  <c r="A104" i="30" l="1"/>
  <c r="A100" i="30"/>
  <c r="A96" i="30"/>
  <c r="A92" i="30"/>
  <c r="A88" i="30"/>
  <c r="A84" i="30"/>
  <c r="A80" i="30"/>
  <c r="A76" i="30"/>
  <c r="A73" i="30"/>
  <c r="A71" i="30"/>
  <c r="A69" i="30"/>
  <c r="A67" i="30"/>
  <c r="A65" i="30"/>
  <c r="A63" i="30"/>
  <c r="A61" i="30"/>
  <c r="A59" i="30"/>
  <c r="A57" i="30"/>
  <c r="A55" i="30"/>
  <c r="A53" i="30"/>
  <c r="A51" i="30"/>
  <c r="A49" i="30"/>
  <c r="A47" i="30"/>
  <c r="A45" i="30"/>
  <c r="A43" i="30"/>
  <c r="A39" i="30"/>
  <c r="A35" i="30"/>
  <c r="A31" i="30"/>
  <c r="A27" i="30"/>
  <c r="A23" i="30"/>
  <c r="A19" i="30"/>
  <c r="A15" i="30"/>
  <c r="A11" i="30"/>
  <c r="A6" i="30"/>
  <c r="A7" i="30" s="1"/>
  <c r="A8" i="30" s="1"/>
  <c r="A14" i="30"/>
  <c r="A10" i="30"/>
  <c r="A99" i="30"/>
  <c r="A95" i="30"/>
  <c r="A91" i="30"/>
  <c r="A83" i="30"/>
  <c r="A79" i="30"/>
  <c r="A40" i="30"/>
  <c r="A28" i="30"/>
  <c r="A16" i="30"/>
  <c r="A105" i="30"/>
  <c r="A101" i="30"/>
  <c r="A97" i="30"/>
  <c r="A93" i="30"/>
  <c r="A89" i="30"/>
  <c r="A85" i="30"/>
  <c r="A81" i="30"/>
  <c r="A77" i="30"/>
  <c r="A38" i="30"/>
  <c r="A34" i="30"/>
  <c r="A30" i="30"/>
  <c r="A26" i="30"/>
  <c r="A22" i="30"/>
  <c r="A18" i="30"/>
  <c r="A103" i="30"/>
  <c r="A87" i="30"/>
  <c r="A36" i="30"/>
  <c r="A24" i="30"/>
  <c r="A12" i="30"/>
  <c r="A106" i="30"/>
  <c r="A102" i="30"/>
  <c r="A98" i="30"/>
  <c r="A94" i="30"/>
  <c r="A90" i="30"/>
  <c r="A86" i="30"/>
  <c r="A82" i="30"/>
  <c r="A78" i="30"/>
  <c r="A74" i="30"/>
  <c r="A75" i="30" s="1"/>
  <c r="A72" i="30"/>
  <c r="A70" i="30"/>
  <c r="A68" i="30"/>
  <c r="A66" i="30"/>
  <c r="A64" i="30"/>
  <c r="A62" i="30"/>
  <c r="A60" i="30"/>
  <c r="A58" i="30"/>
  <c r="A56" i="30"/>
  <c r="A54" i="30"/>
  <c r="A52" i="30"/>
  <c r="A50" i="30"/>
  <c r="A48" i="30"/>
  <c r="A46" i="30"/>
  <c r="A44" i="30"/>
  <c r="A41" i="30"/>
  <c r="A42" i="30" s="1"/>
  <c r="A37" i="30"/>
  <c r="A33" i="30"/>
  <c r="A29" i="30"/>
  <c r="A25" i="30"/>
  <c r="A21" i="30"/>
  <c r="A17" i="30"/>
  <c r="A13" i="30"/>
  <c r="A9" i="30"/>
  <c r="A32" i="30"/>
  <c r="A20" i="30"/>
  <c r="A121" i="24"/>
  <c r="A117" i="24"/>
  <c r="A113" i="24"/>
  <c r="A109" i="24"/>
  <c r="A105" i="24"/>
  <c r="A101" i="24"/>
  <c r="A97" i="24"/>
  <c r="A93" i="24"/>
  <c r="A90" i="24"/>
  <c r="A88" i="24"/>
  <c r="A86" i="24"/>
  <c r="A84" i="24"/>
  <c r="A82" i="24"/>
  <c r="A80" i="24"/>
  <c r="A78" i="24"/>
  <c r="A76" i="24"/>
  <c r="A74" i="24"/>
  <c r="A72" i="24"/>
  <c r="A70" i="24"/>
  <c r="A68" i="24"/>
  <c r="A66" i="24"/>
  <c r="A64" i="24"/>
  <c r="A62" i="24"/>
  <c r="A60" i="24"/>
  <c r="A46" i="24"/>
  <c r="A42" i="24"/>
  <c r="A38" i="24"/>
  <c r="A34" i="24"/>
  <c r="A30" i="24"/>
  <c r="A26" i="24"/>
  <c r="A22" i="24"/>
  <c r="A18" i="24"/>
  <c r="A6" i="24"/>
  <c r="A45" i="24"/>
  <c r="A41" i="24"/>
  <c r="A33" i="24"/>
  <c r="A29" i="24"/>
  <c r="A21" i="24"/>
  <c r="A17" i="24"/>
  <c r="A120" i="24"/>
  <c r="A50" i="24"/>
  <c r="A31" i="24"/>
  <c r="A19" i="24"/>
  <c r="A122" i="24"/>
  <c r="A118" i="24"/>
  <c r="A114" i="24"/>
  <c r="A110" i="24"/>
  <c r="A106" i="24"/>
  <c r="A102" i="24"/>
  <c r="A98" i="24"/>
  <c r="A94" i="24"/>
  <c r="A37" i="24"/>
  <c r="A25" i="24"/>
  <c r="A112" i="24"/>
  <c r="A108" i="24"/>
  <c r="A104" i="24"/>
  <c r="A100" i="24"/>
  <c r="A96" i="24"/>
  <c r="A43" i="24"/>
  <c r="A35" i="24"/>
  <c r="A23" i="24"/>
  <c r="A123" i="24"/>
  <c r="A119" i="24"/>
  <c r="A115" i="24"/>
  <c r="A111" i="24"/>
  <c r="A107" i="24"/>
  <c r="A103" i="24"/>
  <c r="A99" i="24"/>
  <c r="A95" i="24"/>
  <c r="A91" i="24"/>
  <c r="A92" i="24" s="1"/>
  <c r="A89" i="24"/>
  <c r="A87" i="24"/>
  <c r="A85" i="24"/>
  <c r="A83" i="24"/>
  <c r="A81" i="24"/>
  <c r="A79" i="24"/>
  <c r="A77" i="24"/>
  <c r="A75" i="24"/>
  <c r="A73" i="24"/>
  <c r="A71" i="24"/>
  <c r="A69" i="24"/>
  <c r="A67" i="24"/>
  <c r="A65" i="24"/>
  <c r="A63" i="24"/>
  <c r="A61" i="24"/>
  <c r="A58" i="24"/>
  <c r="A59" i="24" s="1"/>
  <c r="A44" i="24"/>
  <c r="A40" i="24"/>
  <c r="A36" i="24"/>
  <c r="A32" i="24"/>
  <c r="A28" i="24"/>
  <c r="A24" i="24"/>
  <c r="A20" i="24"/>
  <c r="A16" i="24"/>
  <c r="A116" i="24"/>
  <c r="A39" i="24"/>
  <c r="A27" i="24"/>
  <c r="A58" i="11"/>
  <c r="A59" i="11" s="1"/>
  <c r="A91" i="11"/>
  <c r="A92" i="11" s="1"/>
  <c r="A96" i="11"/>
  <c r="A100" i="11"/>
  <c r="A104" i="11"/>
  <c r="A108" i="11"/>
  <c r="A112" i="11"/>
  <c r="A116" i="11"/>
  <c r="A120" i="11"/>
  <c r="A93" i="11"/>
  <c r="A64" i="11"/>
  <c r="A68" i="11"/>
  <c r="A72" i="11"/>
  <c r="A76" i="11"/>
  <c r="A80" i="11"/>
  <c r="A84" i="11"/>
  <c r="A88" i="11"/>
  <c r="A17" i="11"/>
  <c r="A21" i="11"/>
  <c r="A25" i="11"/>
  <c r="A29" i="11"/>
  <c r="A33" i="11"/>
  <c r="A37" i="11"/>
  <c r="A41" i="11"/>
  <c r="A45" i="11"/>
  <c r="A69" i="11"/>
  <c r="A77" i="11"/>
  <c r="A85" i="11"/>
  <c r="A89" i="11"/>
  <c r="A22" i="11"/>
  <c r="A26" i="11"/>
  <c r="A34" i="11"/>
  <c r="A38" i="11"/>
  <c r="A46" i="11"/>
  <c r="A95" i="11"/>
  <c r="A107" i="11"/>
  <c r="A115" i="11"/>
  <c r="A119" i="11"/>
  <c r="A67" i="11"/>
  <c r="A79" i="11"/>
  <c r="A87" i="11"/>
  <c r="A24" i="11"/>
  <c r="A36" i="11"/>
  <c r="A44" i="11"/>
  <c r="A97" i="11"/>
  <c r="A101" i="11"/>
  <c r="A105" i="11"/>
  <c r="A109" i="11"/>
  <c r="A113" i="11"/>
  <c r="A117" i="11"/>
  <c r="A121" i="11"/>
  <c r="A61" i="11"/>
  <c r="A65" i="11"/>
  <c r="A73" i="11"/>
  <c r="A81" i="11"/>
  <c r="A18" i="11"/>
  <c r="A30" i="11"/>
  <c r="A42" i="11"/>
  <c r="A43" i="11"/>
  <c r="A99" i="11"/>
  <c r="A111" i="11"/>
  <c r="A63" i="11"/>
  <c r="A75" i="11"/>
  <c r="A60" i="11"/>
  <c r="A32" i="11"/>
  <c r="A94" i="11"/>
  <c r="A98" i="11"/>
  <c r="A102" i="11"/>
  <c r="A106" i="11"/>
  <c r="A110" i="11"/>
  <c r="A114" i="11"/>
  <c r="A118" i="11"/>
  <c r="A122" i="11"/>
  <c r="A62" i="11"/>
  <c r="A66" i="11"/>
  <c r="A70" i="11"/>
  <c r="A74" i="11"/>
  <c r="A78" i="11"/>
  <c r="A82" i="11"/>
  <c r="A86" i="11"/>
  <c r="A90" i="11"/>
  <c r="A19" i="11"/>
  <c r="A23" i="11"/>
  <c r="A27" i="11"/>
  <c r="A31" i="11"/>
  <c r="A35" i="11"/>
  <c r="A39" i="11"/>
  <c r="A16" i="11"/>
  <c r="A103" i="11"/>
  <c r="A123" i="11"/>
  <c r="A71" i="11"/>
  <c r="A83" i="11"/>
  <c r="A20" i="11"/>
  <c r="A28" i="11"/>
  <c r="A40" i="11"/>
  <c r="A6" i="11"/>
  <c r="A47" i="11" s="1"/>
  <c r="J67" i="21"/>
  <c r="J71" i="21"/>
  <c r="J75" i="21"/>
  <c r="J66" i="21"/>
  <c r="J70" i="21"/>
  <c r="J74" i="21"/>
  <c r="J69" i="21"/>
  <c r="J73" i="21"/>
  <c r="J68" i="21"/>
  <c r="J72" i="21"/>
  <c r="J76" i="21"/>
  <c r="K50" i="21"/>
  <c r="N50" i="21" s="1"/>
  <c r="AU11" i="23"/>
  <c r="K47" i="21"/>
  <c r="N47" i="21" s="1"/>
  <c r="AU8" i="23"/>
  <c r="Z59" i="23"/>
  <c r="AU58" i="23"/>
  <c r="J154" i="23" s="1"/>
  <c r="Z62" i="23"/>
  <c r="AU62" i="23" s="1"/>
  <c r="Z154" i="23" s="1"/>
  <c r="Z61" i="23"/>
  <c r="AU61" i="23" s="1"/>
  <c r="R154" i="23" s="1"/>
  <c r="Z60" i="23"/>
  <c r="AW60" i="23" s="1"/>
  <c r="K49" i="21"/>
  <c r="N49" i="21" s="1"/>
  <c r="AU10" i="23"/>
  <c r="O13" i="21"/>
  <c r="AP11" i="23"/>
  <c r="K46" i="21"/>
  <c r="N46" i="21" s="1"/>
  <c r="AU7" i="23"/>
  <c r="J65" i="21"/>
  <c r="J61" i="21"/>
  <c r="J57" i="21"/>
  <c r="J53" i="21"/>
  <c r="J49" i="21"/>
  <c r="J63" i="21"/>
  <c r="J58" i="21"/>
  <c r="J52" i="21"/>
  <c r="J47" i="21"/>
  <c r="J59" i="21"/>
  <c r="J51" i="21"/>
  <c r="J64" i="21"/>
  <c r="J56" i="21"/>
  <c r="J50" i="21"/>
  <c r="J62" i="21"/>
  <c r="J55" i="21"/>
  <c r="J48" i="21"/>
  <c r="J60" i="21"/>
  <c r="J54" i="21"/>
  <c r="J46" i="21"/>
  <c r="K3" i="21"/>
  <c r="J3" i="21"/>
  <c r="I3" i="21"/>
  <c r="AE49" i="21"/>
  <c r="AE47" i="21"/>
  <c r="AE52" i="21"/>
  <c r="AE48" i="21"/>
  <c r="AE51" i="21"/>
  <c r="AE50" i="21"/>
  <c r="AE46" i="21"/>
  <c r="AE53" i="21"/>
  <c r="C81" i="21" l="1"/>
  <c r="G81" i="21" s="1"/>
  <c r="F81" i="21"/>
  <c r="AW59" i="23"/>
  <c r="Z63" i="23"/>
  <c r="AU63" i="23" s="1"/>
  <c r="AH154" i="23" s="1"/>
  <c r="A124" i="11"/>
  <c r="A51" i="11"/>
  <c r="A7" i="11"/>
  <c r="A48" i="11" s="1"/>
  <c r="A124" i="24"/>
  <c r="A51" i="24"/>
  <c r="A7" i="24"/>
  <c r="A47" i="24"/>
  <c r="Q116" i="23"/>
  <c r="R117" i="23" s="1"/>
  <c r="W117" i="23" s="1"/>
  <c r="AU64" i="23"/>
  <c r="AP154" i="23" s="1"/>
  <c r="K156" i="23" s="1"/>
  <c r="R166" i="23" s="1"/>
  <c r="Y166" i="23" s="1"/>
  <c r="N3" i="21"/>
  <c r="P142" i="23" s="1"/>
  <c r="C80" i="21"/>
  <c r="G80" i="21" s="1"/>
  <c r="H80" i="21" l="1"/>
  <c r="R80" i="21" s="1"/>
  <c r="L3" i="21" s="1"/>
  <c r="O143" i="23"/>
  <c r="U63" i="23"/>
  <c r="AP63" i="23" s="1"/>
  <c r="A48" i="24"/>
  <c r="A8" i="24"/>
  <c r="A8" i="11"/>
  <c r="A49" i="11" s="1"/>
  <c r="A52" i="24"/>
  <c r="A53" i="24" s="1"/>
  <c r="A54" i="24" s="1"/>
  <c r="A55" i="24" s="1"/>
  <c r="A125" i="24"/>
  <c r="A125" i="11"/>
  <c r="A52" i="11"/>
  <c r="A53" i="11" s="1"/>
  <c r="A54" i="11" s="1"/>
  <c r="A55" i="11" s="1"/>
  <c r="A56" i="11" s="1"/>
  <c r="A57" i="11" s="1"/>
  <c r="P130" i="23"/>
  <c r="AY64" i="23"/>
  <c r="AP159" i="23" s="1"/>
  <c r="U61" i="23"/>
  <c r="AP61" i="23" s="1"/>
  <c r="U58" i="23"/>
  <c r="AP58" i="23" s="1"/>
  <c r="AP64" i="23"/>
  <c r="AK154" i="23" s="1"/>
  <c r="F156" i="23" s="1"/>
  <c r="L61" i="23"/>
  <c r="I113" i="23" s="1"/>
  <c r="K80" i="23"/>
  <c r="U60" i="23"/>
  <c r="U59" i="23"/>
  <c r="U62" i="23"/>
  <c r="AP62" i="23" s="1"/>
  <c r="Z160" i="23" s="1"/>
  <c r="L58" i="23"/>
  <c r="L64" i="23"/>
  <c r="J80" i="21" l="1"/>
  <c r="K80" i="21" s="1"/>
  <c r="M80" i="21" s="1"/>
  <c r="N80" i="21" s="1"/>
  <c r="AC154" i="23"/>
  <c r="AH160" i="23"/>
  <c r="T143" i="23"/>
  <c r="O148" i="23" s="1"/>
  <c r="U148" i="23" s="1"/>
  <c r="A9" i="11"/>
  <c r="A10" i="11" s="1"/>
  <c r="A11" i="11" s="1"/>
  <c r="A12" i="11" s="1"/>
  <c r="A13" i="11" s="1"/>
  <c r="A14" i="11" s="1"/>
  <c r="A15" i="11" s="1"/>
  <c r="A9" i="24"/>
  <c r="A10" i="24" s="1"/>
  <c r="A11" i="24" s="1"/>
  <c r="A12" i="24" s="1"/>
  <c r="A13" i="24" s="1"/>
  <c r="A14" i="24" s="1"/>
  <c r="A15" i="24" s="1"/>
  <c r="A49" i="24"/>
  <c r="A56" i="24"/>
  <c r="A57" i="24" s="1"/>
  <c r="H68" i="23"/>
  <c r="H104" i="23"/>
  <c r="O99" i="23"/>
  <c r="V99" i="23" s="1"/>
  <c r="AP60" i="23"/>
  <c r="V73" i="23"/>
  <c r="J160" i="23"/>
  <c r="E154" i="23"/>
  <c r="AR94" i="23"/>
  <c r="AM80" i="23"/>
  <c r="AR80" i="23"/>
  <c r="AC93" i="23"/>
  <c r="AH93" i="23"/>
  <c r="K93" i="23"/>
  <c r="AM93" i="23"/>
  <c r="AH81" i="23"/>
  <c r="AC80" i="23"/>
  <c r="AW93" i="23"/>
  <c r="AH80" i="23"/>
  <c r="X94" i="23"/>
  <c r="AG96" i="23"/>
  <c r="AC81" i="23"/>
  <c r="AR93" i="23"/>
  <c r="AW80" i="23"/>
  <c r="AM94" i="23"/>
  <c r="X81" i="23"/>
  <c r="AG83" i="23"/>
  <c r="AC94" i="23"/>
  <c r="AH94" i="23"/>
  <c r="AM81" i="23"/>
  <c r="AR81" i="23"/>
  <c r="M154" i="23"/>
  <c r="O125" i="23"/>
  <c r="U125" i="23" s="1"/>
  <c r="R160" i="23"/>
  <c r="U154" i="23"/>
  <c r="AP59" i="23"/>
  <c r="O86" i="23"/>
  <c r="V86" i="23" s="1"/>
  <c r="Y69" i="23" s="1"/>
  <c r="AM69" i="23" s="1"/>
  <c r="O73" i="23" s="1"/>
  <c r="J159" i="23"/>
  <c r="M166" i="23"/>
  <c r="T166" i="23" s="1"/>
  <c r="R120" i="23"/>
  <c r="W120" i="23" s="1"/>
  <c r="T131" i="23"/>
  <c r="Y131" i="23" s="1"/>
  <c r="O136" i="23" s="1"/>
  <c r="U136" i="23" s="1"/>
  <c r="C43" i="13"/>
  <c r="T30" i="21" l="1"/>
  <c r="T24" i="21"/>
  <c r="S13" i="21"/>
  <c r="T22" i="21"/>
  <c r="S12" i="21"/>
  <c r="S10" i="21"/>
  <c r="T23" i="21"/>
  <c r="S11" i="21"/>
  <c r="T21" i="21"/>
  <c r="S33" i="21"/>
  <c r="T37" i="21"/>
  <c r="T39" i="21"/>
  <c r="T9" i="21"/>
  <c r="T14" i="21"/>
  <c r="T26" i="21"/>
  <c r="T15" i="21"/>
  <c r="S24" i="21"/>
  <c r="T25" i="21"/>
  <c r="T16" i="21"/>
  <c r="S25" i="21"/>
  <c r="T31" i="21"/>
  <c r="S31" i="21"/>
  <c r="S38" i="21"/>
  <c r="T13" i="21"/>
  <c r="T18" i="21"/>
  <c r="S27" i="21"/>
  <c r="S16" i="21"/>
  <c r="S28" i="21"/>
  <c r="T11" i="21"/>
  <c r="S17" i="21"/>
  <c r="T29" i="21"/>
  <c r="T38" i="21"/>
  <c r="S32" i="21"/>
  <c r="T10" i="21"/>
  <c r="S19" i="21"/>
  <c r="S18" i="21"/>
  <c r="S20" i="21"/>
  <c r="S14" i="21"/>
  <c r="S9" i="21"/>
  <c r="S21" i="21"/>
  <c r="S39" i="21"/>
  <c r="T34" i="21"/>
  <c r="S30" i="21"/>
  <c r="T17" i="21"/>
  <c r="S15" i="21"/>
  <c r="S23" i="21"/>
  <c r="S26" i="21"/>
  <c r="T19" i="21"/>
  <c r="T27" i="21"/>
  <c r="S22" i="21"/>
  <c r="T12" i="21"/>
  <c r="T20" i="21"/>
  <c r="T28" i="21"/>
  <c r="T35" i="21"/>
  <c r="S35" i="21"/>
  <c r="T36" i="21"/>
  <c r="S36" i="21"/>
  <c r="T33" i="21"/>
  <c r="S37" i="21"/>
  <c r="S29" i="21"/>
  <c r="T32" i="21"/>
  <c r="S34" i="21"/>
  <c r="P80" i="21"/>
  <c r="S80" i="21" l="1"/>
  <c r="T80" i="21" s="1"/>
  <c r="D125" i="11" s="1"/>
  <c r="L39" i="31"/>
  <c r="L40" i="31"/>
  <c r="L33" i="31"/>
  <c r="L37" i="31"/>
  <c r="L31" i="31"/>
  <c r="L46" i="31"/>
  <c r="L29" i="31"/>
  <c r="L26" i="31"/>
  <c r="L45" i="31"/>
  <c r="L38" i="31"/>
  <c r="L43" i="31"/>
  <c r="L35" i="31"/>
  <c r="L41" i="31"/>
  <c r="L42" i="31"/>
  <c r="L36" i="31"/>
  <c r="L19" i="31"/>
  <c r="X29" i="21"/>
  <c r="H36" i="31" s="1"/>
  <c r="W29" i="21"/>
  <c r="K36" i="31" s="1"/>
  <c r="W31" i="21"/>
  <c r="K38" i="31" s="1"/>
  <c r="W33" i="21"/>
  <c r="K40" i="31" s="1"/>
  <c r="W35" i="21"/>
  <c r="K42" i="31" s="1"/>
  <c r="W37" i="21"/>
  <c r="K44" i="31" s="1"/>
  <c r="W39" i="21"/>
  <c r="K46" i="31" s="1"/>
  <c r="W30" i="21"/>
  <c r="K37" i="31" s="1"/>
  <c r="W32" i="21"/>
  <c r="K39" i="31" s="1"/>
  <c r="W34" i="21"/>
  <c r="K41" i="31" s="1"/>
  <c r="W36" i="21"/>
  <c r="K43" i="31" s="1"/>
  <c r="W38" i="21"/>
  <c r="K45" i="31" s="1"/>
  <c r="X37" i="21"/>
  <c r="H44" i="31" s="1"/>
  <c r="X31" i="21"/>
  <c r="H38" i="31" s="1"/>
  <c r="X39" i="21"/>
  <c r="H46" i="31" s="1"/>
  <c r="X34" i="21"/>
  <c r="H41" i="31" s="1"/>
  <c r="X10" i="21"/>
  <c r="H17" i="31" s="1"/>
  <c r="U29" i="21"/>
  <c r="F36" i="31" s="1"/>
  <c r="U31" i="21"/>
  <c r="F38" i="31" s="1"/>
  <c r="U33" i="21"/>
  <c r="F40" i="31" s="1"/>
  <c r="U35" i="21"/>
  <c r="F42" i="31" s="1"/>
  <c r="U37" i="21"/>
  <c r="F44" i="31" s="1"/>
  <c r="U39" i="21"/>
  <c r="F46" i="31" s="1"/>
  <c r="V29" i="21"/>
  <c r="V31" i="21"/>
  <c r="V33" i="21"/>
  <c r="V35" i="21"/>
  <c r="V37" i="21"/>
  <c r="V39" i="21"/>
  <c r="U30" i="21"/>
  <c r="F37" i="31" s="1"/>
  <c r="U32" i="21"/>
  <c r="F39" i="31" s="1"/>
  <c r="U34" i="21"/>
  <c r="F41" i="31" s="1"/>
  <c r="U36" i="21"/>
  <c r="F43" i="31" s="1"/>
  <c r="U38" i="21"/>
  <c r="F45" i="31" s="1"/>
  <c r="V30" i="21"/>
  <c r="V32" i="21"/>
  <c r="V34" i="21"/>
  <c r="V36" i="21"/>
  <c r="V38" i="21"/>
  <c r="X32" i="21"/>
  <c r="H39" i="31" s="1"/>
  <c r="X30" i="21"/>
  <c r="H37" i="31" s="1"/>
  <c r="X33" i="21"/>
  <c r="H40" i="31" s="1"/>
  <c r="X35" i="21"/>
  <c r="H42" i="31" s="1"/>
  <c r="X36" i="21"/>
  <c r="H43" i="31" s="1"/>
  <c r="X38" i="21"/>
  <c r="H45" i="31" s="1"/>
  <c r="X17" i="21"/>
  <c r="H24" i="31" s="1"/>
  <c r="V12" i="21"/>
  <c r="V10" i="21"/>
  <c r="X20" i="21"/>
  <c r="H27" i="31" s="1"/>
  <c r="X25" i="21"/>
  <c r="H32" i="31" s="1"/>
  <c r="V16" i="21"/>
  <c r="X16" i="21"/>
  <c r="H23" i="31" s="1"/>
  <c r="X12" i="21"/>
  <c r="H19" i="31" s="1"/>
  <c r="V11" i="21"/>
  <c r="V15" i="21"/>
  <c r="X18" i="21"/>
  <c r="H25" i="31" s="1"/>
  <c r="V14" i="21"/>
  <c r="X23" i="21"/>
  <c r="H30" i="31" s="1"/>
  <c r="V13" i="21"/>
  <c r="V9" i="21"/>
  <c r="X14" i="21"/>
  <c r="H21" i="31" s="1"/>
  <c r="X21" i="21"/>
  <c r="H28" i="31" s="1"/>
  <c r="L18" i="31"/>
  <c r="L25" i="31"/>
  <c r="L20" i="31"/>
  <c r="L28" i="31"/>
  <c r="X27" i="21"/>
  <c r="H34" i="31" s="1"/>
  <c r="X15" i="21"/>
  <c r="H22" i="31" s="1"/>
  <c r="X19" i="21"/>
  <c r="H26" i="31" s="1"/>
  <c r="L27" i="31"/>
  <c r="X24" i="21"/>
  <c r="H31" i="31" s="1"/>
  <c r="X9" i="21"/>
  <c r="X13" i="21"/>
  <c r="H20" i="31" s="1"/>
  <c r="X28" i="21"/>
  <c r="H35" i="31" s="1"/>
  <c r="L21" i="31"/>
  <c r="L22" i="31"/>
  <c r="W18" i="21"/>
  <c r="K25" i="31" s="1"/>
  <c r="W20" i="21"/>
  <c r="K27" i="31" s="1"/>
  <c r="W17" i="21"/>
  <c r="K24" i="31" s="1"/>
  <c r="V19" i="21"/>
  <c r="W26" i="21"/>
  <c r="K33" i="31" s="1"/>
  <c r="V20" i="21"/>
  <c r="U18" i="21"/>
  <c r="F25" i="31" s="1"/>
  <c r="V27" i="21"/>
  <c r="V17" i="21"/>
  <c r="W28" i="21"/>
  <c r="K35" i="31" s="1"/>
  <c r="U20" i="21"/>
  <c r="F27" i="31" s="1"/>
  <c r="W19" i="21"/>
  <c r="K26" i="31" s="1"/>
  <c r="V18" i="21"/>
  <c r="U16" i="21"/>
  <c r="F23" i="31" s="1"/>
  <c r="W27" i="21"/>
  <c r="K34" i="31" s="1"/>
  <c r="W15" i="21"/>
  <c r="K22" i="31" s="1"/>
  <c r="W10" i="21"/>
  <c r="K17" i="31" s="1"/>
  <c r="U21" i="21"/>
  <c r="F28" i="31" s="1"/>
  <c r="U25" i="21"/>
  <c r="F32" i="31" s="1"/>
  <c r="U14" i="21"/>
  <c r="F21" i="31" s="1"/>
  <c r="V23" i="21"/>
  <c r="U13" i="21"/>
  <c r="F20" i="31" s="1"/>
  <c r="V24" i="21"/>
  <c r="V28" i="21"/>
  <c r="U24" i="21"/>
  <c r="F31" i="31" s="1"/>
  <c r="U27" i="21"/>
  <c r="F34" i="31" s="1"/>
  <c r="V26" i="21"/>
  <c r="U10" i="21"/>
  <c r="F17" i="31" s="1"/>
  <c r="U23" i="21"/>
  <c r="F30" i="31" s="1"/>
  <c r="W24" i="21"/>
  <c r="K31" i="31" s="1"/>
  <c r="W16" i="21"/>
  <c r="K23" i="31" s="1"/>
  <c r="W9" i="21"/>
  <c r="W11" i="21"/>
  <c r="K18" i="31" s="1"/>
  <c r="W12" i="21"/>
  <c r="K19" i="31" s="1"/>
  <c r="U11" i="21"/>
  <c r="F18" i="31" s="1"/>
  <c r="U15" i="21"/>
  <c r="F22" i="31" s="1"/>
  <c r="V21" i="21"/>
  <c r="U26" i="21"/>
  <c r="F33" i="31" s="1"/>
  <c r="W25" i="21"/>
  <c r="K32" i="31" s="1"/>
  <c r="W21" i="21"/>
  <c r="K28" i="31" s="1"/>
  <c r="U19" i="21"/>
  <c r="F26" i="31" s="1"/>
  <c r="V22" i="21"/>
  <c r="U17" i="21"/>
  <c r="F24" i="31" s="1"/>
  <c r="U12" i="21"/>
  <c r="F19" i="31" s="1"/>
  <c r="W22" i="21"/>
  <c r="K29" i="31" s="1"/>
  <c r="W23" i="21"/>
  <c r="K30" i="31" s="1"/>
  <c r="V25" i="21"/>
  <c r="U22" i="21"/>
  <c r="F29" i="31" s="1"/>
  <c r="U28" i="21"/>
  <c r="F35" i="31" s="1"/>
  <c r="U9" i="21"/>
  <c r="W13" i="21"/>
  <c r="K20" i="31" s="1"/>
  <c r="W14" i="21"/>
  <c r="K21" i="31" s="1"/>
  <c r="L30" i="31"/>
  <c r="L32" i="31"/>
  <c r="L17" i="31"/>
  <c r="L23" i="31"/>
  <c r="X22" i="21"/>
  <c r="H29" i="31" s="1"/>
  <c r="X26" i="21"/>
  <c r="H33" i="31" s="1"/>
  <c r="X11" i="21"/>
  <c r="H18" i="31" s="1"/>
  <c r="L24" i="31"/>
  <c r="L34" i="31"/>
  <c r="Z13" i="21" l="1"/>
  <c r="Q20" i="31" s="1"/>
  <c r="Z20" i="21"/>
  <c r="Q27" i="31" s="1"/>
  <c r="Z23" i="21"/>
  <c r="Q30" i="31" s="1"/>
  <c r="Z21" i="21"/>
  <c r="Q28" i="31" s="1"/>
  <c r="Z25" i="21"/>
  <c r="Q32" i="31" s="1"/>
  <c r="Z33" i="21"/>
  <c r="Q40" i="31" s="1"/>
  <c r="Z16" i="21"/>
  <c r="Q23" i="31" s="1"/>
  <c r="Z35" i="21"/>
  <c r="Q42" i="31" s="1"/>
  <c r="Z31" i="21"/>
  <c r="Q38" i="31" s="1"/>
  <c r="Z12" i="21"/>
  <c r="Q19" i="31" s="1"/>
  <c r="Z36" i="21"/>
  <c r="Q43" i="31" s="1"/>
  <c r="Z38" i="21"/>
  <c r="Q45" i="31" s="1"/>
  <c r="Z34" i="21"/>
  <c r="Q41" i="31" s="1"/>
  <c r="Z22" i="21"/>
  <c r="Q29" i="31" s="1"/>
  <c r="Z32" i="21"/>
  <c r="Q39" i="31" s="1"/>
  <c r="Z37" i="21"/>
  <c r="Q44" i="31" s="1"/>
  <c r="Z28" i="21"/>
  <c r="Q35" i="31" s="1"/>
  <c r="Z15" i="21"/>
  <c r="Q22" i="31" s="1"/>
  <c r="Z18" i="21"/>
  <c r="Q25" i="31" s="1"/>
  <c r="Z10" i="21"/>
  <c r="Q17" i="31" s="1"/>
  <c r="Z27" i="21"/>
  <c r="Q34" i="31" s="1"/>
  <c r="Z26" i="21"/>
  <c r="Q33" i="31" s="1"/>
  <c r="Z9" i="21"/>
  <c r="Q16" i="31" s="1"/>
  <c r="Z29" i="21"/>
  <c r="Q36" i="31" s="1"/>
  <c r="Z24" i="21"/>
  <c r="Q31" i="31" s="1"/>
  <c r="Z11" i="21"/>
  <c r="Q18" i="31" s="1"/>
  <c r="Z17" i="21"/>
  <c r="Q24" i="31" s="1"/>
  <c r="Z39" i="21"/>
  <c r="Q46" i="31" s="1"/>
  <c r="Z19" i="21"/>
  <c r="Q26" i="31" s="1"/>
  <c r="Z30" i="21"/>
  <c r="Q37" i="31" s="1"/>
  <c r="Z14" i="21"/>
  <c r="Q21" i="31" s="1"/>
  <c r="Y8" i="21"/>
  <c r="M3" i="21" s="1"/>
  <c r="L16" i="31"/>
  <c r="H33" i="30"/>
  <c r="H66" i="30"/>
  <c r="K16" i="31"/>
  <c r="F16" i="11"/>
  <c r="H32" i="30"/>
  <c r="I99" i="30"/>
  <c r="I104" i="30"/>
  <c r="L44" i="31"/>
  <c r="H71" i="30"/>
  <c r="H37" i="30"/>
  <c r="I84" i="30"/>
  <c r="I90" i="30"/>
  <c r="G88" i="30"/>
  <c r="J28" i="31"/>
  <c r="G90" i="30"/>
  <c r="J30" i="31"/>
  <c r="I77" i="30"/>
  <c r="G86" i="30"/>
  <c r="J26" i="31"/>
  <c r="I102" i="30"/>
  <c r="I106" i="30"/>
  <c r="I92" i="30"/>
  <c r="G93" i="30"/>
  <c r="J33" i="31"/>
  <c r="G91" i="30"/>
  <c r="J31" i="31"/>
  <c r="I81" i="30"/>
  <c r="I78" i="30"/>
  <c r="G80" i="30"/>
  <c r="J20" i="31"/>
  <c r="G82" i="30"/>
  <c r="J22" i="31"/>
  <c r="G83" i="30"/>
  <c r="J23" i="31"/>
  <c r="G79" i="30"/>
  <c r="J19" i="31"/>
  <c r="G105" i="30"/>
  <c r="J45" i="31"/>
  <c r="G97" i="30"/>
  <c r="J37" i="31"/>
  <c r="G102" i="30"/>
  <c r="J42" i="31"/>
  <c r="I79" i="30"/>
  <c r="I101" i="30"/>
  <c r="I105" i="30"/>
  <c r="I91" i="30"/>
  <c r="I83" i="30"/>
  <c r="G85" i="30"/>
  <c r="J25" i="31"/>
  <c r="G84" i="30"/>
  <c r="J24" i="31"/>
  <c r="G95" i="30"/>
  <c r="J35" i="31"/>
  <c r="G94" i="30"/>
  <c r="J34" i="31"/>
  <c r="I82" i="30"/>
  <c r="I85" i="30"/>
  <c r="G77" i="30"/>
  <c r="J17" i="31"/>
  <c r="G99" i="30"/>
  <c r="J39" i="31"/>
  <c r="G104" i="30"/>
  <c r="J44" i="31"/>
  <c r="G96" i="30"/>
  <c r="J36" i="31"/>
  <c r="I98" i="30"/>
  <c r="I100" i="30"/>
  <c r="G92" i="30"/>
  <c r="J32" i="31"/>
  <c r="I94" i="30"/>
  <c r="G89" i="30"/>
  <c r="J29" i="31"/>
  <c r="G87" i="30"/>
  <c r="J27" i="31"/>
  <c r="I87" i="30"/>
  <c r="I88" i="30"/>
  <c r="G78" i="30"/>
  <c r="J18" i="31"/>
  <c r="G103" i="30"/>
  <c r="J43" i="31"/>
  <c r="G100" i="30"/>
  <c r="J40" i="31"/>
  <c r="I95" i="30"/>
  <c r="I86" i="30"/>
  <c r="I97" i="30"/>
  <c r="I80" i="30"/>
  <c r="G81" i="30"/>
  <c r="J21" i="31"/>
  <c r="G101" i="30"/>
  <c r="J41" i="31"/>
  <c r="G106" i="30"/>
  <c r="J46" i="31"/>
  <c r="G98" i="30"/>
  <c r="J38" i="31"/>
  <c r="I96" i="30"/>
  <c r="I103" i="30"/>
  <c r="I89" i="30"/>
  <c r="I93" i="30"/>
  <c r="I76" i="30"/>
  <c r="G76" i="30"/>
  <c r="J16" i="31"/>
  <c r="H102" i="30"/>
  <c r="H78" i="30"/>
  <c r="H82" i="30"/>
  <c r="H85" i="30"/>
  <c r="H83" i="30"/>
  <c r="H103" i="30"/>
  <c r="H99" i="30"/>
  <c r="H101" i="30"/>
  <c r="H94" i="30"/>
  <c r="H89" i="30"/>
  <c r="H95" i="30"/>
  <c r="H88" i="30"/>
  <c r="H90" i="30"/>
  <c r="H92" i="30"/>
  <c r="H84" i="30"/>
  <c r="H100" i="30"/>
  <c r="H98" i="30"/>
  <c r="H93" i="30"/>
  <c r="H91" i="30"/>
  <c r="H106" i="30"/>
  <c r="H80" i="30"/>
  <c r="H86" i="30"/>
  <c r="H81" i="30"/>
  <c r="H79" i="30"/>
  <c r="H87" i="30"/>
  <c r="H105" i="30"/>
  <c r="H97" i="30"/>
  <c r="H77" i="30"/>
  <c r="H104" i="30"/>
  <c r="H96" i="30"/>
  <c r="H76" i="30"/>
  <c r="H16" i="31"/>
  <c r="F106" i="24"/>
  <c r="F96" i="24"/>
  <c r="F99" i="24"/>
  <c r="F94" i="24"/>
  <c r="F98" i="24"/>
  <c r="F118" i="24"/>
  <c r="F117" i="24"/>
  <c r="F101" i="24"/>
  <c r="F95" i="24"/>
  <c r="F109" i="24"/>
  <c r="F104" i="24"/>
  <c r="F102" i="24"/>
  <c r="F116" i="24"/>
  <c r="F123" i="24"/>
  <c r="F115" i="24"/>
  <c r="F111" i="24"/>
  <c r="F105" i="24"/>
  <c r="F100" i="24"/>
  <c r="F122" i="24"/>
  <c r="F114" i="24"/>
  <c r="F121" i="24"/>
  <c r="F113" i="24"/>
  <c r="F110" i="24"/>
  <c r="F97" i="24"/>
  <c r="F112" i="24"/>
  <c r="F103" i="24"/>
  <c r="F107" i="24"/>
  <c r="F108" i="24"/>
  <c r="F120" i="24"/>
  <c r="F119" i="24"/>
  <c r="F93" i="24"/>
  <c r="F16" i="31"/>
  <c r="F106" i="11"/>
  <c r="E73" i="24"/>
  <c r="F96" i="11"/>
  <c r="E63" i="24"/>
  <c r="F103" i="11"/>
  <c r="E70" i="24"/>
  <c r="F95" i="11"/>
  <c r="E62" i="24"/>
  <c r="F97" i="11"/>
  <c r="E64" i="24"/>
  <c r="F98" i="11"/>
  <c r="E65" i="24"/>
  <c r="F118" i="11"/>
  <c r="E85" i="24"/>
  <c r="F117" i="11"/>
  <c r="E84" i="24"/>
  <c r="F116" i="11"/>
  <c r="E83" i="24"/>
  <c r="F123" i="11"/>
  <c r="E90" i="24"/>
  <c r="F115" i="11"/>
  <c r="E82" i="24"/>
  <c r="F101" i="11"/>
  <c r="E68" i="24"/>
  <c r="F99" i="11"/>
  <c r="E66" i="24"/>
  <c r="F107" i="11"/>
  <c r="E74" i="24"/>
  <c r="F111" i="11"/>
  <c r="E78" i="24"/>
  <c r="F109" i="11"/>
  <c r="E76" i="24"/>
  <c r="F104" i="11"/>
  <c r="E71" i="24"/>
  <c r="F102" i="11"/>
  <c r="E69" i="24"/>
  <c r="F122" i="11"/>
  <c r="E89" i="24"/>
  <c r="F114" i="11"/>
  <c r="E81" i="24"/>
  <c r="F121" i="11"/>
  <c r="E88" i="24"/>
  <c r="F113" i="11"/>
  <c r="E80" i="24"/>
  <c r="F112" i="11"/>
  <c r="E79" i="24"/>
  <c r="F110" i="11"/>
  <c r="E77" i="24"/>
  <c r="F94" i="11"/>
  <c r="E61" i="24"/>
  <c r="F108" i="11"/>
  <c r="E75" i="24"/>
  <c r="F105" i="11"/>
  <c r="E72" i="24"/>
  <c r="F100" i="11"/>
  <c r="E67" i="24"/>
  <c r="F120" i="11"/>
  <c r="E87" i="24"/>
  <c r="F119" i="11"/>
  <c r="E86" i="24"/>
  <c r="F93" i="11"/>
  <c r="E60" i="24"/>
  <c r="E18" i="24"/>
  <c r="E62" i="11"/>
  <c r="E21" i="24"/>
  <c r="E65" i="11"/>
  <c r="E41" i="24"/>
  <c r="E85" i="11"/>
  <c r="E39" i="24"/>
  <c r="E83" i="11"/>
  <c r="E46" i="24"/>
  <c r="E90" i="11"/>
  <c r="E38" i="24"/>
  <c r="E82" i="11"/>
  <c r="E26" i="24"/>
  <c r="E70" i="11"/>
  <c r="E24" i="24"/>
  <c r="E68" i="11"/>
  <c r="E22" i="24"/>
  <c r="E66" i="11"/>
  <c r="E30" i="24"/>
  <c r="E74" i="11"/>
  <c r="E34" i="24"/>
  <c r="E78" i="11"/>
  <c r="E32" i="24"/>
  <c r="E76" i="11"/>
  <c r="E27" i="24"/>
  <c r="E71" i="11"/>
  <c r="E25" i="24"/>
  <c r="E69" i="11"/>
  <c r="E45" i="24"/>
  <c r="E89" i="11"/>
  <c r="E37" i="24"/>
  <c r="E81" i="11"/>
  <c r="E44" i="24"/>
  <c r="E88" i="11"/>
  <c r="E36" i="24"/>
  <c r="E80" i="11"/>
  <c r="E29" i="24"/>
  <c r="E73" i="11"/>
  <c r="E19" i="24"/>
  <c r="E63" i="11"/>
  <c r="E20" i="24"/>
  <c r="E64" i="11"/>
  <c r="E40" i="24"/>
  <c r="E84" i="11"/>
  <c r="E35" i="24"/>
  <c r="E79" i="11"/>
  <c r="E33" i="24"/>
  <c r="E77" i="11"/>
  <c r="E17" i="24"/>
  <c r="E61" i="11"/>
  <c r="E31" i="24"/>
  <c r="E75" i="11"/>
  <c r="E28" i="24"/>
  <c r="E72" i="11"/>
  <c r="E23" i="24"/>
  <c r="E67" i="11"/>
  <c r="E43" i="24"/>
  <c r="E87" i="11"/>
  <c r="E42" i="24"/>
  <c r="E86" i="11"/>
  <c r="E16" i="24"/>
  <c r="E60" i="11"/>
  <c r="F78" i="30"/>
  <c r="E18" i="11"/>
  <c r="F80" i="30"/>
  <c r="E20" i="11"/>
  <c r="F81" i="30"/>
  <c r="E21" i="11"/>
  <c r="F101" i="30"/>
  <c r="E41" i="11"/>
  <c r="F100" i="30"/>
  <c r="E40" i="11"/>
  <c r="F99" i="30"/>
  <c r="E39" i="11"/>
  <c r="F106" i="30"/>
  <c r="E46" i="11"/>
  <c r="F98" i="30"/>
  <c r="E38" i="11"/>
  <c r="F79" i="30"/>
  <c r="E19" i="11"/>
  <c r="F84" i="30"/>
  <c r="E24" i="11"/>
  <c r="F82" i="30"/>
  <c r="E22" i="11"/>
  <c r="F90" i="30"/>
  <c r="E30" i="11"/>
  <c r="F94" i="30"/>
  <c r="E34" i="11"/>
  <c r="F92" i="30"/>
  <c r="E32" i="11"/>
  <c r="F87" i="30"/>
  <c r="E27" i="11"/>
  <c r="F85" i="30"/>
  <c r="E25" i="11"/>
  <c r="F105" i="30"/>
  <c r="E45" i="11"/>
  <c r="F97" i="30"/>
  <c r="E37" i="11"/>
  <c r="F104" i="30"/>
  <c r="E44" i="11"/>
  <c r="F96" i="30"/>
  <c r="E36" i="11"/>
  <c r="F89" i="30"/>
  <c r="E29" i="11"/>
  <c r="F86" i="30"/>
  <c r="E26" i="11"/>
  <c r="F95" i="30"/>
  <c r="E35" i="11"/>
  <c r="F93" i="30"/>
  <c r="E33" i="11"/>
  <c r="F77" i="30"/>
  <c r="E17" i="11"/>
  <c r="F91" i="30"/>
  <c r="E31" i="11"/>
  <c r="F88" i="30"/>
  <c r="E28" i="11"/>
  <c r="F83" i="30"/>
  <c r="E23" i="11"/>
  <c r="F103" i="30"/>
  <c r="E43" i="11"/>
  <c r="F102" i="30"/>
  <c r="E42" i="11"/>
  <c r="F76" i="30"/>
  <c r="E16" i="11"/>
  <c r="H67" i="30"/>
  <c r="H60" i="30"/>
  <c r="H26" i="30"/>
  <c r="H64" i="30"/>
  <c r="H30" i="30"/>
  <c r="H39" i="30"/>
  <c r="H24" i="30"/>
  <c r="H58" i="30"/>
  <c r="H73" i="30"/>
  <c r="H56" i="30"/>
  <c r="H22" i="30"/>
  <c r="H19" i="30"/>
  <c r="H28" i="30"/>
  <c r="H38" i="30"/>
  <c r="H53" i="30"/>
  <c r="H72" i="30"/>
  <c r="H70" i="30"/>
  <c r="H31" i="30"/>
  <c r="H65" i="30"/>
  <c r="H62" i="30"/>
  <c r="H36" i="30"/>
  <c r="H29" i="30"/>
  <c r="H34" i="30"/>
  <c r="H46" i="30"/>
  <c r="H69" i="30"/>
  <c r="H35" i="30"/>
  <c r="H68" i="30"/>
  <c r="D125" i="24"/>
  <c r="E48" i="24"/>
  <c r="H63" i="30"/>
  <c r="H12" i="30"/>
  <c r="H18" i="30"/>
  <c r="H52" i="30"/>
  <c r="H25" i="30"/>
  <c r="H59" i="30"/>
  <c r="H14" i="30"/>
  <c r="H48" i="30"/>
  <c r="H11" i="30"/>
  <c r="H45" i="30"/>
  <c r="H10" i="30"/>
  <c r="H44" i="30"/>
  <c r="H27" i="30"/>
  <c r="H61" i="30"/>
  <c r="H9" i="30"/>
  <c r="H43" i="30"/>
  <c r="H20" i="30"/>
  <c r="H54" i="30"/>
  <c r="H21" i="30"/>
  <c r="H55" i="30"/>
  <c r="H15" i="30"/>
  <c r="H49" i="30"/>
  <c r="H17" i="30"/>
  <c r="H51" i="30"/>
  <c r="H16" i="30"/>
  <c r="H50" i="30"/>
  <c r="H23" i="30"/>
  <c r="H57" i="30"/>
  <c r="H13" i="30"/>
  <c r="H47" i="30"/>
  <c r="G22" i="30"/>
  <c r="G56" i="30"/>
  <c r="G23" i="30"/>
  <c r="G57" i="30"/>
  <c r="G17" i="30"/>
  <c r="G51" i="30"/>
  <c r="G31" i="30"/>
  <c r="G65" i="30"/>
  <c r="G29" i="30"/>
  <c r="G63" i="30"/>
  <c r="G13" i="30"/>
  <c r="G47" i="30"/>
  <c r="G19" i="30"/>
  <c r="G53" i="30"/>
  <c r="G14" i="30"/>
  <c r="G48" i="30"/>
  <c r="G12" i="30"/>
  <c r="G46" i="30"/>
  <c r="G20" i="30"/>
  <c r="G54" i="30"/>
  <c r="G38" i="30"/>
  <c r="G72" i="30"/>
  <c r="G30" i="30"/>
  <c r="G64" i="30"/>
  <c r="G10" i="30"/>
  <c r="G44" i="30"/>
  <c r="G37" i="30"/>
  <c r="G71" i="30"/>
  <c r="G28" i="30"/>
  <c r="G62" i="30"/>
  <c r="G21" i="30"/>
  <c r="G55" i="30"/>
  <c r="G25" i="30"/>
  <c r="G59" i="30"/>
  <c r="G11" i="30"/>
  <c r="G45" i="30"/>
  <c r="G9" i="30"/>
  <c r="G43" i="30"/>
  <c r="G15" i="30"/>
  <c r="G49" i="30"/>
  <c r="G18" i="30"/>
  <c r="G52" i="30"/>
  <c r="G16" i="30"/>
  <c r="G50" i="30"/>
  <c r="G36" i="30"/>
  <c r="G70" i="30"/>
  <c r="G32" i="30"/>
  <c r="G66" i="30"/>
  <c r="G34" i="30"/>
  <c r="G68" i="30"/>
  <c r="G33" i="30"/>
  <c r="G67" i="30"/>
  <c r="G26" i="30"/>
  <c r="G60" i="30"/>
  <c r="G24" i="30"/>
  <c r="G58" i="30"/>
  <c r="G27" i="30"/>
  <c r="G61" i="30"/>
  <c r="G35" i="30"/>
  <c r="G69" i="30"/>
  <c r="G39" i="30"/>
  <c r="G73" i="30"/>
  <c r="F24" i="30"/>
  <c r="F58" i="30"/>
  <c r="F20" i="30"/>
  <c r="F54" i="30"/>
  <c r="F11" i="30"/>
  <c r="F45" i="30"/>
  <c r="F36" i="30"/>
  <c r="F70" i="30"/>
  <c r="F33" i="30"/>
  <c r="F67" i="30"/>
  <c r="F25" i="30"/>
  <c r="F59" i="30"/>
  <c r="F23" i="30"/>
  <c r="F57" i="30"/>
  <c r="F14" i="30"/>
  <c r="F48" i="30"/>
  <c r="F34" i="30"/>
  <c r="F68" i="30"/>
  <c r="F39" i="30"/>
  <c r="F73" i="30"/>
  <c r="F31" i="30"/>
  <c r="F65" i="30"/>
  <c r="F22" i="30"/>
  <c r="F56" i="30"/>
  <c r="F21" i="30"/>
  <c r="F55" i="30"/>
  <c r="F18" i="30"/>
  <c r="F52" i="30"/>
  <c r="F17" i="30"/>
  <c r="F51" i="30"/>
  <c r="F19" i="30"/>
  <c r="F53" i="30"/>
  <c r="F10" i="30"/>
  <c r="F44" i="30"/>
  <c r="F32" i="30"/>
  <c r="F66" i="30"/>
  <c r="F37" i="30"/>
  <c r="F71" i="30"/>
  <c r="F29" i="30"/>
  <c r="F63" i="30"/>
  <c r="F26" i="30"/>
  <c r="F60" i="30"/>
  <c r="F28" i="30"/>
  <c r="F62" i="30"/>
  <c r="F27" i="30"/>
  <c r="F61" i="30"/>
  <c r="F13" i="30"/>
  <c r="F47" i="30"/>
  <c r="F15" i="30"/>
  <c r="F49" i="30"/>
  <c r="F16" i="30"/>
  <c r="F50" i="30"/>
  <c r="F12" i="30"/>
  <c r="F46" i="30"/>
  <c r="F38" i="30"/>
  <c r="F72" i="30"/>
  <c r="F30" i="30"/>
  <c r="F64" i="30"/>
  <c r="F35" i="30"/>
  <c r="F69" i="30"/>
  <c r="F9" i="30"/>
  <c r="F43" i="30"/>
  <c r="E11" i="30"/>
  <c r="E45" i="30"/>
  <c r="E14" i="30"/>
  <c r="E48" i="30"/>
  <c r="E17" i="30"/>
  <c r="E51" i="30"/>
  <c r="E15" i="30"/>
  <c r="E49" i="30"/>
  <c r="E23" i="30"/>
  <c r="E57" i="30"/>
  <c r="E27" i="30"/>
  <c r="E61" i="30"/>
  <c r="E25" i="30"/>
  <c r="E59" i="30"/>
  <c r="E20" i="30"/>
  <c r="E54" i="30"/>
  <c r="E18" i="30"/>
  <c r="E52" i="30"/>
  <c r="E38" i="30"/>
  <c r="E72" i="30"/>
  <c r="E30" i="30"/>
  <c r="E64" i="30"/>
  <c r="E37" i="30"/>
  <c r="E71" i="30"/>
  <c r="E29" i="30"/>
  <c r="E63" i="30"/>
  <c r="E28" i="30"/>
  <c r="E62" i="30"/>
  <c r="E26" i="30"/>
  <c r="E60" i="30"/>
  <c r="E10" i="30"/>
  <c r="E44" i="30"/>
  <c r="E24" i="30"/>
  <c r="E58" i="30"/>
  <c r="E21" i="30"/>
  <c r="E55" i="30"/>
  <c r="E16" i="30"/>
  <c r="E50" i="30"/>
  <c r="E36" i="30"/>
  <c r="E70" i="30"/>
  <c r="E35" i="30"/>
  <c r="E69" i="30"/>
  <c r="E22" i="30"/>
  <c r="E56" i="30"/>
  <c r="E12" i="30"/>
  <c r="E46" i="30"/>
  <c r="E19" i="30"/>
  <c r="E53" i="30"/>
  <c r="E13" i="30"/>
  <c r="E47" i="30"/>
  <c r="E34" i="30"/>
  <c r="E68" i="30"/>
  <c r="E33" i="30"/>
  <c r="E67" i="30"/>
  <c r="E32" i="30"/>
  <c r="E66" i="30"/>
  <c r="E39" i="30"/>
  <c r="E73" i="30"/>
  <c r="E31" i="30"/>
  <c r="E65" i="30"/>
  <c r="E9" i="30"/>
  <c r="E43" i="30"/>
  <c r="F31" i="24"/>
  <c r="G108" i="24"/>
  <c r="F75" i="24"/>
  <c r="G99" i="24"/>
  <c r="F22" i="24"/>
  <c r="F66" i="24"/>
  <c r="F24" i="24"/>
  <c r="G101" i="24"/>
  <c r="F68" i="24"/>
  <c r="G120" i="11"/>
  <c r="F43" i="24"/>
  <c r="G120" i="24"/>
  <c r="F87" i="24"/>
  <c r="G117" i="11"/>
  <c r="F40" i="24"/>
  <c r="G117" i="24"/>
  <c r="F84" i="24"/>
  <c r="F32" i="24"/>
  <c r="G109" i="24"/>
  <c r="F76" i="24"/>
  <c r="F27" i="24"/>
  <c r="G104" i="24"/>
  <c r="F71" i="24"/>
  <c r="G118" i="11"/>
  <c r="F41" i="24"/>
  <c r="G118" i="24"/>
  <c r="F85" i="24"/>
  <c r="G115" i="11"/>
  <c r="G115" i="24"/>
  <c r="F82" i="24"/>
  <c r="F38" i="24"/>
  <c r="F16" i="24"/>
  <c r="G93" i="24"/>
  <c r="F60" i="24"/>
  <c r="F35" i="24"/>
  <c r="G112" i="24"/>
  <c r="F79" i="24"/>
  <c r="G110" i="24"/>
  <c r="F33" i="24"/>
  <c r="F77" i="24"/>
  <c r="F25" i="24"/>
  <c r="G102" i="24"/>
  <c r="F69" i="24"/>
  <c r="G116" i="11"/>
  <c r="F39" i="24"/>
  <c r="G116" i="24"/>
  <c r="F83" i="24"/>
  <c r="G121" i="11"/>
  <c r="F44" i="24"/>
  <c r="G121" i="24"/>
  <c r="F88" i="24"/>
  <c r="G113" i="11"/>
  <c r="F36" i="24"/>
  <c r="G113" i="24"/>
  <c r="F80" i="24"/>
  <c r="F20" i="24"/>
  <c r="G97" i="24"/>
  <c r="F64" i="24"/>
  <c r="F28" i="24"/>
  <c r="G105" i="24"/>
  <c r="F72" i="24"/>
  <c r="F19" i="24"/>
  <c r="G96" i="24"/>
  <c r="F63" i="24"/>
  <c r="G103" i="24"/>
  <c r="F70" i="24"/>
  <c r="F26" i="24"/>
  <c r="G106" i="24"/>
  <c r="F29" i="24"/>
  <c r="F73" i="24"/>
  <c r="G95" i="24"/>
  <c r="F18" i="24"/>
  <c r="F62" i="24"/>
  <c r="G111" i="24"/>
  <c r="F34" i="24"/>
  <c r="F78" i="24"/>
  <c r="G123" i="11"/>
  <c r="G123" i="24"/>
  <c r="F90" i="24"/>
  <c r="F46" i="24"/>
  <c r="G98" i="24"/>
  <c r="F65" i="24"/>
  <c r="F21" i="24"/>
  <c r="G107" i="24"/>
  <c r="F30" i="24"/>
  <c r="F74" i="24"/>
  <c r="F23" i="24"/>
  <c r="G100" i="24"/>
  <c r="F67" i="24"/>
  <c r="G94" i="24"/>
  <c r="F61" i="24"/>
  <c r="F17" i="24"/>
  <c r="G122" i="11"/>
  <c r="F45" i="24"/>
  <c r="G122" i="24"/>
  <c r="F89" i="24"/>
  <c r="G114" i="11"/>
  <c r="G114" i="24"/>
  <c r="F37" i="24"/>
  <c r="F81" i="24"/>
  <c r="G119" i="11"/>
  <c r="G119" i="24"/>
  <c r="F42" i="24"/>
  <c r="F86" i="24"/>
  <c r="F45" i="11"/>
  <c r="F89" i="11"/>
  <c r="F42" i="11"/>
  <c r="F86" i="11"/>
  <c r="F43" i="11"/>
  <c r="F87" i="11"/>
  <c r="F40" i="11"/>
  <c r="F84" i="11"/>
  <c r="F39" i="11"/>
  <c r="F83" i="11"/>
  <c r="F44" i="11"/>
  <c r="F88" i="11"/>
  <c r="F36" i="11"/>
  <c r="F80" i="11"/>
  <c r="F37" i="11"/>
  <c r="F81" i="11"/>
  <c r="F41" i="11"/>
  <c r="F85" i="11"/>
  <c r="F46" i="11"/>
  <c r="F90" i="11"/>
  <c r="F38" i="11"/>
  <c r="F82" i="11"/>
  <c r="F75" i="11"/>
  <c r="G108" i="11"/>
  <c r="F61" i="11"/>
  <c r="G94" i="11"/>
  <c r="F64" i="11"/>
  <c r="G97" i="11"/>
  <c r="F74" i="11"/>
  <c r="G107" i="11"/>
  <c r="F70" i="11"/>
  <c r="G103" i="11"/>
  <c r="F68" i="11"/>
  <c r="G101" i="11"/>
  <c r="F72" i="11"/>
  <c r="G105" i="11"/>
  <c r="F67" i="11"/>
  <c r="G100" i="11"/>
  <c r="F78" i="11"/>
  <c r="G111" i="11"/>
  <c r="F71" i="11"/>
  <c r="G104" i="11"/>
  <c r="F79" i="11"/>
  <c r="G112" i="11"/>
  <c r="F77" i="11"/>
  <c r="G110" i="11"/>
  <c r="F69" i="11"/>
  <c r="G102" i="11"/>
  <c r="F73" i="11"/>
  <c r="G106" i="11"/>
  <c r="F63" i="11"/>
  <c r="G96" i="11"/>
  <c r="F65" i="11"/>
  <c r="G98" i="11"/>
  <c r="F76" i="11"/>
  <c r="G109" i="11"/>
  <c r="F62" i="11"/>
  <c r="G95" i="11"/>
  <c r="F66" i="11"/>
  <c r="G99" i="11"/>
  <c r="F60" i="11"/>
  <c r="G93" i="11"/>
  <c r="E48" i="11"/>
  <c r="F34" i="11"/>
  <c r="F35" i="11"/>
  <c r="F33" i="11"/>
  <c r="F32" i="11"/>
  <c r="F26" i="11"/>
  <c r="F24" i="11"/>
  <c r="F23" i="11"/>
  <c r="F29" i="11"/>
  <c r="F19" i="11"/>
  <c r="F31" i="11"/>
  <c r="F17" i="11"/>
  <c r="F25" i="11"/>
  <c r="F20" i="11"/>
  <c r="F30" i="11"/>
  <c r="F28" i="11"/>
  <c r="F27" i="11"/>
  <c r="F21" i="11"/>
  <c r="F18" i="11"/>
  <c r="F22" i="11"/>
  <c r="A50" i="13" l="1"/>
  <c r="C9" i="25"/>
  <c r="C8" i="25"/>
  <c r="C7" i="25"/>
  <c r="C6" i="25"/>
  <c r="A4" i="24" l="1"/>
  <c r="E9" i="11" l="1"/>
  <c r="E8" i="11"/>
  <c r="E7" i="11"/>
  <c r="E6" i="11"/>
  <c r="A4" i="11" l="1"/>
</calcChain>
</file>

<file path=xl/comments1.xml><?xml version="1.0" encoding="utf-8"?>
<comments xmlns="http://schemas.openxmlformats.org/spreadsheetml/2006/main">
  <authors>
    <author>Jey Jey</author>
  </authors>
  <commentList>
    <comment ref="E46" authorId="0" shapeId="0">
      <text>
        <r>
          <rPr>
            <b/>
            <sz val="9"/>
            <color indexed="81"/>
            <rFont val="돋움"/>
            <family val="3"/>
            <charset val="129"/>
          </rPr>
          <t>정현진</t>
        </r>
        <r>
          <rPr>
            <b/>
            <sz val="9"/>
            <color indexed="81"/>
            <rFont val="Tahoma"/>
            <family val="2"/>
          </rPr>
          <t xml:space="preserve"> : 
CMC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불확도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추정보고서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샘플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받침블록을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포인트로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<sst xmlns="http://schemas.openxmlformats.org/spreadsheetml/2006/main" count="990" uniqueCount="419">
  <si>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</si>
  <si>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</si>
  <si>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</si>
  <si>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</si>
  <si>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</si>
  <si>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</si>
  <si>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</si>
  <si>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</si>
  <si>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</si>
  <si>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</si>
  <si>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</si>
  <si>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</si>
  <si>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</si>
  <si>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</si>
  <si>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</si>
  <si>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</si>
  <si>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</si>
  <si>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</si>
  <si>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</si>
  <si>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</si>
  <si>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</si>
  <si>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</si>
  <si>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</si>
  <si>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</si>
  <si>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</si>
  <si>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</si>
  <si>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</si>
  <si>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</si>
  <si>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</si>
  <si>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</si>
  <si>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</si>
  <si>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</si>
  <si>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</si>
  <si>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</si>
  <si>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</si>
  <si>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</si>
  <si>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</si>
  <si>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</si>
  <si>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</si>
  <si>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</si>
  <si>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</si>
  <si>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</si>
  <si>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</si>
  <si>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</si>
  <si>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</si>
  <si>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</si>
  <si>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</si>
  <si>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</si>
  <si>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</si>
  <si>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</si>
  <si>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</si>
  <si>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</si>
  <si>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</si>
  <si>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</si>
  <si>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</si>
  <si>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</si>
  <si>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</si>
  <si>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</si>
  <si>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</si>
  <si>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</si>
  <si>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</si>
  <si>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</si>
  <si>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</si>
  <si>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</si>
  <si>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</si>
  <si>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8" type="noConversion"/>
  </si>
  <si>
    <t>기기명(종류)</t>
    <phoneticPr fontId="78" type="noConversion"/>
  </si>
  <si>
    <t>측정값</t>
    <phoneticPr fontId="78" type="noConversion"/>
  </si>
  <si>
    <t>단위</t>
    <phoneticPr fontId="78" type="noConversion"/>
  </si>
  <si>
    <t>보정값</t>
    <phoneticPr fontId="78" type="noConversion"/>
  </si>
  <si>
    <t>불확도 1</t>
    <phoneticPr fontId="78" type="noConversion"/>
  </si>
  <si>
    <t>불확도 단위</t>
    <phoneticPr fontId="78" type="noConversion"/>
  </si>
  <si>
    <t>포함인자</t>
    <phoneticPr fontId="78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</si>
  <si>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</si>
  <si>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</si>
  <si>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</si>
  <si>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◆ 측정불확도 추정보고서 ◆</t>
    <phoneticPr fontId="4" type="noConversion"/>
  </si>
  <si>
    <t>표준편차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</si>
  <si>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</si>
  <si>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</si>
  <si>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</si>
  <si>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</si>
  <si>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B2. 표준불확도 :</t>
    <phoneticPr fontId="4" type="noConversion"/>
  </si>
  <si>
    <t>B3. 확률분포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</si>
  <si>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</si>
  <si>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</si>
  <si>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</si>
  <si>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</si>
  <si>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</si>
  <si>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</si>
  <si>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</si>
  <si>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</si>
  <si>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</si>
  <si>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</si>
  <si>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r>
      <t xml:space="preserve">(신뢰수준 약 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</t>
    </r>
    <phoneticPr fontId="4" type="noConversion"/>
  </si>
  <si>
    <r>
      <t xml:space="preserve">(Confidence level about 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</t>
    </r>
    <phoneticPr fontId="4" type="noConversion"/>
  </si>
  <si>
    <t>Spec</t>
    <phoneticPr fontId="4" type="noConversion"/>
  </si>
  <si>
    <t>Decision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</si>
  <si>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</si>
  <si>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</si>
  <si>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</si>
  <si>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</si>
  <si>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</si>
  <si>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8" type="noConversion"/>
  </si>
  <si>
    <t>측정위치</t>
    <phoneticPr fontId="78" type="noConversion"/>
  </si>
  <si>
    <t>명목값</t>
    <phoneticPr fontId="78" type="noConversion"/>
  </si>
  <si>
    <t>기준값</t>
    <phoneticPr fontId="78" type="noConversion"/>
  </si>
  <si>
    <t>단위</t>
    <phoneticPr fontId="78" type="noConversion"/>
  </si>
  <si>
    <t>불확도 2</t>
  </si>
  <si>
    <t>비고</t>
    <phoneticPr fontId="4" type="noConversion"/>
  </si>
  <si>
    <t>열팽창계수</t>
    <phoneticPr fontId="78" type="noConversion"/>
  </si>
  <si>
    <t>단위</t>
    <phoneticPr fontId="4" type="noConversion"/>
  </si>
  <si>
    <t>개수</t>
    <phoneticPr fontId="4" type="noConversion"/>
  </si>
  <si>
    <t>교정일자</t>
    <phoneticPr fontId="78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</si>
  <si>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</si>
  <si>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</si>
  <si>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</si>
  <si>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</si>
  <si>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최소범위</t>
    <phoneticPr fontId="4" type="noConversion"/>
  </si>
  <si>
    <t>CMC단위</t>
    <phoneticPr fontId="4" type="noConversion"/>
  </si>
  <si>
    <t>2회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</si>
  <si>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</si>
  <si>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</si>
  <si>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최대범위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</si>
  <si>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</si>
  <si>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</si>
  <si>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</si>
  <si>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</si>
  <si>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3. 불확도 계산</t>
    <phoneticPr fontId="4" type="noConversion"/>
  </si>
  <si>
    <t>4. 성적서용</t>
    <phoneticPr fontId="4" type="noConversion"/>
  </si>
  <si>
    <t>입력량</t>
    <phoneticPr fontId="4" type="noConversion"/>
  </si>
  <si>
    <t>표준불확도</t>
    <phoneticPr fontId="4" type="noConversion"/>
  </si>
  <si>
    <t>확률분포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</si>
  <si>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</si>
  <si>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</si>
  <si>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</si>
  <si>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t>B</t>
    <phoneticPr fontId="4" type="noConversion"/>
  </si>
  <si>
    <t>k</t>
    <phoneticPr fontId="4" type="noConversion"/>
  </si>
  <si>
    <t>신뢰수준(%)</t>
    <phoneticPr fontId="4" type="noConversion"/>
  </si>
  <si>
    <t>불확도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</si>
  <si>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</si>
  <si>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</si>
  <si>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</si>
  <si>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</si>
  <si>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</si>
  <si>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</si>
  <si>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</si>
  <si>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</si>
  <si>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</si>
  <si>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</si>
  <si>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</si>
  <si>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</si>
  <si>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</si>
  <si>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</si>
  <si>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눈금값</t>
    <phoneticPr fontId="4" type="noConversion"/>
  </si>
  <si>
    <t>보정값</t>
    <phoneticPr fontId="4" type="noConversion"/>
  </si>
  <si>
    <t>Nominal</t>
    <phoneticPr fontId="4" type="noConversion"/>
  </si>
  <si>
    <t>Correction</t>
    <phoneticPr fontId="4" type="noConversion"/>
  </si>
  <si>
    <t>■ 반복 측정 결과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</si>
  <si>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</si>
  <si>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</si>
  <si>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</si>
  <si>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</si>
  <si>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</si>
  <si>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</si>
  <si>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</si>
  <si>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</si>
  <si>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</si>
  <si>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추정값</t>
    <phoneticPr fontId="4" type="noConversion"/>
  </si>
  <si>
    <t>감도계수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</si>
  <si>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</si>
  <si>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</si>
  <si>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C</t>
    <phoneticPr fontId="4" type="noConversion"/>
  </si>
  <si>
    <t>E</t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</si>
  <si>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</si>
  <si>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</si>
  <si>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</si>
  <si>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</si>
  <si>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</si>
  <si>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</si>
  <si>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</si>
  <si>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</si>
  <si>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t>B1. 추정값 :</t>
    <phoneticPr fontId="4" type="noConversion"/>
  </si>
  <si>
    <t>C1. 추정값 :</t>
    <phoneticPr fontId="4" type="noConversion"/>
  </si>
  <si>
    <t>C2. 표준불확도 :</t>
    <phoneticPr fontId="4" type="noConversion"/>
  </si>
  <si>
    <t>C5. 불확도 기여량 :</t>
    <phoneticPr fontId="4" type="noConversion"/>
  </si>
  <si>
    <t>D2. 표준불확도 :</t>
    <phoneticPr fontId="4" type="noConversion"/>
  </si>
  <si>
    <t>D3. 확률분포 :</t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</si>
  <si>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</si>
  <si>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</si>
  <si>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</si>
  <si>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</si>
  <si>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</si>
  <si>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</si>
  <si>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t>■ 합성표준불확도 계산</t>
    <phoneticPr fontId="4" type="noConversion"/>
  </si>
  <si>
    <t>■ 유효자유도</t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</si>
  <si>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</si>
  <si>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</si>
  <si>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</si>
  <si>
    <t>● 교정료 계산</t>
    <phoneticPr fontId="4" type="noConversion"/>
  </si>
  <si>
    <t>조건 1</t>
    <phoneticPr fontId="4" type="noConversion"/>
  </si>
  <si>
    <t>기본수수료</t>
    <phoneticPr fontId="4" type="noConversion"/>
  </si>
  <si>
    <t>추가수수료</t>
    <phoneticPr fontId="4" type="noConversion"/>
  </si>
  <si>
    <t>합계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</si>
  <si>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</si>
  <si>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</si>
  <si>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</si>
  <si>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</si>
  <si>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</si>
  <si>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t>기준기명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</si>
  <si>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</si>
  <si>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밀착 불확도 합( k=1)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</si>
  <si>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</si>
  <si>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</si>
  <si>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</si>
  <si>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|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</si>
  <si>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A5. 불확도 기여량 :</t>
    <phoneticPr fontId="4" type="noConversion"/>
  </si>
  <si>
    <t>,</t>
    <phoneticPr fontId="4" type="noConversion"/>
  </si>
  <si>
    <t>이다.</t>
    <phoneticPr fontId="4" type="noConversion"/>
  </si>
  <si>
    <r>
      <t>(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=1)</t>
    </r>
    <phoneticPr fontId="4" type="noConversion"/>
  </si>
  <si>
    <t>아래의 불확도 전파법칙식으로 계산 하면 다음과 같다.</t>
    <phoneticPr fontId="4" type="noConversion"/>
  </si>
  <si>
    <t>B5. 불확도 기여량 :</t>
    <phoneticPr fontId="4" type="noConversion"/>
  </si>
  <si>
    <t>-</t>
    <phoneticPr fontId="4" type="noConversion"/>
  </si>
  <si>
    <t>D5. 불확도 기여도 :</t>
    <phoneticPr fontId="4" type="noConversion"/>
  </si>
  <si>
    <t>● 눈금교정결과</t>
    <phoneticPr fontId="4" type="noConversion"/>
  </si>
  <si>
    <t>● Accuracy Calibration Result</t>
    <phoneticPr fontId="4" type="noConversion"/>
  </si>
  <si>
    <t>■ 측정불확도</t>
    <phoneticPr fontId="4" type="noConversion"/>
  </si>
  <si>
    <t>5% rule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</si>
  <si>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</si>
  <si>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r>
      <rPr>
        <b/>
        <sz val="9"/>
        <color indexed="9"/>
        <rFont val="돋움"/>
        <family val="3"/>
        <charset val="129"/>
      </rPr>
      <t>등록번호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</si>
  <si>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</si>
  <si>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교정자</t>
    </r>
    <phoneticPr fontId="4" type="noConversion"/>
  </si>
  <si>
    <r>
      <rPr>
        <b/>
        <sz val="9"/>
        <color indexed="9"/>
        <rFont val="돋움"/>
        <family val="3"/>
        <charset val="129"/>
      </rPr>
      <t>기기번호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</si>
  <si>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교정일자</t>
    </r>
    <phoneticPr fontId="4" type="noConversion"/>
  </si>
  <si>
    <r>
      <rPr>
        <b/>
        <sz val="9"/>
        <color indexed="9"/>
        <rFont val="돋움"/>
        <family val="3"/>
        <charset val="129"/>
      </rPr>
      <t>기술책임자</t>
    </r>
    <phoneticPr fontId="4" type="noConversion"/>
  </si>
  <si>
    <r>
      <rPr>
        <b/>
        <sz val="9"/>
        <color indexed="9"/>
        <rFont val="돋움"/>
        <family val="3"/>
        <charset val="129"/>
      </rPr>
      <t>최대범위</t>
    </r>
    <phoneticPr fontId="4" type="noConversion"/>
  </si>
  <si>
    <r>
      <rPr>
        <b/>
        <sz val="9"/>
        <color indexed="9"/>
        <rFont val="돋움"/>
        <family val="3"/>
        <charset val="129"/>
      </rPr>
      <t>최소눈금</t>
    </r>
    <phoneticPr fontId="4" type="noConversion"/>
  </si>
  <si>
    <r>
      <rPr>
        <b/>
        <sz val="9"/>
        <color indexed="9"/>
        <rFont val="돋움"/>
        <family val="3"/>
        <charset val="129"/>
      </rPr>
      <t>단위</t>
    </r>
    <phoneticPr fontId="4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</si>
  <si>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측정데이터</t>
    </r>
    <phoneticPr fontId="4" type="noConversion"/>
  </si>
  <si>
    <r>
      <rPr>
        <b/>
        <sz val="9"/>
        <color indexed="9"/>
        <rFont val="돋움"/>
        <family val="3"/>
        <charset val="129"/>
      </rPr>
      <t>명목값</t>
    </r>
    <phoneticPr fontId="4" type="noConversion"/>
  </si>
  <si>
    <r>
      <t>1</t>
    </r>
    <r>
      <rPr>
        <b/>
        <sz val="9"/>
        <color indexed="9"/>
        <rFont val="돋움"/>
        <family val="3"/>
        <charset val="129"/>
      </rPr>
      <t>회</t>
    </r>
    <phoneticPr fontId="4" type="noConversion"/>
  </si>
  <si>
    <r>
      <t>2</t>
    </r>
    <r>
      <rPr>
        <b/>
        <sz val="9"/>
        <color indexed="9"/>
        <rFont val="돋움"/>
        <family val="3"/>
        <charset val="129"/>
      </rPr>
      <t>회</t>
    </r>
  </si>
  <si>
    <r>
      <t>3</t>
    </r>
    <r>
      <rPr>
        <b/>
        <sz val="9"/>
        <color indexed="9"/>
        <rFont val="돋움"/>
        <family val="3"/>
        <charset val="129"/>
      </rPr>
      <t>회</t>
    </r>
  </si>
  <si>
    <r>
      <t>4</t>
    </r>
    <r>
      <rPr>
        <b/>
        <sz val="9"/>
        <color indexed="9"/>
        <rFont val="돋움"/>
        <family val="3"/>
        <charset val="129"/>
      </rPr>
      <t>회</t>
    </r>
  </si>
  <si>
    <r>
      <t>5</t>
    </r>
    <r>
      <rPr>
        <b/>
        <sz val="9"/>
        <color indexed="9"/>
        <rFont val="돋움"/>
        <family val="3"/>
        <charset val="129"/>
      </rPr>
      <t>회</t>
    </r>
  </si>
  <si>
    <r>
      <rPr>
        <b/>
        <sz val="9"/>
        <rFont val="돋움"/>
        <family val="3"/>
        <charset val="129"/>
      </rPr>
      <t>●</t>
    </r>
    <r>
      <rPr>
        <b/>
        <sz val="9"/>
        <rFont val="Tahoma"/>
        <family val="2"/>
      </rPr>
      <t xml:space="preserve"> Range</t>
    </r>
    <phoneticPr fontId="4" type="noConversion"/>
  </si>
  <si>
    <t>[Angle Calibration]</t>
    <phoneticPr fontId="4" type="noConversion"/>
  </si>
  <si>
    <t>측정위치</t>
    <phoneticPr fontId="4" type="noConversion"/>
  </si>
  <si>
    <t>측정방향</t>
    <phoneticPr fontId="4" type="noConversion"/>
  </si>
  <si>
    <t>명목값</t>
    <phoneticPr fontId="4" type="noConversion"/>
  </si>
  <si>
    <t>베이스평면</t>
    <phoneticPr fontId="4" type="noConversion"/>
  </si>
  <si>
    <t>블록 #1</t>
    <phoneticPr fontId="4" type="noConversion"/>
  </si>
  <si>
    <t>블록 #2</t>
  </si>
  <si>
    <t>블록 #3</t>
  </si>
  <si>
    <t>블록 #4</t>
  </si>
  <si>
    <t>블록 #5</t>
  </si>
  <si>
    <t>사용중지?</t>
  </si>
  <si>
    <t>2. 눈금 교정결과</t>
  </si>
  <si>
    <t>받침블록 (도)</t>
    <phoneticPr fontId="4" type="noConversion"/>
  </si>
  <si>
    <t>사용블록 (도)</t>
    <phoneticPr fontId="4" type="noConversion"/>
  </si>
  <si>
    <t>받침블록 불확도 (초)</t>
    <phoneticPr fontId="4" type="noConversion"/>
  </si>
  <si>
    <t>받침블록 교정값 (도)</t>
    <phoneticPr fontId="4" type="noConversion"/>
  </si>
  <si>
    <r>
      <t>A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</si>
  <si>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교정대상기기 지시값</t>
    <phoneticPr fontId="4" type="noConversion"/>
  </si>
  <si>
    <t>합성표준불확도</t>
    <phoneticPr fontId="4" type="noConversion"/>
  </si>
  <si>
    <t>유효자유도</t>
    <phoneticPr fontId="4" type="noConversion"/>
  </si>
  <si>
    <t>포함인자</t>
    <phoneticPr fontId="4" type="noConversion"/>
  </si>
  <si>
    <t>확장불확도</t>
    <phoneticPr fontId="4" type="noConversion"/>
  </si>
  <si>
    <t>받침블록</t>
    <phoneticPr fontId="4" type="noConversion"/>
  </si>
  <si>
    <t>u(As받침)</t>
    <phoneticPr fontId="4" type="noConversion"/>
  </si>
  <si>
    <t>u(Ax)</t>
    <phoneticPr fontId="4" type="noConversion"/>
  </si>
  <si>
    <t>uc(Bx)</t>
    <phoneticPr fontId="4" type="noConversion"/>
  </si>
  <si>
    <t>νeff</t>
    <phoneticPr fontId="4" type="noConversion"/>
  </si>
  <si>
    <t>U</t>
    <phoneticPr fontId="4" type="noConversion"/>
  </si>
  <si>
    <t>˚</t>
    <phoneticPr fontId="4" type="noConversion"/>
  </si>
  <si>
    <t>초</t>
    <phoneticPr fontId="4" type="noConversion"/>
  </si>
  <si>
    <t>정규</t>
    <phoneticPr fontId="4" type="noConversion"/>
  </si>
  <si>
    <t>∞</t>
    <phoneticPr fontId="4" type="noConversion"/>
  </si>
  <si>
    <t>t</t>
    <phoneticPr fontId="4" type="noConversion"/>
  </si>
  <si>
    <t>직사각형</t>
    <phoneticPr fontId="4" type="noConversion"/>
  </si>
  <si>
    <t>※ 각도 게이지 블록 결합에 의한 불확도 계산</t>
    <phoneticPr fontId="4" type="noConversion"/>
  </si>
  <si>
    <t>광학식 각도계</t>
    <phoneticPr fontId="4" type="noConversion"/>
  </si>
  <si>
    <t>실비</t>
    <phoneticPr fontId="4" type="noConversion"/>
  </si>
  <si>
    <t>각도정규, 컴비네이션 셋</t>
    <phoneticPr fontId="4" type="noConversion"/>
  </si>
  <si>
    <t>디지털 각도기</t>
    <phoneticPr fontId="4" type="noConversion"/>
  </si>
  <si>
    <t>값</t>
    <phoneticPr fontId="4" type="noConversion"/>
  </si>
  <si>
    <t>환산 (˚)</t>
    <phoneticPr fontId="4" type="noConversion"/>
  </si>
  <si>
    <t>기준블록</t>
    <phoneticPr fontId="4" type="noConversion"/>
  </si>
  <si>
    <t>u(As기준)</t>
    <phoneticPr fontId="4" type="noConversion"/>
  </si>
  <si>
    <t>기준블록 (도)</t>
    <phoneticPr fontId="4" type="noConversion"/>
  </si>
  <si>
    <t>불확도위치</t>
    <phoneticPr fontId="4" type="noConversion"/>
  </si>
  <si>
    <t>각도 게이지 블록의 교정값</t>
    <phoneticPr fontId="4" type="noConversion"/>
  </si>
  <si>
    <t>각도 정규의 보정값</t>
    <phoneticPr fontId="4" type="noConversion"/>
  </si>
  <si>
    <r>
      <t>A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</si>
  <si>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A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</si>
  <si>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각도 정규의 지시값</t>
    <phoneticPr fontId="4" type="noConversion"/>
  </si>
  <si>
    <r>
      <t>δA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</si>
  <si>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각도 정규의 분해능 한계에 따른 보정값</t>
    <phoneticPr fontId="4" type="noConversion"/>
  </si>
  <si>
    <r>
      <t>Al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(</t>
    </r>
    <r>
      <rPr>
        <vertAlign val="subscript"/>
        <sz val="10"/>
        <rFont val="바탕"/>
        <family val="1"/>
        <charset val="129"/>
      </rPr>
      <t>기준</t>
    </r>
    <r>
      <rPr>
        <vertAlign val="subscript"/>
        <sz val="10"/>
        <rFont val="Times New Roman"/>
        <family val="1"/>
      </rPr>
      <t>)</t>
    </r>
    <phoneticPr fontId="4" type="noConversion"/>
  </si>
  <si>
    <r>
      <t>A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(</t>
    </r>
    <r>
      <rPr>
        <vertAlign val="subscript"/>
        <sz val="10"/>
        <rFont val="바탕"/>
        <family val="1"/>
        <charset val="129"/>
      </rPr>
      <t>받침</t>
    </r>
    <r>
      <rPr>
        <vertAlign val="subscript"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</si>
  <si>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각도 게이지 블록 교정값의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A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</si>
  <si>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A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</si>
  <si>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t>가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기준 각도 게이지 블록 상관관계의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A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3"/>
        <charset val="129"/>
        <scheme val="major"/>
      </rPr>
      <t>(기준)</t>
    </r>
    <r>
      <rPr>
        <b/>
        <sz val="10"/>
        <rFont val="Times New Roman"/>
        <family val="1"/>
      </rPr>
      <t>)</t>
    </r>
    <phoneticPr fontId="4" type="noConversion"/>
  </si>
  <si>
    <t xml:space="preserve">※ 각도 게이지 블록의 측정불확도가 </t>
    <phoneticPr fontId="4" type="noConversion"/>
  </si>
  <si>
    <r>
      <t>˝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 xml:space="preserve">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이며,</t>
    </r>
    <phoneticPr fontId="4" type="noConversion"/>
  </si>
  <si>
    <t xml:space="preserve">※ 각도 게이지 블록을 밀착하는 경우 공통적인 계통오차의 상관 관계를 가지고 있다. </t>
    <phoneticPr fontId="4" type="noConversion"/>
  </si>
  <si>
    <t>˚의 교정시 사용한 각도 게이지 블록은</t>
    <phoneticPr fontId="4" type="noConversion"/>
  </si>
  <si>
    <t>각 각의 각도의 불확도를 구하면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</si>
  <si>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A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맑은 고딕"/>
        <family val="3"/>
        <charset val="129"/>
        <scheme val="major"/>
      </rPr>
      <t>(기준)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</si>
  <si>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나)</t>
    </r>
    <r>
      <rPr>
        <b/>
        <sz val="10"/>
        <rFont val="맑은 고딕"/>
        <family val="3"/>
        <charset val="129"/>
        <scheme val="major"/>
      </rPr>
      <t xml:space="preserve"> 받침 각도 게이지 블록 상관관계의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A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3"/>
        <charset val="129"/>
        <scheme val="major"/>
      </rPr>
      <t>(받침)</t>
    </r>
    <r>
      <rPr>
        <b/>
        <sz val="10"/>
        <rFont val="Times New Roman"/>
        <family val="1"/>
      </rPr>
      <t>)</t>
    </r>
    <phoneticPr fontId="4" type="noConversion"/>
  </si>
  <si>
    <t>※ 이 내용은 KOLAS 평가시 제외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</si>
  <si>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A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맑은 고딕"/>
        <family val="3"/>
        <charset val="129"/>
        <scheme val="major"/>
      </rPr>
      <t>(받침)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</si>
  <si>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각도 정규 지시값에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A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</si>
  <si>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A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phoneticPr fontId="4" type="noConversion"/>
  </si>
  <si>
    <r>
      <t xml:space="preserve">※ 유효자유도 계산 결과 값을 이용하여 t 분포표에서 신뢰수준 약 95%에 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</si>
  <si>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</si>
  <si>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rPr>
        <b/>
        <sz val="9"/>
        <color indexed="9"/>
        <rFont val="돋움"/>
        <family val="3"/>
        <charset val="129"/>
      </rPr>
      <t>각도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정규의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지시값</t>
    </r>
    <phoneticPr fontId="4" type="noConversion"/>
  </si>
  <si>
    <t>측정점당</t>
    <phoneticPr fontId="4" type="noConversion"/>
  </si>
  <si>
    <t>측정점 수</t>
    <phoneticPr fontId="4" type="noConversion"/>
  </si>
  <si>
    <t>Type</t>
    <phoneticPr fontId="4" type="noConversion"/>
  </si>
  <si>
    <t>Measuring direction</t>
    <phoneticPr fontId="4" type="noConversion"/>
  </si>
  <si>
    <t>Measuring position</t>
    <phoneticPr fontId="4" type="noConversion"/>
  </si>
  <si>
    <t>1. 교정결과</t>
    <phoneticPr fontId="4" type="noConversion"/>
  </si>
  <si>
    <t>사용블록 또는 투영기 각도 교정값 (도)</t>
    <phoneticPr fontId="4" type="noConversion"/>
  </si>
  <si>
    <t>사용블록 또는 투영기 각도 불확도 (초)</t>
    <phoneticPr fontId="4" type="noConversion"/>
  </si>
  <si>
    <t>기준블록 또는 투영기 각도 불확도 (초)</t>
    <phoneticPr fontId="4" type="noConversion"/>
  </si>
  <si>
    <t>각도게이지블록 또는 투영기 각도 교정 불확도</t>
    <phoneticPr fontId="4" type="noConversion"/>
  </si>
  <si>
    <t>※ 투영기를 이용하여 교정시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</si>
  <si>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투영기 각도 교정값의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A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</si>
  <si>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 xml:space="preserve">※ 투영기의 각도 교정시 측정불확도가 </t>
    <phoneticPr fontId="4" type="noConversion"/>
  </si>
  <si>
    <t>˝</t>
    <phoneticPr fontId="4" type="noConversion"/>
  </si>
  <si>
    <t>=</t>
    <phoneticPr fontId="4" type="noConversion"/>
  </si>
  <si>
    <t>측정값</t>
    <phoneticPr fontId="4" type="noConversion"/>
  </si>
  <si>
    <t>u(δAx)</t>
    <phoneticPr fontId="4" type="noConversion"/>
  </si>
  <si>
    <t>목측오차</t>
    <phoneticPr fontId="4" type="noConversion"/>
  </si>
  <si>
    <r>
      <t>δA</t>
    </r>
    <r>
      <rPr>
        <i/>
        <vertAlign val="subscript"/>
        <sz val="10"/>
        <rFont val="Times New Roman"/>
        <family val="1"/>
      </rPr>
      <t>M</t>
    </r>
    <phoneticPr fontId="4" type="noConversion"/>
  </si>
  <si>
    <t>목측오차에 의한 보정값</t>
    <phoneticPr fontId="4" type="noConversion"/>
  </si>
  <si>
    <t>F</t>
    <phoneticPr fontId="4" type="noConversion"/>
  </si>
  <si>
    <t>G</t>
    <phoneticPr fontId="4" type="noConversion"/>
  </si>
  <si>
    <r>
      <t>δA</t>
    </r>
    <r>
      <rPr>
        <i/>
        <vertAlign val="subscript"/>
        <sz val="10"/>
        <rFont val="Times New Roman"/>
        <family val="1"/>
      </rPr>
      <t>M</t>
    </r>
    <phoneticPr fontId="4" type="noConversion"/>
  </si>
  <si>
    <t>u(δAM)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</si>
  <si>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</si>
  <si>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</si>
  <si>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</si>
  <si>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</si>
  <si>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</si>
  <si>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F6. 자유도 :</t>
    <phoneticPr fontId="4" type="noConversion"/>
  </si>
  <si>
    <t>※ 목측오차 =</t>
    <phoneticPr fontId="4" type="noConversion"/>
  </si>
  <si>
    <t>분</t>
    <phoneticPr fontId="4" type="noConversion"/>
  </si>
  <si>
    <t>´</t>
    <phoneticPr fontId="4" type="noConversion"/>
  </si>
  <si>
    <t>˚</t>
    <phoneticPr fontId="4" type="noConversion"/>
  </si>
  <si>
    <t>+</t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</si>
  <si>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</si>
  <si>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</si>
  <si>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</si>
  <si>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</si>
  <si>
    <r>
      <t xml:space="preserve">3. 각도 정규의 분해능 한계에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A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</si>
  <si>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목측오차에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A</t>
    </r>
    <r>
      <rPr>
        <b/>
        <i/>
        <vertAlign val="subscript"/>
        <sz val="10"/>
        <rFont val="Times New Roman"/>
        <family val="1"/>
      </rPr>
      <t>M</t>
    </r>
    <r>
      <rPr>
        <b/>
        <sz val="10"/>
        <rFont val="Times New Roman"/>
        <family val="1"/>
      </rPr>
      <t>)</t>
    </r>
    <phoneticPr fontId="4" type="noConversion"/>
  </si>
  <si>
    <t>×</t>
    <phoneticPr fontId="4" type="noConversion"/>
  </si>
  <si>
    <t>×</t>
    <phoneticPr fontId="4" type="noConversion"/>
  </si>
  <si>
    <t>×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</si>
  <si>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A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</si>
  <si>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</si>
  <si>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δA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</si>
  <si>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δA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>)</t>
    </r>
    <phoneticPr fontId="4" type="noConversion"/>
  </si>
  <si>
    <t>사용?</t>
    <phoneticPr fontId="4" type="noConversion"/>
  </si>
  <si>
    <t>측정방향</t>
    <phoneticPr fontId="4" type="noConversion"/>
  </si>
  <si>
    <t>명목값</t>
    <phoneticPr fontId="4" type="noConversion"/>
  </si>
  <si>
    <t>단위</t>
    <phoneticPr fontId="4" type="noConversion"/>
  </si>
  <si>
    <t>평균</t>
    <phoneticPr fontId="4" type="noConversion"/>
  </si>
  <si>
    <t>표준편차</t>
    <phoneticPr fontId="4" type="noConversion"/>
  </si>
  <si>
    <t>기준값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</si>
  <si>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</si>
  <si>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</si>
  <si>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</si>
  <si>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</si>
  <si>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</si>
  <si>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r>
      <t>A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</si>
  <si>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A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</si>
  <si>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</si>
  <si>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</si>
  <si>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교정값</t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</si>
  <si>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</si>
  <si>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</si>
  <si>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</si>
  <si>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</si>
  <si>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Pass/Fail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</si>
  <si>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</si>
  <si>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=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</si>
  <si>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</si>
  <si>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</si>
  <si>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</si>
  <si>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</si>
  <si>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</si>
  <si>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</si>
  <si>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Nominal 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</si>
  <si>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</si>
  <si>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</si>
  <si>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</si>
  <si>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Pass
/Fail</t>
    <phoneticPr fontId="4" type="noConversion"/>
  </si>
  <si>
    <t>Measured
Value</t>
    <phoneticPr fontId="4" type="noConversion"/>
  </si>
  <si>
    <t>Correction
Value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</si>
  <si>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</si>
  <si>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</si>
  <si>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</si>
  <si>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</si>
  <si>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측정불확도</t>
    <phoneticPr fontId="4" type="noConversion"/>
  </si>
  <si>
    <t>선택</t>
    <phoneticPr fontId="4" type="noConversion"/>
  </si>
  <si>
    <t>소수점 자리수</t>
    <phoneticPr fontId="4" type="noConversion"/>
  </si>
  <si>
    <t>Number Format</t>
    <phoneticPr fontId="4" type="noConversion"/>
  </si>
  <si>
    <t>CMC초과?</t>
    <phoneticPr fontId="4" type="noConversion"/>
  </si>
  <si>
    <t>불확도</t>
    <phoneticPr fontId="4" type="noConversion"/>
  </si>
  <si>
    <t>성적서</t>
    <phoneticPr fontId="4" type="noConversion"/>
  </si>
  <si>
    <t>Rawdata</t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</si>
  <si>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</si>
  <si>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</si>
  <si>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</si>
  <si>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측정위치</t>
    <phoneticPr fontId="4" type="noConversion"/>
  </si>
  <si>
    <t>측정방향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</si>
</sst>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_ "/>
    <numFmt numFmtId="191" formatCode="0.000000_ "/>
    <numFmt numFmtId="192" formatCode="0.00\ &quot;mg&quot;"/>
    <numFmt numFmtId="193" formatCode="0.000\ &quot;kg&quot;"/>
    <numFmt numFmtId="194" formatCode="0.0\ &quot;kg&quot;"/>
    <numFmt numFmtId="195" formatCode="0.000"/>
    <numFmt numFmtId="196" formatCode="0.00000"/>
    <numFmt numFmtId="197" formatCode="####\-##\-##"/>
    <numFmt numFmtId="198" formatCode="0.000_);[Red]\(0.000\)"/>
    <numFmt numFmtId="199" formatCode="0.0000_);[Red]\(0.0000\)"/>
    <numFmt numFmtId="200" formatCode="0.0000_ "/>
    <numFmt numFmtId="201" formatCode="0.0"/>
    <numFmt numFmtId="202" formatCode="0.000\ 00"/>
    <numFmt numFmtId="203" formatCode="_-* #,##0_-;\-* #,##0_-;_-* &quot;-&quot;??_-;_-@_-"/>
    <numFmt numFmtId="204" formatCode="#\ ##0"/>
    <numFmt numFmtId="205" formatCode="#\ ##0.000\ 0"/>
    <numFmt numFmtId="206" formatCode="0.000000&quot;˚&quot;"/>
    <numFmt numFmtId="207" formatCode="0.0000000"/>
    <numFmt numFmtId="208" formatCode="General\˝"/>
  </numFmts>
  <fonts count="108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i/>
      <sz val="9"/>
      <name val="Arial Unicode MS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i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vertAlign val="subscript"/>
      <sz val="10"/>
      <name val="바탕"/>
      <family val="1"/>
      <charset val="129"/>
    </font>
    <font>
      <sz val="10"/>
      <name val="바탕"/>
      <family val="1"/>
      <charset val="129"/>
    </font>
    <font>
      <b/>
      <vertAlign val="subscript"/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inor"/>
    </font>
    <font>
      <vertAlign val="subscript"/>
      <sz val="10"/>
      <name val="맑은 고딕"/>
      <family val="3"/>
      <charset val="129"/>
      <scheme val="major"/>
    </font>
    <font>
      <sz val="9"/>
      <color rgb="FF0070C0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name val="맑은 고딕"/>
      <family val="1"/>
      <scheme val="minor"/>
    </font>
    <font>
      <b/>
      <sz val="10"/>
      <color rgb="FFFF0000"/>
      <name val="맑은 고딕"/>
      <family val="3"/>
      <charset val="129"/>
      <scheme val="major"/>
    </font>
    <font>
      <sz val="9"/>
      <color rgb="FF0070C0"/>
      <name val="Arial Unicode MS"/>
      <family val="3"/>
      <charset val="129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sz val="9"/>
      <color rgb="FFFF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7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57" applyNumberFormat="0" applyBorder="0" applyAlignment="0" applyProtection="0"/>
    <xf numFmtId="0" fontId="17" fillId="22" borderId="58" applyNumberFormat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5" fillId="7" borderId="58" applyNumberFormat="0" applyAlignment="0" applyProtection="0">
      <alignment vertical="center"/>
    </xf>
    <xf numFmtId="0" fontId="31" fillId="22" borderId="60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3" applyNumberFormat="0" applyBorder="0" applyAlignment="0" applyProtection="0"/>
    <xf numFmtId="0" fontId="17" fillId="22" borderId="74" applyNumberFormat="0" applyAlignment="0" applyProtection="0">
      <alignment vertical="center"/>
    </xf>
    <xf numFmtId="0" fontId="3" fillId="23" borderId="67" applyNumberFormat="0" applyFont="0" applyAlignment="0" applyProtection="0">
      <alignment vertical="center"/>
    </xf>
    <xf numFmtId="0" fontId="24" fillId="0" borderId="75" applyNumberFormat="0" applyFill="0" applyAlignment="0" applyProtection="0">
      <alignment vertical="center"/>
    </xf>
    <xf numFmtId="0" fontId="25" fillId="7" borderId="74" applyNumberFormat="0" applyAlignment="0" applyProtection="0">
      <alignment vertical="center"/>
    </xf>
    <xf numFmtId="0" fontId="31" fillId="22" borderId="76" applyNumberFormat="0" applyAlignment="0" applyProtection="0">
      <alignment vertical="center"/>
    </xf>
    <xf numFmtId="0" fontId="17" fillId="22" borderId="79" applyNumberFormat="0" applyAlignment="0" applyProtection="0">
      <alignment vertical="center"/>
    </xf>
    <xf numFmtId="0" fontId="3" fillId="23" borderId="80" applyNumberFormat="0" applyFont="0" applyAlignment="0" applyProtection="0">
      <alignment vertical="center"/>
    </xf>
    <xf numFmtId="0" fontId="24" fillId="0" borderId="81" applyNumberFormat="0" applyFill="0" applyAlignment="0" applyProtection="0">
      <alignment vertical="center"/>
    </xf>
    <xf numFmtId="0" fontId="25" fillId="7" borderId="79" applyNumberFormat="0" applyAlignment="0" applyProtection="0">
      <alignment vertical="center"/>
    </xf>
    <xf numFmtId="0" fontId="31" fillId="22" borderId="8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3" applyNumberFormat="0" applyBorder="0" applyAlignment="0" applyProtection="0"/>
    <xf numFmtId="0" fontId="17" fillId="22" borderId="79" applyNumberFormat="0" applyAlignment="0" applyProtection="0">
      <alignment vertical="center"/>
    </xf>
    <xf numFmtId="0" fontId="3" fillId="23" borderId="80" applyNumberFormat="0" applyFont="0" applyAlignment="0" applyProtection="0">
      <alignment vertical="center"/>
    </xf>
    <xf numFmtId="0" fontId="24" fillId="0" borderId="81" applyNumberFormat="0" applyFill="0" applyAlignment="0" applyProtection="0">
      <alignment vertical="center"/>
    </xf>
    <xf numFmtId="0" fontId="25" fillId="7" borderId="79" applyNumberFormat="0" applyAlignment="0" applyProtection="0">
      <alignment vertical="center"/>
    </xf>
    <xf numFmtId="0" fontId="31" fillId="22" borderId="8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79" applyNumberFormat="0" applyAlignment="0" applyProtection="0">
      <alignment vertical="center"/>
    </xf>
    <xf numFmtId="0" fontId="3" fillId="23" borderId="80" applyNumberFormat="0" applyFont="0" applyAlignment="0" applyProtection="0">
      <alignment vertical="center"/>
    </xf>
    <xf numFmtId="0" fontId="24" fillId="0" borderId="81" applyNumberFormat="0" applyFill="0" applyAlignment="0" applyProtection="0">
      <alignment vertical="center"/>
    </xf>
    <xf numFmtId="0" fontId="25" fillId="7" borderId="79" applyNumberFormat="0" applyAlignment="0" applyProtection="0">
      <alignment vertical="center"/>
    </xf>
    <xf numFmtId="0" fontId="31" fillId="22" borderId="82" applyNumberFormat="0" applyAlignment="0" applyProtection="0">
      <alignment vertical="center"/>
    </xf>
    <xf numFmtId="10" fontId="35" fillId="17" borderId="83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0" fontId="17" fillId="22" borderId="74" applyNumberFormat="0" applyAlignment="0" applyProtection="0">
      <alignment vertical="center"/>
    </xf>
    <xf numFmtId="0" fontId="3" fillId="23" borderId="67" applyNumberFormat="0" applyFont="0" applyAlignment="0" applyProtection="0">
      <alignment vertical="center"/>
    </xf>
    <xf numFmtId="0" fontId="24" fillId="0" borderId="75" applyNumberFormat="0" applyFill="0" applyAlignment="0" applyProtection="0">
      <alignment vertical="center"/>
    </xf>
    <xf numFmtId="0" fontId="25" fillId="7" borderId="74" applyNumberFormat="0" applyAlignment="0" applyProtection="0">
      <alignment vertical="center"/>
    </xf>
    <xf numFmtId="0" fontId="31" fillId="22" borderId="76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488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8" fillId="0" borderId="0" xfId="0" applyFo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 applyAlignment="1">
      <alignment vertical="center"/>
    </xf>
    <xf numFmtId="0" fontId="68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9" fillId="0" borderId="0" xfId="0" applyFont="1" applyBorder="1">
      <alignment vertical="center"/>
    </xf>
    <xf numFmtId="0" fontId="70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1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0" fontId="75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69" fillId="0" borderId="0" xfId="0" applyFont="1" applyBorder="1" applyAlignment="1">
      <alignment horizontal="left" vertical="center" indent="1"/>
    </xf>
    <xf numFmtId="192" fontId="68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9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80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70" fillId="0" borderId="0" xfId="0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2" xfId="0" applyNumberFormat="1" applyFont="1" applyBorder="1" applyAlignment="1">
      <alignment horizontal="center" vertical="center"/>
    </xf>
    <xf numFmtId="0" fontId="53" fillId="26" borderId="42" xfId="0" applyFont="1" applyFill="1" applyBorder="1" applyAlignment="1">
      <alignment horizontal="center" vertical="center" wrapText="1"/>
    </xf>
    <xf numFmtId="0" fontId="55" fillId="0" borderId="4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77" fillId="33" borderId="42" xfId="0" applyFont="1" applyFill="1" applyBorder="1">
      <alignment vertical="center"/>
    </xf>
    <xf numFmtId="0" fontId="82" fillId="0" borderId="0" xfId="0" applyNumberFormat="1" applyFont="1" applyFill="1" applyBorder="1" applyAlignment="1">
      <alignment horizontal="center" vertical="center"/>
    </xf>
    <xf numFmtId="0" fontId="82" fillId="0" borderId="0" xfId="0" applyNumberFormat="1" applyFont="1" applyFill="1" applyBorder="1" applyAlignment="1">
      <alignment horizontal="left" vertical="center"/>
    </xf>
    <xf numFmtId="0" fontId="82" fillId="0" borderId="0" xfId="0" applyNumberFormat="1" applyFont="1">
      <alignment vertical="center"/>
    </xf>
    <xf numFmtId="0" fontId="82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2" fillId="0" borderId="47" xfId="0" applyNumberFormat="1" applyFont="1" applyFill="1" applyBorder="1" applyAlignment="1">
      <alignment horizontal="center" vertical="center"/>
    </xf>
    <xf numFmtId="199" fontId="82" fillId="0" borderId="47" xfId="0" applyNumberFormat="1" applyFont="1" applyFill="1" applyBorder="1" applyAlignment="1">
      <alignment horizontal="center" vertical="center"/>
    </xf>
    <xf numFmtId="0" fontId="82" fillId="35" borderId="47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vertical="center"/>
    </xf>
    <xf numFmtId="0" fontId="79" fillId="0" borderId="42" xfId="0" applyFont="1" applyBorder="1" applyAlignment="1">
      <alignment horizontal="center" vertical="center"/>
    </xf>
    <xf numFmtId="0" fontId="86" fillId="35" borderId="46" xfId="78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horizontal="left" vertical="center"/>
    </xf>
    <xf numFmtId="200" fontId="82" fillId="0" borderId="49" xfId="0" applyNumberFormat="1" applyFont="1" applyFill="1" applyBorder="1" applyAlignment="1">
      <alignment horizontal="center" vertical="center"/>
    </xf>
    <xf numFmtId="200" fontId="82" fillId="0" borderId="47" xfId="0" applyNumberFormat="1" applyFont="1" applyFill="1" applyBorder="1" applyAlignment="1">
      <alignment horizontal="center" vertical="center"/>
    </xf>
    <xf numFmtId="0" fontId="82" fillId="35" borderId="49" xfId="0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/>
    </xf>
    <xf numFmtId="0" fontId="68" fillId="0" borderId="0" xfId="0" applyFont="1" applyBorder="1" applyAlignment="1">
      <alignment horizontal="right" vertical="center"/>
    </xf>
    <xf numFmtId="0" fontId="91" fillId="0" borderId="0" xfId="0" applyFont="1" applyBorder="1" applyAlignment="1">
      <alignment vertical="center"/>
    </xf>
    <xf numFmtId="201" fontId="91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1" xfId="0" applyNumberFormat="1" applyFont="1" applyBorder="1" applyAlignment="1">
      <alignment vertical="center"/>
    </xf>
    <xf numFmtId="0" fontId="92" fillId="0" borderId="0" xfId="0" applyNumberFormat="1" applyFont="1" applyAlignment="1">
      <alignment horizontal="left" vertical="center" indent="1"/>
    </xf>
    <xf numFmtId="0" fontId="91" fillId="0" borderId="0" xfId="0" applyFont="1" applyBorder="1">
      <alignment vertical="center"/>
    </xf>
    <xf numFmtId="0" fontId="82" fillId="0" borderId="49" xfId="0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27" xfId="79" applyNumberFormat="1" applyFont="1" applyFill="1" applyBorder="1" applyAlignment="1">
      <alignment horizontal="center" vertical="center"/>
    </xf>
    <xf numFmtId="0" fontId="70" fillId="0" borderId="0" xfId="0" applyNumberFormat="1" applyFont="1" applyBorder="1" applyAlignment="1">
      <alignment horizontal="right" vertical="center"/>
    </xf>
    <xf numFmtId="202" fontId="52" fillId="0" borderId="0" xfId="0" applyNumberFormat="1" applyFont="1" applyBorder="1" applyAlignment="1">
      <alignment vertical="center"/>
    </xf>
    <xf numFmtId="189" fontId="52" fillId="0" borderId="0" xfId="0" applyNumberFormat="1" applyFont="1" applyBorder="1" applyAlignment="1">
      <alignment vertical="center"/>
    </xf>
    <xf numFmtId="0" fontId="70" fillId="0" borderId="0" xfId="0" applyNumberFormat="1" applyFont="1" applyBorder="1" applyAlignment="1">
      <alignment horizontal="left" vertical="center"/>
    </xf>
    <xf numFmtId="1" fontId="52" fillId="0" borderId="0" xfId="0" applyNumberFormat="1" applyFont="1" applyBorder="1" applyAlignment="1">
      <alignment vertical="center"/>
    </xf>
    <xf numFmtId="190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right" vertical="center"/>
    </xf>
    <xf numFmtId="0" fontId="70" fillId="0" borderId="0" xfId="0" applyFont="1" applyBorder="1" applyAlignment="1">
      <alignment horizontal="left" vertical="center"/>
    </xf>
    <xf numFmtId="0" fontId="48" fillId="0" borderId="0" xfId="79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2" fillId="0" borderId="0" xfId="0" applyNumberFormat="1" applyFont="1" applyFill="1" applyBorder="1" applyAlignment="1">
      <alignment vertical="center"/>
    </xf>
    <xf numFmtId="2" fontId="68" fillId="0" borderId="0" xfId="0" applyNumberFormat="1" applyFont="1" applyBorder="1" applyAlignment="1">
      <alignment vertical="center"/>
    </xf>
    <xf numFmtId="49" fontId="55" fillId="0" borderId="73" xfId="0" applyNumberFormat="1" applyFont="1" applyBorder="1" applyAlignment="1">
      <alignment horizontal="center" vertical="center"/>
    </xf>
    <xf numFmtId="0" fontId="77" fillId="33" borderId="83" xfId="0" applyFont="1" applyFill="1" applyBorder="1">
      <alignment vertical="center"/>
    </xf>
    <xf numFmtId="0" fontId="81" fillId="0" borderId="0" xfId="0" applyNumberFormat="1" applyFont="1" applyFill="1" applyAlignment="1">
      <alignment horizontal="left" vertical="center" indent="1"/>
    </xf>
    <xf numFmtId="0" fontId="82" fillId="0" borderId="0" xfId="0" applyNumberFormat="1" applyFont="1" applyFill="1" applyAlignment="1">
      <alignment vertical="center"/>
    </xf>
    <xf numFmtId="0" fontId="82" fillId="0" borderId="80" xfId="78" applyNumberFormat="1" applyFont="1" applyFill="1" applyBorder="1" applyAlignment="1">
      <alignment horizontal="center" vertical="center"/>
    </xf>
    <xf numFmtId="0" fontId="82" fillId="0" borderId="80" xfId="0" applyNumberFormat="1" applyFont="1" applyFill="1" applyBorder="1" applyAlignment="1">
      <alignment horizontal="center" vertical="center"/>
    </xf>
    <xf numFmtId="0" fontId="82" fillId="32" borderId="80" xfId="0" applyNumberFormat="1" applyFont="1" applyFill="1" applyBorder="1" applyAlignment="1">
      <alignment horizontal="center" vertical="center"/>
    </xf>
    <xf numFmtId="0" fontId="52" fillId="0" borderId="83" xfId="0" applyNumberFormat="1" applyFont="1" applyBorder="1" applyAlignment="1">
      <alignment horizontal="center" vertical="center"/>
    </xf>
    <xf numFmtId="0" fontId="83" fillId="28" borderId="80" xfId="0" applyNumberFormat="1" applyFont="1" applyFill="1" applyBorder="1" applyAlignment="1">
      <alignment horizontal="center" vertical="center"/>
    </xf>
    <xf numFmtId="0" fontId="82" fillId="34" borderId="80" xfId="0" applyNumberFormat="1" applyFont="1" applyFill="1" applyBorder="1" applyAlignment="1">
      <alignment horizontal="center" vertical="center"/>
    </xf>
    <xf numFmtId="188" fontId="82" fillId="0" borderId="80" xfId="78" applyNumberFormat="1" applyFont="1" applyFill="1" applyBorder="1" applyAlignment="1">
      <alignment horizontal="center" vertical="center"/>
    </xf>
    <xf numFmtId="188" fontId="82" fillId="29" borderId="80" xfId="0" applyNumberFormat="1" applyFont="1" applyFill="1" applyBorder="1" applyAlignment="1">
      <alignment horizontal="center" vertical="center"/>
    </xf>
    <xf numFmtId="200" fontId="82" fillId="0" borderId="80" xfId="0" applyNumberFormat="1" applyFont="1" applyFill="1" applyBorder="1" applyAlignment="1">
      <alignment horizontal="center" vertical="center"/>
    </xf>
    <xf numFmtId="189" fontId="82" fillId="36" borderId="80" xfId="0" applyNumberFormat="1" applyFont="1" applyFill="1" applyBorder="1" applyAlignment="1">
      <alignment horizontal="center" vertical="center"/>
    </xf>
    <xf numFmtId="196" fontId="82" fillId="32" borderId="80" xfId="0" applyNumberFormat="1" applyFont="1" applyFill="1" applyBorder="1" applyAlignment="1">
      <alignment horizontal="center" vertical="center"/>
    </xf>
    <xf numFmtId="195" fontId="82" fillId="0" borderId="80" xfId="0" applyNumberFormat="1" applyFont="1" applyFill="1" applyBorder="1" applyAlignment="1">
      <alignment horizontal="center" vertical="center"/>
    </xf>
    <xf numFmtId="195" fontId="82" fillId="32" borderId="80" xfId="0" applyNumberFormat="1" applyFont="1" applyFill="1" applyBorder="1" applyAlignment="1">
      <alignment horizontal="center" vertical="center"/>
    </xf>
    <xf numFmtId="195" fontId="98" fillId="0" borderId="80" xfId="0" applyNumberFormat="1" applyFont="1" applyFill="1" applyBorder="1" applyAlignment="1">
      <alignment horizontal="center" vertical="center"/>
    </xf>
    <xf numFmtId="2" fontId="99" fillId="0" borderId="80" xfId="0" applyNumberFormat="1" applyFont="1" applyFill="1" applyBorder="1" applyAlignment="1">
      <alignment horizontal="center" vertical="center"/>
    </xf>
    <xf numFmtId="0" fontId="82" fillId="32" borderId="80" xfId="0" applyNumberFormat="1" applyFont="1" applyFill="1" applyBorder="1" applyAlignment="1">
      <alignment horizontal="center" vertical="center" wrapText="1"/>
    </xf>
    <xf numFmtId="0" fontId="82" fillId="0" borderId="80" xfId="0" applyNumberFormat="1" applyFont="1" applyFill="1" applyBorder="1" applyAlignment="1">
      <alignment horizontal="left" vertical="center"/>
    </xf>
    <xf numFmtId="49" fontId="82" fillId="0" borderId="80" xfId="0" applyNumberFormat="1" applyFont="1" applyFill="1" applyBorder="1" applyAlignment="1">
      <alignment horizontal="left" vertical="center"/>
    </xf>
    <xf numFmtId="0" fontId="82" fillId="34" borderId="47" xfId="0" applyNumberFormat="1" applyFont="1" applyFill="1" applyBorder="1" applyAlignment="1">
      <alignment horizontal="center" vertical="center"/>
    </xf>
    <xf numFmtId="0" fontId="82" fillId="31" borderId="47" xfId="0" applyNumberFormat="1" applyFont="1" applyFill="1" applyBorder="1" applyAlignment="1">
      <alignment horizontal="center" vertical="center"/>
    </xf>
    <xf numFmtId="0" fontId="82" fillId="29" borderId="47" xfId="0" applyNumberFormat="1" applyFont="1" applyFill="1" applyBorder="1" applyAlignment="1">
      <alignment horizontal="center" vertical="center"/>
    </xf>
    <xf numFmtId="0" fontId="52" fillId="0" borderId="73" xfId="0" applyNumberFormat="1" applyFont="1" applyBorder="1" applyAlignment="1">
      <alignment horizontal="center" vertical="center"/>
    </xf>
    <xf numFmtId="0" fontId="52" fillId="0" borderId="73" xfId="0" applyNumberFormat="1" applyFont="1" applyBorder="1" applyAlignment="1">
      <alignment horizontal="center" vertical="center" shrinkToFit="1"/>
    </xf>
    <xf numFmtId="41" fontId="52" fillId="0" borderId="73" xfId="86" applyFont="1" applyBorder="1" applyAlignment="1">
      <alignment horizontal="center" vertical="center"/>
    </xf>
    <xf numFmtId="203" fontId="52" fillId="0" borderId="73" xfId="86" applyNumberFormat="1" applyFont="1" applyBorder="1" applyAlignment="1">
      <alignment horizontal="center" vertical="center"/>
    </xf>
    <xf numFmtId="0" fontId="5" fillId="28" borderId="70" xfId="0" applyNumberFormat="1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95" fontId="68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vertical="center"/>
    </xf>
    <xf numFmtId="0" fontId="68" fillId="0" borderId="0" xfId="0" applyFont="1" applyBorder="1" applyAlignment="1">
      <alignment horizontal="left" vertical="center"/>
    </xf>
    <xf numFmtId="0" fontId="68" fillId="0" borderId="0" xfId="0" applyNumberFormat="1" applyFont="1" applyBorder="1" applyAlignment="1">
      <alignment vertical="center"/>
    </xf>
    <xf numFmtId="202" fontId="68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195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left" vertical="center"/>
    </xf>
    <xf numFmtId="190" fontId="52" fillId="0" borderId="0" xfId="0" applyNumberFormat="1" applyFont="1" applyBorder="1" applyAlignment="1">
      <alignment horizontal="center" vertical="center"/>
    </xf>
    <xf numFmtId="1" fontId="52" fillId="0" borderId="0" xfId="0" applyNumberFormat="1" applyFont="1" applyBorder="1" applyAlignment="1">
      <alignment horizontal="center" vertical="center"/>
    </xf>
    <xf numFmtId="195" fontId="52" fillId="0" borderId="0" xfId="0" applyNumberFormat="1" applyFont="1" applyBorder="1" applyAlignment="1">
      <alignment horizontal="center" vertical="center"/>
    </xf>
    <xf numFmtId="0" fontId="68" fillId="0" borderId="0" xfId="0" applyNumberFormat="1" applyFont="1" applyBorder="1" applyAlignment="1">
      <alignment horizontal="center" vertical="center"/>
    </xf>
    <xf numFmtId="202" fontId="52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194" fontId="68" fillId="0" borderId="39" xfId="0" applyNumberFormat="1" applyFont="1" applyBorder="1" applyAlignment="1">
      <alignment vertical="center"/>
    </xf>
    <xf numFmtId="193" fontId="68" fillId="0" borderId="0" xfId="0" applyNumberFormat="1" applyFont="1" applyBorder="1" applyAlignment="1">
      <alignment vertical="center"/>
    </xf>
    <xf numFmtId="0" fontId="68" fillId="0" borderId="0" xfId="0" quotePrefix="1" applyFont="1" applyBorder="1" applyAlignment="1">
      <alignment vertical="center"/>
    </xf>
    <xf numFmtId="0" fontId="83" fillId="28" borderId="46" xfId="0" applyNumberFormat="1" applyFont="1" applyFill="1" applyBorder="1" applyAlignment="1">
      <alignment horizontal="center" vertical="center" wrapText="1"/>
    </xf>
    <xf numFmtId="0" fontId="83" fillId="28" borderId="46" xfId="0" applyNumberFormat="1" applyFont="1" applyFill="1" applyBorder="1" applyAlignment="1">
      <alignment horizontal="center" vertical="center"/>
    </xf>
    <xf numFmtId="0" fontId="83" fillId="28" borderId="80" xfId="0" applyNumberFormat="1" applyFont="1" applyFill="1" applyBorder="1" applyAlignment="1">
      <alignment horizontal="center" vertical="center" wrapText="1"/>
    </xf>
    <xf numFmtId="0" fontId="83" fillId="28" borderId="70" xfId="0" applyNumberFormat="1" applyFont="1" applyFill="1" applyBorder="1" applyAlignment="1">
      <alignment horizontal="center" vertical="center" wrapText="1"/>
    </xf>
    <xf numFmtId="198" fontId="82" fillId="29" borderId="80" xfId="0" applyNumberFormat="1" applyFont="1" applyFill="1" applyBorder="1" applyAlignment="1">
      <alignment horizontal="center" vertical="center"/>
    </xf>
    <xf numFmtId="199" fontId="82" fillId="0" borderId="50" xfId="0" applyNumberFormat="1" applyFont="1" applyFill="1" applyBorder="1" applyAlignment="1">
      <alignment horizontal="center" vertical="center"/>
    </xf>
    <xf numFmtId="198" fontId="82" fillId="0" borderId="48" xfId="0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52" fillId="0" borderId="0" xfId="0" quotePrefix="1" applyNumberFormat="1" applyFont="1" applyBorder="1" applyAlignment="1">
      <alignment horizontal="center" vertical="center"/>
    </xf>
    <xf numFmtId="0" fontId="103" fillId="0" borderId="0" xfId="0" applyFont="1" applyBorder="1">
      <alignment vertical="center"/>
    </xf>
    <xf numFmtId="0" fontId="68" fillId="0" borderId="41" xfId="0" applyFont="1" applyBorder="1" applyAlignment="1">
      <alignment vertical="center"/>
    </xf>
    <xf numFmtId="0" fontId="68" fillId="0" borderId="39" xfId="0" applyFont="1" applyBorder="1" applyAlignment="1">
      <alignment vertical="center"/>
    </xf>
    <xf numFmtId="202" fontId="68" fillId="0" borderId="0" xfId="0" applyNumberFormat="1" applyFont="1" applyAlignment="1">
      <alignment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5" fillId="28" borderId="95" xfId="0" applyNumberFormat="1" applyFont="1" applyFill="1" applyBorder="1" applyAlignment="1">
      <alignment horizontal="center" vertical="center"/>
    </xf>
    <xf numFmtId="0" fontId="1" fillId="0" borderId="80" xfId="78" applyNumberFormat="1" applyFont="1" applyFill="1" applyBorder="1" applyAlignment="1">
      <alignment horizontal="center" vertical="center"/>
    </xf>
    <xf numFmtId="49" fontId="1" fillId="0" borderId="80" xfId="78" applyNumberFormat="1" applyFont="1" applyFill="1" applyBorder="1" applyAlignment="1">
      <alignment horizontal="center" vertical="center"/>
    </xf>
    <xf numFmtId="197" fontId="1" fillId="0" borderId="80" xfId="78" applyNumberFormat="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48" fillId="0" borderId="83" xfId="79" applyNumberFormat="1" applyFont="1" applyFill="1" applyBorder="1" applyAlignment="1">
      <alignment horizontal="center" vertical="center"/>
    </xf>
    <xf numFmtId="0" fontId="83" fillId="28" borderId="80" xfId="0" applyNumberFormat="1" applyFont="1" applyFill="1" applyBorder="1" applyAlignment="1">
      <alignment horizontal="center" vertical="center" wrapText="1"/>
    </xf>
    <xf numFmtId="49" fontId="55" fillId="0" borderId="83" xfId="0" applyNumberFormat="1" applyFont="1" applyBorder="1" applyAlignment="1">
      <alignment horizontal="center" vertical="center"/>
    </xf>
    <xf numFmtId="0" fontId="55" fillId="0" borderId="83" xfId="0" applyFont="1" applyBorder="1" applyAlignment="1">
      <alignment horizontal="center" vertical="center"/>
    </xf>
    <xf numFmtId="0" fontId="52" fillId="0" borderId="83" xfId="0" applyFont="1" applyBorder="1" applyAlignment="1">
      <alignment horizontal="center" vertical="center"/>
    </xf>
    <xf numFmtId="0" fontId="104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right" vertical="center"/>
    </xf>
    <xf numFmtId="0" fontId="104" fillId="0" borderId="0" xfId="79" applyNumberFormat="1" applyFont="1" applyFill="1" applyAlignment="1">
      <alignment horizontal="right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8" fillId="31" borderId="0" xfId="79" applyNumberFormat="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59" fillId="27" borderId="77" xfId="81" applyFont="1" applyFill="1" applyBorder="1" applyAlignment="1">
      <alignment horizontal="center" vertical="center"/>
    </xf>
    <xf numFmtId="0" fontId="52" fillId="0" borderId="39" xfId="0" applyNumberFormat="1" applyFont="1" applyBorder="1" applyAlignment="1">
      <alignment horizontal="left" vertical="center"/>
    </xf>
    <xf numFmtId="0" fontId="48" fillId="0" borderId="78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73" xfId="79" applyNumberFormat="1" applyFont="1" applyFill="1" applyBorder="1" applyAlignment="1">
      <alignment horizontal="center" vertical="center"/>
    </xf>
    <xf numFmtId="0" fontId="48" fillId="0" borderId="78" xfId="79" applyNumberFormat="1" applyFont="1" applyFill="1" applyBorder="1" applyAlignment="1">
      <alignment horizontal="center" vertical="center"/>
    </xf>
    <xf numFmtId="0" fontId="48" fillId="0" borderId="78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193" fontId="68" fillId="0" borderId="0" xfId="0" applyNumberFormat="1" applyFont="1" applyBorder="1" applyAlignment="1">
      <alignment vertical="center"/>
    </xf>
    <xf numFmtId="0" fontId="68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/>
    </xf>
    <xf numFmtId="0" fontId="68" fillId="0" borderId="0" xfId="0" applyFont="1" applyBorder="1" applyAlignment="1">
      <alignment horizontal="right"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8" fillId="0" borderId="0" xfId="0" applyNumberFormat="1" applyFont="1" applyBorder="1" applyAlignment="1">
      <alignment horizontal="center" vertical="center"/>
    </xf>
    <xf numFmtId="0" fontId="68" fillId="0" borderId="39" xfId="0" applyFont="1" applyBorder="1" applyAlignment="1">
      <alignment vertical="center"/>
    </xf>
    <xf numFmtId="0" fontId="83" fillId="28" borderId="70" xfId="0" applyNumberFormat="1" applyFont="1" applyFill="1" applyBorder="1" applyAlignment="1">
      <alignment horizontal="center" vertical="center" wrapText="1"/>
    </xf>
    <xf numFmtId="0" fontId="83" fillId="28" borderId="80" xfId="0" applyNumberFormat="1" applyFont="1" applyFill="1" applyBorder="1" applyAlignment="1">
      <alignment horizontal="center" vertical="center" wrapText="1"/>
    </xf>
    <xf numFmtId="0" fontId="68" fillId="0" borderId="0" xfId="0" applyFont="1" applyBorder="1" applyAlignment="1">
      <alignment vertical="center"/>
    </xf>
    <xf numFmtId="0" fontId="96" fillId="0" borderId="39" xfId="0" applyNumberFormat="1" applyFont="1" applyBorder="1" applyAlignment="1">
      <alignment vertical="center"/>
    </xf>
    <xf numFmtId="0" fontId="96" fillId="0" borderId="0" xfId="0" applyNumberFormat="1" applyFont="1" applyBorder="1" applyAlignment="1">
      <alignment horizontal="left" vertical="center"/>
    </xf>
    <xf numFmtId="0" fontId="83" fillId="28" borderId="67" xfId="0" applyNumberFormat="1" applyFont="1" applyFill="1" applyBorder="1" applyAlignment="1">
      <alignment horizontal="center" vertical="center" wrapText="1"/>
    </xf>
    <xf numFmtId="0" fontId="83" fillId="28" borderId="67" xfId="0" applyNumberFormat="1" applyFont="1" applyFill="1" applyBorder="1" applyAlignment="1">
      <alignment horizontal="center" vertical="center"/>
    </xf>
    <xf numFmtId="191" fontId="83" fillId="28" borderId="67" xfId="0" applyNumberFormat="1" applyFont="1" applyFill="1" applyBorder="1" applyAlignment="1">
      <alignment horizontal="center" vertical="center" wrapText="1"/>
    </xf>
    <xf numFmtId="49" fontId="83" fillId="28" borderId="67" xfId="0" applyNumberFormat="1" applyFont="1" applyFill="1" applyBorder="1" applyAlignment="1">
      <alignment horizontal="center" vertical="center"/>
    </xf>
    <xf numFmtId="191" fontId="83" fillId="28" borderId="67" xfId="0" applyNumberFormat="1" applyFont="1" applyFill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83" fillId="28" borderId="70" xfId="0" applyNumberFormat="1" applyFont="1" applyFill="1" applyBorder="1" applyAlignment="1">
      <alignment horizontal="center" vertical="center" wrapText="1"/>
    </xf>
    <xf numFmtId="0" fontId="82" fillId="0" borderId="67" xfId="0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190" fontId="106" fillId="37" borderId="39" xfId="126" applyNumberFormat="1" applyFont="1" applyFill="1" applyBorder="1" applyAlignment="1">
      <alignment horizontal="center" vertical="center" wrapText="1"/>
    </xf>
    <xf numFmtId="49" fontId="60" fillId="37" borderId="39" xfId="79" applyNumberFormat="1" applyFont="1" applyFill="1" applyBorder="1" applyAlignment="1">
      <alignment horizontal="center" vertical="center" wrapText="1"/>
    </xf>
    <xf numFmtId="0" fontId="83" fillId="28" borderId="67" xfId="0" applyNumberFormat="1" applyFont="1" applyFill="1" applyBorder="1" applyAlignment="1">
      <alignment horizontal="center" vertical="center" wrapText="1"/>
    </xf>
    <xf numFmtId="0" fontId="82" fillId="36" borderId="67" xfId="0" applyNumberFormat="1" applyFont="1" applyFill="1" applyBorder="1" applyAlignment="1">
      <alignment horizontal="center" vertical="center"/>
    </xf>
    <xf numFmtId="0" fontId="83" fillId="28" borderId="67" xfId="0" applyNumberFormat="1" applyFont="1" applyFill="1" applyBorder="1" applyAlignment="1">
      <alignment horizontal="center" vertical="center" wrapText="1"/>
    </xf>
    <xf numFmtId="0" fontId="82" fillId="38" borderId="0" xfId="0" applyNumberFormat="1" applyFont="1" applyFill="1" applyBorder="1" applyAlignment="1">
      <alignment vertical="center"/>
    </xf>
    <xf numFmtId="0" fontId="83" fillId="28" borderId="67" xfId="0" applyNumberFormat="1" applyFont="1" applyFill="1" applyBorder="1" applyAlignment="1">
      <alignment horizontal="center" vertical="center" wrapText="1"/>
    </xf>
    <xf numFmtId="0" fontId="107" fillId="35" borderId="46" xfId="78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0" fontId="48" fillId="0" borderId="78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49" fontId="76" fillId="0" borderId="0" xfId="82" applyNumberFormat="1" applyFont="1" applyFill="1" applyBorder="1" applyAlignment="1">
      <alignment horizontal="center" vertical="center" wrapText="1"/>
    </xf>
    <xf numFmtId="0" fontId="48" fillId="0" borderId="78" xfId="79" applyNumberFormat="1" applyFont="1" applyFill="1" applyBorder="1" applyAlignment="1">
      <alignment horizontal="center" vertical="center" wrapText="1"/>
    </xf>
    <xf numFmtId="0" fontId="48" fillId="0" borderId="54" xfId="79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9" xfId="79" applyNumberFormat="1" applyFont="1" applyFill="1" applyBorder="1" applyAlignment="1">
      <alignment horizontal="center" vertical="center"/>
    </xf>
    <xf numFmtId="190" fontId="60" fillId="37" borderId="0" xfId="0" applyNumberFormat="1" applyFont="1" applyFill="1" applyBorder="1" applyAlignment="1">
      <alignment horizontal="center" vertical="center" wrapText="1"/>
    </xf>
    <xf numFmtId="190" fontId="60" fillId="37" borderId="39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9" xfId="0" applyNumberFormat="1" applyFont="1" applyFill="1" applyBorder="1" applyAlignment="1">
      <alignment horizontal="center" vertical="center"/>
    </xf>
    <xf numFmtId="190" fontId="48" fillId="37" borderId="0" xfId="0" applyNumberFormat="1" applyFont="1" applyFill="1" applyAlignment="1">
      <alignment horizontal="center" vertical="center"/>
    </xf>
    <xf numFmtId="190" fontId="48" fillId="37" borderId="39" xfId="0" applyNumberFormat="1" applyFont="1" applyFill="1" applyBorder="1" applyAlignment="1">
      <alignment horizontal="center" vertical="center"/>
    </xf>
    <xf numFmtId="190" fontId="60" fillId="37" borderId="0" xfId="0" applyNumberFormat="1" applyFont="1" applyFill="1" applyAlignment="1">
      <alignment horizontal="center" vertical="center" wrapText="1"/>
    </xf>
    <xf numFmtId="190" fontId="106" fillId="37" borderId="0" xfId="126" applyNumberFormat="1" applyFont="1" applyFill="1" applyBorder="1" applyAlignment="1">
      <alignment horizontal="center" vertical="center" wrapText="1"/>
    </xf>
    <xf numFmtId="190" fontId="106" fillId="37" borderId="39" xfId="126" applyNumberFormat="1" applyFont="1" applyFill="1" applyBorder="1" applyAlignment="1">
      <alignment horizontal="center" vertical="center" wrapText="1"/>
    </xf>
    <xf numFmtId="190" fontId="106" fillId="37" borderId="0" xfId="126" applyNumberFormat="1" applyFont="1" applyFill="1" applyBorder="1" applyAlignment="1">
      <alignment horizontal="center" vertical="center"/>
    </xf>
    <xf numFmtId="190" fontId="106" fillId="37" borderId="39" xfId="126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9" xfId="0" applyNumberFormat="1" applyFont="1" applyFill="1" applyBorder="1" applyAlignment="1">
      <alignment horizontal="center" vertical="center"/>
    </xf>
    <xf numFmtId="190" fontId="48" fillId="37" borderId="0" xfId="0" applyNumberFormat="1" applyFont="1" applyFill="1" applyBorder="1" applyAlignment="1">
      <alignment horizontal="center" vertical="center"/>
    </xf>
    <xf numFmtId="190" fontId="60" fillId="37" borderId="0" xfId="0" applyNumberFormat="1" applyFont="1" applyFill="1" applyBorder="1" applyAlignment="1">
      <alignment horizontal="center" vertical="center"/>
    </xf>
    <xf numFmtId="0" fontId="48" fillId="0" borderId="73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5" fillId="28" borderId="95" xfId="0" applyNumberFormat="1" applyFont="1" applyFill="1" applyBorder="1" applyAlignment="1">
      <alignment horizontal="center" vertical="center" wrapText="1"/>
    </xf>
    <xf numFmtId="0" fontId="5" fillId="28" borderId="46" xfId="0" applyNumberFormat="1" applyFont="1" applyFill="1" applyBorder="1" applyAlignment="1">
      <alignment horizontal="center" vertical="center" wrapText="1"/>
    </xf>
    <xf numFmtId="0" fontId="5" fillId="28" borderId="96" xfId="0" applyNumberFormat="1" applyFont="1" applyFill="1" applyBorder="1" applyAlignment="1">
      <alignment horizontal="center" vertical="center"/>
    </xf>
    <xf numFmtId="0" fontId="5" fillId="28" borderId="97" xfId="0" applyNumberFormat="1" applyFont="1" applyFill="1" applyBorder="1" applyAlignment="1">
      <alignment horizontal="center" vertical="center"/>
    </xf>
    <xf numFmtId="0" fontId="5" fillId="28" borderId="98" xfId="0" applyNumberFormat="1" applyFont="1" applyFill="1" applyBorder="1" applyAlignment="1">
      <alignment horizontal="center" vertical="center"/>
    </xf>
    <xf numFmtId="197" fontId="1" fillId="0" borderId="68" xfId="78" applyNumberFormat="1" applyFont="1" applyFill="1" applyBorder="1" applyAlignment="1">
      <alignment horizontal="center" vertical="center"/>
    </xf>
    <xf numFmtId="197" fontId="1" fillId="0" borderId="72" xfId="78" applyNumberFormat="1" applyFont="1" applyFill="1" applyBorder="1" applyAlignment="1">
      <alignment horizontal="center" vertical="center"/>
    </xf>
    <xf numFmtId="49" fontId="1" fillId="0" borderId="68" xfId="78" applyNumberFormat="1" applyFont="1" applyFill="1" applyBorder="1" applyAlignment="1">
      <alignment horizontal="center" vertical="center"/>
    </xf>
    <xf numFmtId="49" fontId="1" fillId="0" borderId="72" xfId="78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8" fillId="0" borderId="73" xfId="0" applyFont="1" applyBorder="1" applyAlignment="1">
      <alignment horizontal="center" vertical="center"/>
    </xf>
    <xf numFmtId="0" fontId="65" fillId="0" borderId="73" xfId="0" applyFont="1" applyBorder="1" applyAlignment="1">
      <alignment horizontal="center" vertical="center"/>
    </xf>
    <xf numFmtId="0" fontId="68" fillId="0" borderId="51" xfId="0" applyNumberFormat="1" applyFont="1" applyBorder="1" applyAlignment="1">
      <alignment horizontal="center" vertical="center"/>
    </xf>
    <xf numFmtId="0" fontId="68" fillId="0" borderId="55" xfId="0" applyNumberFormat="1" applyFont="1" applyBorder="1" applyAlignment="1">
      <alignment horizontal="center" vertical="center"/>
    </xf>
    <xf numFmtId="0" fontId="68" fillId="0" borderId="52" xfId="0" applyNumberFormat="1" applyFont="1" applyBorder="1" applyAlignment="1">
      <alignment horizontal="center" vertical="center"/>
    </xf>
    <xf numFmtId="0" fontId="68" fillId="0" borderId="51" xfId="0" applyNumberFormat="1" applyFont="1" applyBorder="1" applyAlignment="1">
      <alignment vertical="center"/>
    </xf>
    <xf numFmtId="0" fontId="68" fillId="0" borderId="55" xfId="0" applyNumberFormat="1" applyFont="1" applyBorder="1" applyAlignment="1">
      <alignment vertical="center"/>
    </xf>
    <xf numFmtId="0" fontId="68" fillId="0" borderId="55" xfId="0" applyFont="1" applyBorder="1" applyAlignment="1">
      <alignment vertical="center"/>
    </xf>
    <xf numFmtId="0" fontId="68" fillId="0" borderId="52" xfId="0" applyFont="1" applyBorder="1" applyAlignment="1">
      <alignment vertical="center"/>
    </xf>
    <xf numFmtId="0" fontId="68" fillId="0" borderId="51" xfId="0" applyFont="1" applyBorder="1" applyAlignment="1">
      <alignment horizontal="center" vertical="center"/>
    </xf>
    <xf numFmtId="0" fontId="68" fillId="0" borderId="55" xfId="0" applyFont="1" applyBorder="1" applyAlignment="1">
      <alignment horizontal="center" vertical="center"/>
    </xf>
    <xf numFmtId="0" fontId="68" fillId="0" borderId="52" xfId="0" applyFont="1" applyBorder="1" applyAlignment="1">
      <alignment horizontal="center" vertical="center"/>
    </xf>
    <xf numFmtId="0" fontId="70" fillId="0" borderId="85" xfId="0" applyFont="1" applyBorder="1" applyAlignment="1">
      <alignment horizontal="center" vertical="center"/>
    </xf>
    <xf numFmtId="0" fontId="70" fillId="0" borderId="0" xfId="0" applyFont="1" applyBorder="1" applyAlignment="1">
      <alignment horizontal="center" vertical="center"/>
    </xf>
    <xf numFmtId="0" fontId="70" fillId="0" borderId="32" xfId="0" applyFont="1" applyBorder="1" applyAlignment="1">
      <alignment horizontal="center" vertical="center"/>
    </xf>
    <xf numFmtId="0" fontId="68" fillId="0" borderId="51" xfId="0" applyFont="1" applyBorder="1" applyAlignment="1">
      <alignment horizontal="right" vertical="center"/>
    </xf>
    <xf numFmtId="0" fontId="68" fillId="0" borderId="55" xfId="0" applyFont="1" applyBorder="1" applyAlignment="1">
      <alignment horizontal="right" vertical="center"/>
    </xf>
    <xf numFmtId="0" fontId="68" fillId="0" borderId="52" xfId="0" applyFont="1" applyBorder="1" applyAlignment="1">
      <alignment horizontal="right" vertical="center"/>
    </xf>
    <xf numFmtId="0" fontId="68" fillId="0" borderId="39" xfId="0" applyFont="1" applyBorder="1" applyAlignment="1">
      <alignment vertical="center"/>
    </xf>
    <xf numFmtId="0" fontId="68" fillId="0" borderId="45" xfId="0" applyFont="1" applyBorder="1" applyAlignment="1">
      <alignment vertical="center"/>
    </xf>
    <xf numFmtId="193" fontId="68" fillId="0" borderId="0" xfId="0" applyNumberFormat="1" applyFont="1" applyBorder="1" applyAlignment="1">
      <alignment vertical="center"/>
    </xf>
    <xf numFmtId="0" fontId="68" fillId="0" borderId="0" xfId="0" applyNumberFormat="1" applyFont="1" applyBorder="1" applyAlignment="1">
      <alignment vertical="center"/>
    </xf>
    <xf numFmtId="0" fontId="68" fillId="0" borderId="0" xfId="0" quotePrefix="1" applyFont="1" applyBorder="1" applyAlignment="1">
      <alignment vertical="center"/>
    </xf>
    <xf numFmtId="0" fontId="68" fillId="0" borderId="0" xfId="0" applyFont="1" applyBorder="1" applyAlignment="1">
      <alignment horizontal="left" vertical="center"/>
    </xf>
    <xf numFmtId="0" fontId="68" fillId="0" borderId="0" xfId="0" applyFont="1" applyBorder="1" applyAlignment="1">
      <alignment horizontal="right" vertical="center"/>
    </xf>
    <xf numFmtId="0" fontId="65" fillId="0" borderId="39" xfId="0" applyFont="1" applyBorder="1" applyAlignment="1">
      <alignment horizontal="center" vertical="center"/>
    </xf>
    <xf numFmtId="0" fontId="68" fillId="0" borderId="39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205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206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0" xfId="0" applyFont="1" applyBorder="1" applyAlignment="1">
      <alignment horizontal="left" vertical="center"/>
    </xf>
    <xf numFmtId="0" fontId="68" fillId="32" borderId="43" xfId="0" applyFont="1" applyFill="1" applyBorder="1" applyAlignment="1">
      <alignment horizontal="center" vertical="center" wrapText="1"/>
    </xf>
    <xf numFmtId="0" fontId="68" fillId="32" borderId="41" xfId="0" applyFont="1" applyFill="1" applyBorder="1" applyAlignment="1">
      <alignment horizontal="center" vertical="center" wrapText="1"/>
    </xf>
    <xf numFmtId="0" fontId="68" fillId="32" borderId="44" xfId="0" applyFont="1" applyFill="1" applyBorder="1" applyAlignment="1">
      <alignment horizontal="center" vertical="center" wrapText="1"/>
    </xf>
    <xf numFmtId="0" fontId="68" fillId="32" borderId="37" xfId="0" applyFont="1" applyFill="1" applyBorder="1" applyAlignment="1">
      <alignment horizontal="center" vertical="center" wrapText="1"/>
    </xf>
    <xf numFmtId="0" fontId="68" fillId="32" borderId="39" xfId="0" applyFont="1" applyFill="1" applyBorder="1" applyAlignment="1">
      <alignment horizontal="center" vertical="center" wrapText="1"/>
    </xf>
    <xf numFmtId="0" fontId="68" fillId="32" borderId="45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vertical="center"/>
    </xf>
    <xf numFmtId="0" fontId="68" fillId="0" borderId="0" xfId="0" applyNumberFormat="1" applyFont="1" applyBorder="1" applyAlignment="1">
      <alignment horizontal="center" vertical="center"/>
    </xf>
    <xf numFmtId="195" fontId="68" fillId="0" borderId="0" xfId="0" applyNumberFormat="1" applyFont="1" applyBorder="1" applyAlignment="1">
      <alignment vertical="center"/>
    </xf>
    <xf numFmtId="0" fontId="68" fillId="32" borderId="51" xfId="0" applyFont="1" applyFill="1" applyBorder="1" applyAlignment="1">
      <alignment horizontal="center" vertical="center" wrapText="1"/>
    </xf>
    <xf numFmtId="0" fontId="68" fillId="32" borderId="55" xfId="0" applyFont="1" applyFill="1" applyBorder="1" applyAlignment="1">
      <alignment horizontal="center" vertical="center" wrapText="1"/>
    </xf>
    <xf numFmtId="0" fontId="68" fillId="32" borderId="52" xfId="0" applyFont="1" applyFill="1" applyBorder="1" applyAlignment="1">
      <alignment horizontal="center" vertical="center" wrapText="1"/>
    </xf>
    <xf numFmtId="0" fontId="68" fillId="0" borderId="53" xfId="0" applyFont="1" applyBorder="1" applyAlignment="1">
      <alignment horizontal="center" vertical="center"/>
    </xf>
    <xf numFmtId="0" fontId="68" fillId="0" borderId="43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4" xfId="0" applyFont="1" applyBorder="1" applyAlignment="1">
      <alignment horizontal="center" vertical="center"/>
    </xf>
    <xf numFmtId="0" fontId="65" fillId="0" borderId="17" xfId="0" applyFont="1" applyBorder="1" applyAlignment="1">
      <alignment horizontal="center" vertical="center"/>
    </xf>
    <xf numFmtId="0" fontId="70" fillId="0" borderId="31" xfId="0" applyFont="1" applyBorder="1" applyAlignment="1">
      <alignment horizontal="center" vertical="center"/>
    </xf>
    <xf numFmtId="0" fontId="68" fillId="0" borderId="62" xfId="0" applyFont="1" applyBorder="1" applyAlignment="1">
      <alignment horizontal="center" vertical="center"/>
    </xf>
    <xf numFmtId="0" fontId="68" fillId="0" borderId="63" xfId="0" applyFont="1" applyBorder="1" applyAlignment="1">
      <alignment horizontal="center" vertical="center"/>
    </xf>
    <xf numFmtId="0" fontId="65" fillId="0" borderId="63" xfId="0" applyFont="1" applyBorder="1" applyAlignment="1">
      <alignment horizontal="center" vertical="center"/>
    </xf>
    <xf numFmtId="0" fontId="68" fillId="0" borderId="64" xfId="0" applyNumberFormat="1" applyFont="1" applyBorder="1" applyAlignment="1">
      <alignment vertical="center"/>
    </xf>
    <xf numFmtId="0" fontId="68" fillId="0" borderId="65" xfId="0" applyNumberFormat="1" applyFont="1" applyBorder="1" applyAlignment="1">
      <alignment vertical="center"/>
    </xf>
    <xf numFmtId="0" fontId="68" fillId="0" borderId="65" xfId="0" applyFont="1" applyBorder="1" applyAlignment="1">
      <alignment vertical="center"/>
    </xf>
    <xf numFmtId="0" fontId="68" fillId="0" borderId="66" xfId="0" applyFont="1" applyBorder="1" applyAlignment="1">
      <alignment vertical="center"/>
    </xf>
    <xf numFmtId="0" fontId="68" fillId="0" borderId="64" xfId="0" applyFont="1" applyBorder="1" applyAlignment="1">
      <alignment horizontal="center" vertical="center"/>
    </xf>
    <xf numFmtId="0" fontId="68" fillId="0" borderId="65" xfId="0" applyFont="1" applyBorder="1" applyAlignment="1">
      <alignment horizontal="center" vertical="center"/>
    </xf>
    <xf numFmtId="0" fontId="68" fillId="0" borderId="66" xfId="0" applyFont="1" applyBorder="1" applyAlignment="1">
      <alignment horizontal="center" vertical="center"/>
    </xf>
    <xf numFmtId="0" fontId="68" fillId="0" borderId="86" xfId="0" applyFont="1" applyBorder="1" applyAlignment="1">
      <alignment horizontal="center" vertical="center"/>
    </xf>
    <xf numFmtId="0" fontId="68" fillId="0" borderId="88" xfId="0" applyFont="1" applyBorder="1" applyAlignment="1">
      <alignment horizontal="right" vertical="center"/>
    </xf>
    <xf numFmtId="0" fontId="68" fillId="0" borderId="89" xfId="0" applyFont="1" applyBorder="1" applyAlignment="1">
      <alignment horizontal="center" vertical="center"/>
    </xf>
    <xf numFmtId="0" fontId="68" fillId="0" borderId="90" xfId="0" applyFont="1" applyBorder="1" applyAlignment="1">
      <alignment horizontal="center" vertical="center"/>
    </xf>
    <xf numFmtId="0" fontId="65" fillId="0" borderId="90" xfId="0" applyFont="1" applyBorder="1" applyAlignment="1">
      <alignment horizontal="right" vertical="center"/>
    </xf>
    <xf numFmtId="0" fontId="68" fillId="0" borderId="91" xfId="0" applyNumberFormat="1" applyFont="1" applyBorder="1" applyAlignment="1">
      <alignment horizontal="center" vertical="center"/>
    </xf>
    <xf numFmtId="0" fontId="68" fillId="0" borderId="92" xfId="0" applyNumberFormat="1" applyFont="1" applyBorder="1" applyAlignment="1">
      <alignment horizontal="center" vertical="center"/>
    </xf>
    <xf numFmtId="0" fontId="68" fillId="0" borderId="93" xfId="0" applyNumberFormat="1" applyFont="1" applyBorder="1" applyAlignment="1">
      <alignment horizontal="center" vertical="center"/>
    </xf>
    <xf numFmtId="0" fontId="68" fillId="0" borderId="91" xfId="0" applyNumberFormat="1" applyFont="1" applyBorder="1" applyAlignment="1">
      <alignment vertical="center"/>
    </xf>
    <xf numFmtId="0" fontId="68" fillId="0" borderId="92" xfId="0" applyNumberFormat="1" applyFont="1" applyBorder="1" applyAlignment="1">
      <alignment vertical="center"/>
    </xf>
    <xf numFmtId="0" fontId="68" fillId="0" borderId="92" xfId="0" applyFont="1" applyBorder="1" applyAlignment="1">
      <alignment vertical="center"/>
    </xf>
    <xf numFmtId="0" fontId="68" fillId="0" borderId="93" xfId="0" applyFont="1" applyBorder="1" applyAlignment="1">
      <alignment vertical="center"/>
    </xf>
    <xf numFmtId="0" fontId="68" fillId="0" borderId="91" xfId="0" applyFont="1" applyBorder="1" applyAlignment="1">
      <alignment horizontal="right" vertical="center"/>
    </xf>
    <xf numFmtId="0" fontId="68" fillId="0" borderId="92" xfId="0" applyFont="1" applyBorder="1" applyAlignment="1">
      <alignment horizontal="right" vertical="center"/>
    </xf>
    <xf numFmtId="0" fontId="68" fillId="0" borderId="93" xfId="0" applyFont="1" applyBorder="1" applyAlignment="1">
      <alignment horizontal="right" vertical="center"/>
    </xf>
    <xf numFmtId="0" fontId="68" fillId="0" borderId="94" xfId="0" applyFont="1" applyBorder="1" applyAlignment="1">
      <alignment horizontal="right" vertical="center"/>
    </xf>
    <xf numFmtId="0" fontId="68" fillId="0" borderId="87" xfId="0" applyFont="1" applyBorder="1" applyAlignment="1">
      <alignment horizontal="center" vertical="center"/>
    </xf>
    <xf numFmtId="0" fontId="65" fillId="0" borderId="73" xfId="0" applyFont="1" applyBorder="1" applyAlignment="1">
      <alignment horizontal="right" vertical="center"/>
    </xf>
    <xf numFmtId="0" fontId="68" fillId="0" borderId="37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68" fillId="0" borderId="37" xfId="0" applyNumberFormat="1" applyFont="1" applyBorder="1" applyAlignment="1">
      <alignment vertical="center"/>
    </xf>
    <xf numFmtId="0" fontId="68" fillId="0" borderId="39" xfId="0" applyNumberFormat="1" applyFont="1" applyBorder="1" applyAlignment="1">
      <alignment vertical="center"/>
    </xf>
    <xf numFmtId="0" fontId="52" fillId="0" borderId="0" xfId="0" applyFont="1" applyBorder="1" applyAlignment="1">
      <alignment horizontal="center" vertical="center"/>
    </xf>
    <xf numFmtId="204" fontId="52" fillId="0" borderId="0" xfId="0" applyNumberFormat="1" applyFont="1" applyBorder="1" applyAlignment="1">
      <alignment vertical="center"/>
    </xf>
    <xf numFmtId="206" fontId="52" fillId="0" borderId="0" xfId="0" applyNumberFormat="1" applyFont="1" applyBorder="1" applyAlignment="1">
      <alignment horizontal="left" vertical="center"/>
    </xf>
    <xf numFmtId="189" fontId="68" fillId="0" borderId="0" xfId="0" applyNumberFormat="1" applyFont="1" applyBorder="1" applyAlignment="1">
      <alignment vertical="center"/>
    </xf>
    <xf numFmtId="0" fontId="52" fillId="0" borderId="39" xfId="0" applyNumberFormat="1" applyFont="1" applyBorder="1" applyAlignment="1">
      <alignment vertical="center"/>
    </xf>
    <xf numFmtId="208" fontId="52" fillId="0" borderId="0" xfId="0" applyNumberFormat="1" applyFont="1" applyBorder="1" applyAlignment="1">
      <alignment horizontal="center" vertical="center"/>
    </xf>
    <xf numFmtId="0" fontId="52" fillId="0" borderId="102" xfId="0" applyNumberFormat="1" applyFont="1" applyBorder="1" applyAlignment="1">
      <alignment horizontal="center" vertical="center"/>
    </xf>
    <xf numFmtId="0" fontId="65" fillId="0" borderId="41" xfId="0" applyFont="1" applyBorder="1" applyAlignment="1">
      <alignment horizontal="center" vertical="center"/>
    </xf>
    <xf numFmtId="201" fontId="70" fillId="0" borderId="0" xfId="0" applyNumberFormat="1" applyFont="1" applyBorder="1" applyAlignment="1">
      <alignment horizontal="center" vertical="center"/>
    </xf>
    <xf numFmtId="0" fontId="68" fillId="0" borderId="0" xfId="0" applyFont="1" applyAlignment="1">
      <alignment horizontal="left" vertical="center"/>
    </xf>
    <xf numFmtId="206" fontId="68" fillId="0" borderId="55" xfId="0" applyNumberFormat="1" applyFont="1" applyBorder="1" applyAlignment="1">
      <alignment horizontal="center" vertical="center" shrinkToFit="1"/>
    </xf>
    <xf numFmtId="207" fontId="68" fillId="0" borderId="0" xfId="0" applyNumberFormat="1" applyFont="1" applyBorder="1" applyAlignment="1">
      <alignment horizontal="right" vertical="center"/>
    </xf>
    <xf numFmtId="206" fontId="68" fillId="0" borderId="39" xfId="0" applyNumberFormat="1" applyFont="1" applyBorder="1" applyAlignment="1">
      <alignment horizontal="center" vertical="center"/>
    </xf>
    <xf numFmtId="0" fontId="68" fillId="0" borderId="39" xfId="0" applyFont="1" applyBorder="1" applyAlignment="1">
      <alignment horizontal="right" vertical="center"/>
    </xf>
    <xf numFmtId="201" fontId="68" fillId="0" borderId="0" xfId="0" applyNumberFormat="1" applyFont="1" applyBorder="1" applyAlignment="1">
      <alignment horizontal="center" vertical="center"/>
    </xf>
    <xf numFmtId="0" fontId="68" fillId="0" borderId="41" xfId="0" applyNumberFormat="1" applyFont="1" applyBorder="1" applyAlignment="1">
      <alignment horizontal="center" vertical="center"/>
    </xf>
    <xf numFmtId="41" fontId="52" fillId="0" borderId="53" xfId="86" applyFont="1" applyBorder="1" applyAlignment="1">
      <alignment horizontal="center" vertical="center" wrapText="1"/>
    </xf>
    <xf numFmtId="41" fontId="52" fillId="0" borderId="84" xfId="86" applyFont="1" applyBorder="1" applyAlignment="1">
      <alignment horizontal="center" vertical="center" wrapText="1"/>
    </xf>
    <xf numFmtId="41" fontId="52" fillId="0" borderId="54" xfId="86" applyFont="1" applyBorder="1" applyAlignment="1">
      <alignment horizontal="center" vertical="center" wrapText="1"/>
    </xf>
    <xf numFmtId="0" fontId="83" fillId="28" borderId="70" xfId="0" applyNumberFormat="1" applyFont="1" applyFill="1" applyBorder="1" applyAlignment="1">
      <alignment horizontal="center" vertical="center" wrapText="1"/>
    </xf>
    <xf numFmtId="0" fontId="83" fillId="28" borderId="69" xfId="0" applyNumberFormat="1" applyFont="1" applyFill="1" applyBorder="1" applyAlignment="1">
      <alignment horizontal="center" vertical="center" wrapText="1"/>
    </xf>
    <xf numFmtId="0" fontId="83" fillId="28" borderId="68" xfId="0" applyNumberFormat="1" applyFont="1" applyFill="1" applyBorder="1" applyAlignment="1">
      <alignment horizontal="center" vertical="center"/>
    </xf>
    <xf numFmtId="0" fontId="83" fillId="28" borderId="71" xfId="0" applyNumberFormat="1" applyFont="1" applyFill="1" applyBorder="1" applyAlignment="1">
      <alignment horizontal="center" vertical="center"/>
    </xf>
    <xf numFmtId="0" fontId="83" fillId="28" borderId="72" xfId="0" applyNumberFormat="1" applyFont="1" applyFill="1" applyBorder="1" applyAlignment="1">
      <alignment horizontal="center" vertical="center"/>
    </xf>
    <xf numFmtId="0" fontId="83" fillId="28" borderId="46" xfId="0" applyNumberFormat="1" applyFont="1" applyFill="1" applyBorder="1" applyAlignment="1">
      <alignment horizontal="center" vertical="center" wrapText="1"/>
    </xf>
    <xf numFmtId="0" fontId="83" fillId="28" borderId="68" xfId="0" applyNumberFormat="1" applyFont="1" applyFill="1" applyBorder="1" applyAlignment="1">
      <alignment horizontal="center" vertical="center" wrapText="1"/>
    </xf>
    <xf numFmtId="0" fontId="83" fillId="28" borderId="71" xfId="0" applyNumberFormat="1" applyFont="1" applyFill="1" applyBorder="1" applyAlignment="1">
      <alignment horizontal="center" vertical="center" wrapText="1"/>
    </xf>
    <xf numFmtId="0" fontId="83" fillId="28" borderId="72" xfId="0" applyNumberFormat="1" applyFont="1" applyFill="1" applyBorder="1" applyAlignment="1">
      <alignment horizontal="center" vertical="center" wrapText="1"/>
    </xf>
    <xf numFmtId="0" fontId="83" fillId="28" borderId="70" xfId="0" applyNumberFormat="1" applyFont="1" applyFill="1" applyBorder="1" applyAlignment="1">
      <alignment horizontal="center" vertical="center"/>
    </xf>
    <xf numFmtId="0" fontId="83" fillId="28" borderId="46" xfId="0" applyNumberFormat="1" applyFont="1" applyFill="1" applyBorder="1" applyAlignment="1">
      <alignment horizontal="center" vertical="center"/>
    </xf>
    <xf numFmtId="0" fontId="83" fillId="28" borderId="67" xfId="0" applyNumberFormat="1" applyFont="1" applyFill="1" applyBorder="1" applyAlignment="1">
      <alignment horizontal="center" vertical="center" wrapText="1"/>
    </xf>
    <xf numFmtId="0" fontId="83" fillId="28" borderId="69" xfId="0" applyNumberFormat="1" applyFont="1" applyFill="1" applyBorder="1" applyAlignment="1">
      <alignment horizontal="center" vertical="center"/>
    </xf>
    <xf numFmtId="0" fontId="83" fillId="28" borderId="61" xfId="0" applyNumberFormat="1" applyFont="1" applyFill="1" applyBorder="1" applyAlignment="1">
      <alignment horizontal="center" vertical="center" wrapText="1"/>
    </xf>
    <xf numFmtId="0" fontId="83" fillId="28" borderId="61" xfId="0" applyNumberFormat="1" applyFont="1" applyFill="1" applyBorder="1" applyAlignment="1">
      <alignment horizontal="center" vertical="center"/>
    </xf>
    <xf numFmtId="191" fontId="83" fillId="28" borderId="68" xfId="0" applyNumberFormat="1" applyFont="1" applyFill="1" applyBorder="1" applyAlignment="1">
      <alignment horizontal="center" vertical="center" wrapText="1"/>
    </xf>
    <xf numFmtId="191" fontId="83" fillId="28" borderId="72" xfId="0" applyNumberFormat="1" applyFont="1" applyFill="1" applyBorder="1" applyAlignment="1">
      <alignment horizontal="center" vertical="center" wrapText="1"/>
    </xf>
    <xf numFmtId="191" fontId="83" fillId="28" borderId="70" xfId="0" applyNumberFormat="1" applyFont="1" applyFill="1" applyBorder="1" applyAlignment="1">
      <alignment horizontal="center" vertical="center" wrapText="1"/>
    </xf>
    <xf numFmtId="191" fontId="83" fillId="28" borderId="46" xfId="0" applyNumberFormat="1" applyFont="1" applyFill="1" applyBorder="1" applyAlignment="1">
      <alignment horizontal="center" vertical="center" wrapText="1"/>
    </xf>
    <xf numFmtId="0" fontId="59" fillId="27" borderId="99" xfId="81" applyFont="1" applyFill="1" applyBorder="1" applyAlignment="1">
      <alignment horizontal="center" vertical="center"/>
    </xf>
    <xf numFmtId="0" fontId="59" fillId="27" borderId="100" xfId="81" applyFont="1" applyFill="1" applyBorder="1" applyAlignment="1">
      <alignment horizontal="center" vertical="center"/>
    </xf>
    <xf numFmtId="0" fontId="59" fillId="27" borderId="101" xfId="81" applyFont="1" applyFill="1" applyBorder="1" applyAlignment="1">
      <alignment horizontal="center" vertical="center"/>
    </xf>
    <xf numFmtId="0" fontId="59" fillId="27" borderId="77" xfId="81" applyFont="1" applyFill="1" applyBorder="1" applyAlignment="1">
      <alignment horizontal="center" vertical="center"/>
    </xf>
    <xf numFmtId="0" fontId="59" fillId="27" borderId="45" xfId="81" applyFont="1" applyFill="1" applyBorder="1" applyAlignment="1">
      <alignment horizontal="center" vertical="center"/>
    </xf>
    <xf numFmtId="0" fontId="59" fillId="27" borderId="78" xfId="81" applyFont="1" applyFill="1" applyBorder="1" applyAlignment="1">
      <alignment horizontal="center" vertical="center"/>
    </xf>
    <xf numFmtId="0" fontId="59" fillId="27" borderId="54" xfId="81" applyFont="1" applyFill="1" applyBorder="1" applyAlignment="1">
      <alignment horizontal="center" vertical="center"/>
    </xf>
    <xf numFmtId="0" fontId="59" fillId="27" borderId="78" xfId="81" applyFont="1" applyFill="1" applyBorder="1" applyAlignment="1">
      <alignment horizontal="center" vertical="center" wrapText="1"/>
    </xf>
    <xf numFmtId="0" fontId="59" fillId="27" borderId="54" xfId="81" applyFont="1" applyFill="1" applyBorder="1" applyAlignment="1">
      <alignment horizontal="center" vertical="center" wrapText="1"/>
    </xf>
  </cellXfs>
  <cellStyles count="127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2 2" xfId="106"/>
    <cellStyle name="Input [yellow] 3" xfId="94"/>
    <cellStyle name="Input [yellow] 4" xfId="118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07"/>
    <cellStyle name="계산 2 3" xfId="120"/>
    <cellStyle name="계산 3" xfId="95"/>
    <cellStyle name="계산 3 2" xfId="113"/>
    <cellStyle name="계산 4" xfId="100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08"/>
    <cellStyle name="메모 2 3" xfId="121"/>
    <cellStyle name="메모 3" xfId="96"/>
    <cellStyle name="메모 3 2" xfId="114"/>
    <cellStyle name="메모 4" xfId="101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112"/>
    <cellStyle name="쉼표 [0] 2 3" xfId="125"/>
    <cellStyle name="쉼표 [0] 3" xfId="105"/>
    <cellStyle name="쉼표 [0] 4" xfId="119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09"/>
    <cellStyle name="요약 2 3" xfId="122"/>
    <cellStyle name="요약 3" xfId="97"/>
    <cellStyle name="요약 3 2" xfId="115"/>
    <cellStyle name="요약 4" xfId="102"/>
    <cellStyle name="입력" xfId="59" builtinId="20" customBuiltin="1"/>
    <cellStyle name="입력 2" xfId="91"/>
    <cellStyle name="입력 2 2" xfId="110"/>
    <cellStyle name="입력 2 3" xfId="123"/>
    <cellStyle name="입력 3" xfId="98"/>
    <cellStyle name="입력 3 2" xfId="116"/>
    <cellStyle name="입력 4" xfId="103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11"/>
    <cellStyle name="출력 2 3" xfId="124"/>
    <cellStyle name="출력 3" xfId="99"/>
    <cellStyle name="출력 3 2" xfId="117"/>
    <cellStyle name="출력 4" xfId="104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26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47</xdr:row>
      <xdr:rowOff>9525</xdr:rowOff>
    </xdr:from>
    <xdr:to>
      <xdr:col>7</xdr:col>
      <xdr:colOff>267929</xdr:colOff>
      <xdr:row>47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39</xdr:row>
          <xdr:rowOff>47625</xdr:rowOff>
        </xdr:from>
        <xdr:to>
          <xdr:col>19</xdr:col>
          <xdr:colOff>28575</xdr:colOff>
          <xdr:row>40</xdr:row>
          <xdr:rowOff>190500</xdr:rowOff>
        </xdr:to>
        <xdr:sp macro="" textlink="">
          <xdr:nvSpPr>
            <xdr:cNvPr id="2621" name="Object 573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48</xdr:row>
          <xdr:rowOff>19050</xdr:rowOff>
        </xdr:from>
        <xdr:to>
          <xdr:col>14</xdr:col>
          <xdr:colOff>123825</xdr:colOff>
          <xdr:row>49</xdr:row>
          <xdr:rowOff>0</xdr:rowOff>
        </xdr:to>
        <xdr:sp macro="" textlink="">
          <xdr:nvSpPr>
            <xdr:cNvPr id="2622" name="Object 574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117</xdr:row>
          <xdr:rowOff>9525</xdr:rowOff>
        </xdr:from>
        <xdr:to>
          <xdr:col>15</xdr:col>
          <xdr:colOff>85725</xdr:colOff>
          <xdr:row>117</xdr:row>
          <xdr:rowOff>209550</xdr:rowOff>
        </xdr:to>
        <xdr:sp macro="" textlink="">
          <xdr:nvSpPr>
            <xdr:cNvPr id="2623" name="Object 575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117</xdr:row>
          <xdr:rowOff>0</xdr:rowOff>
        </xdr:from>
        <xdr:to>
          <xdr:col>19</xdr:col>
          <xdr:colOff>85725</xdr:colOff>
          <xdr:row>117</xdr:row>
          <xdr:rowOff>200025</xdr:rowOff>
        </xdr:to>
        <xdr:sp macro="" textlink="">
          <xdr:nvSpPr>
            <xdr:cNvPr id="2624" name="Object 576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57150</xdr:rowOff>
        </xdr:from>
        <xdr:to>
          <xdr:col>26</xdr:col>
          <xdr:colOff>95250</xdr:colOff>
          <xdr:row>51</xdr:row>
          <xdr:rowOff>200025</xdr:rowOff>
        </xdr:to>
        <xdr:sp macro="" textlink="">
          <xdr:nvSpPr>
            <xdr:cNvPr id="2625" name="Object 577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122</xdr:row>
          <xdr:rowOff>57150</xdr:rowOff>
        </xdr:from>
        <xdr:to>
          <xdr:col>12</xdr:col>
          <xdr:colOff>38100</xdr:colOff>
          <xdr:row>123</xdr:row>
          <xdr:rowOff>200025</xdr:rowOff>
        </xdr:to>
        <xdr:sp macro="" textlink="">
          <xdr:nvSpPr>
            <xdr:cNvPr id="2626" name="Object 578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158</xdr:row>
          <xdr:rowOff>19050</xdr:rowOff>
        </xdr:from>
        <xdr:to>
          <xdr:col>9</xdr:col>
          <xdr:colOff>0</xdr:colOff>
          <xdr:row>160</xdr:row>
          <xdr:rowOff>190500</xdr:rowOff>
        </xdr:to>
        <xdr:sp macro="" textlink="">
          <xdr:nvSpPr>
            <xdr:cNvPr id="2627" name="Object 579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133</xdr:row>
          <xdr:rowOff>57150</xdr:rowOff>
        </xdr:from>
        <xdr:to>
          <xdr:col>13</xdr:col>
          <xdr:colOff>85725</xdr:colOff>
          <xdr:row>134</xdr:row>
          <xdr:rowOff>200025</xdr:rowOff>
        </xdr:to>
        <xdr:sp macro="" textlink="">
          <xdr:nvSpPr>
            <xdr:cNvPr id="2628" name="Object 580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131</xdr:row>
          <xdr:rowOff>19050</xdr:rowOff>
        </xdr:from>
        <xdr:to>
          <xdr:col>17</xdr:col>
          <xdr:colOff>0</xdr:colOff>
          <xdr:row>131</xdr:row>
          <xdr:rowOff>209550</xdr:rowOff>
        </xdr:to>
        <xdr:sp macro="" textlink="">
          <xdr:nvSpPr>
            <xdr:cNvPr id="2629" name="Object 581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131</xdr:row>
          <xdr:rowOff>19050</xdr:rowOff>
        </xdr:from>
        <xdr:to>
          <xdr:col>21</xdr:col>
          <xdr:colOff>123825</xdr:colOff>
          <xdr:row>131</xdr:row>
          <xdr:rowOff>209550</xdr:rowOff>
        </xdr:to>
        <xdr:sp macro="" textlink="">
          <xdr:nvSpPr>
            <xdr:cNvPr id="2630" name="Object 582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136</xdr:row>
          <xdr:rowOff>28575</xdr:rowOff>
        </xdr:from>
        <xdr:to>
          <xdr:col>19</xdr:col>
          <xdr:colOff>133350</xdr:colOff>
          <xdr:row>137</xdr:row>
          <xdr:rowOff>180975</xdr:rowOff>
        </xdr:to>
        <xdr:sp macro="" textlink="">
          <xdr:nvSpPr>
            <xdr:cNvPr id="2631" name="Object 583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152</xdr:row>
          <xdr:rowOff>9525</xdr:rowOff>
        </xdr:from>
        <xdr:to>
          <xdr:col>17</xdr:col>
          <xdr:colOff>57150</xdr:colOff>
          <xdr:row>152</xdr:row>
          <xdr:rowOff>228600</xdr:rowOff>
        </xdr:to>
        <xdr:sp macro="" textlink="">
          <xdr:nvSpPr>
            <xdr:cNvPr id="2632" name="Object 584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153</xdr:row>
          <xdr:rowOff>0</xdr:rowOff>
        </xdr:from>
        <xdr:to>
          <xdr:col>10</xdr:col>
          <xdr:colOff>123825</xdr:colOff>
          <xdr:row>153</xdr:row>
          <xdr:rowOff>219075</xdr:rowOff>
        </xdr:to>
        <xdr:sp macro="" textlink="">
          <xdr:nvSpPr>
            <xdr:cNvPr id="2633" name="Object 585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120</xdr:row>
          <xdr:rowOff>9525</xdr:rowOff>
        </xdr:from>
        <xdr:to>
          <xdr:col>15</xdr:col>
          <xdr:colOff>85725</xdr:colOff>
          <xdr:row>120</xdr:row>
          <xdr:rowOff>209550</xdr:rowOff>
        </xdr:to>
        <xdr:sp macro="" textlink="">
          <xdr:nvSpPr>
            <xdr:cNvPr id="2634" name="Object 586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38100</xdr:colOff>
          <xdr:row>120</xdr:row>
          <xdr:rowOff>0</xdr:rowOff>
        </xdr:from>
        <xdr:to>
          <xdr:col>20</xdr:col>
          <xdr:colOff>0</xdr:colOff>
          <xdr:row>120</xdr:row>
          <xdr:rowOff>200025</xdr:rowOff>
        </xdr:to>
        <xdr:sp macro="" textlink="">
          <xdr:nvSpPr>
            <xdr:cNvPr id="2635" name="Object 587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19050</xdr:rowOff>
        </xdr:from>
        <xdr:to>
          <xdr:col>30</xdr:col>
          <xdr:colOff>19050</xdr:colOff>
          <xdr:row>84</xdr:row>
          <xdr:rowOff>9525</xdr:rowOff>
        </xdr:to>
        <xdr:sp macro="" textlink="">
          <xdr:nvSpPr>
            <xdr:cNvPr id="2636" name="Object 588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67</xdr:row>
          <xdr:rowOff>209550</xdr:rowOff>
        </xdr:from>
        <xdr:to>
          <xdr:col>23</xdr:col>
          <xdr:colOff>0</xdr:colOff>
          <xdr:row>69</xdr:row>
          <xdr:rowOff>9525</xdr:rowOff>
        </xdr:to>
        <xdr:sp macro="" textlink="">
          <xdr:nvSpPr>
            <xdr:cNvPr id="2637" name="Object 589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70</xdr:row>
          <xdr:rowOff>57150</xdr:rowOff>
        </xdr:from>
        <xdr:to>
          <xdr:col>14</xdr:col>
          <xdr:colOff>9525</xdr:colOff>
          <xdr:row>71</xdr:row>
          <xdr:rowOff>200025</xdr:rowOff>
        </xdr:to>
        <xdr:sp macro="" textlink="">
          <xdr:nvSpPr>
            <xdr:cNvPr id="2638" name="Object 590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67</xdr:row>
          <xdr:rowOff>209550</xdr:rowOff>
        </xdr:from>
        <xdr:to>
          <xdr:col>36</xdr:col>
          <xdr:colOff>133350</xdr:colOff>
          <xdr:row>68</xdr:row>
          <xdr:rowOff>228600</xdr:rowOff>
        </xdr:to>
        <xdr:sp macro="" textlink="">
          <xdr:nvSpPr>
            <xdr:cNvPr id="2639" name="Object 591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19050</xdr:rowOff>
        </xdr:from>
        <xdr:to>
          <xdr:col>30</xdr:col>
          <xdr:colOff>19050</xdr:colOff>
          <xdr:row>97</xdr:row>
          <xdr:rowOff>9525</xdr:rowOff>
        </xdr:to>
        <xdr:sp macro="" textlink="">
          <xdr:nvSpPr>
            <xdr:cNvPr id="2640" name="Object 592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18</xdr:col>
          <xdr:colOff>123825</xdr:colOff>
          <xdr:row>153</xdr:row>
          <xdr:rowOff>219075</xdr:rowOff>
        </xdr:to>
        <xdr:sp macro="" textlink="">
          <xdr:nvSpPr>
            <xdr:cNvPr id="2641" name="Object 593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153</xdr:row>
          <xdr:rowOff>0</xdr:rowOff>
        </xdr:from>
        <xdr:to>
          <xdr:col>26</xdr:col>
          <xdr:colOff>123825</xdr:colOff>
          <xdr:row>153</xdr:row>
          <xdr:rowOff>219075</xdr:rowOff>
        </xdr:to>
        <xdr:sp macro="" textlink="">
          <xdr:nvSpPr>
            <xdr:cNvPr id="2642" name="Object 594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153</xdr:row>
          <xdr:rowOff>0</xdr:rowOff>
        </xdr:from>
        <xdr:to>
          <xdr:col>42</xdr:col>
          <xdr:colOff>123825</xdr:colOff>
          <xdr:row>153</xdr:row>
          <xdr:rowOff>219075</xdr:rowOff>
        </xdr:to>
        <xdr:sp macro="" textlink="">
          <xdr:nvSpPr>
            <xdr:cNvPr id="2643" name="Object 595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158</xdr:row>
          <xdr:rowOff>9525</xdr:rowOff>
        </xdr:from>
        <xdr:to>
          <xdr:col>28</xdr:col>
          <xdr:colOff>19050</xdr:colOff>
          <xdr:row>158</xdr:row>
          <xdr:rowOff>228600</xdr:rowOff>
        </xdr:to>
        <xdr:sp macro="" textlink="">
          <xdr:nvSpPr>
            <xdr:cNvPr id="2644" name="Object 596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159</xdr:row>
          <xdr:rowOff>9525</xdr:rowOff>
        </xdr:from>
        <xdr:to>
          <xdr:col>16</xdr:col>
          <xdr:colOff>0</xdr:colOff>
          <xdr:row>159</xdr:row>
          <xdr:rowOff>228600</xdr:rowOff>
        </xdr:to>
        <xdr:sp macro="" textlink="">
          <xdr:nvSpPr>
            <xdr:cNvPr id="2645" name="Object 597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159</xdr:row>
          <xdr:rowOff>9525</xdr:rowOff>
        </xdr:from>
        <xdr:to>
          <xdr:col>24</xdr:col>
          <xdr:colOff>0</xdr:colOff>
          <xdr:row>159</xdr:row>
          <xdr:rowOff>228600</xdr:rowOff>
        </xdr:to>
        <xdr:sp macro="" textlink="">
          <xdr:nvSpPr>
            <xdr:cNvPr id="2646" name="Object 598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159</xdr:row>
          <xdr:rowOff>9525</xdr:rowOff>
        </xdr:from>
        <xdr:to>
          <xdr:col>32</xdr:col>
          <xdr:colOff>0</xdr:colOff>
          <xdr:row>159</xdr:row>
          <xdr:rowOff>228600</xdr:rowOff>
        </xdr:to>
        <xdr:sp macro="" textlink="">
          <xdr:nvSpPr>
            <xdr:cNvPr id="2647" name="Object 599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105</xdr:row>
          <xdr:rowOff>38100</xdr:rowOff>
        </xdr:from>
        <xdr:to>
          <xdr:col>15</xdr:col>
          <xdr:colOff>0</xdr:colOff>
          <xdr:row>106</xdr:row>
          <xdr:rowOff>190500</xdr:rowOff>
        </xdr:to>
        <xdr:sp macro="" textlink="">
          <xdr:nvSpPr>
            <xdr:cNvPr id="2648" name="Object 600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145</xdr:row>
          <xdr:rowOff>57150</xdr:rowOff>
        </xdr:from>
        <xdr:to>
          <xdr:col>13</xdr:col>
          <xdr:colOff>142875</xdr:colOff>
          <xdr:row>146</xdr:row>
          <xdr:rowOff>200025</xdr:rowOff>
        </xdr:to>
        <xdr:sp macro="" textlink="">
          <xdr:nvSpPr>
            <xdr:cNvPr id="2649" name="Object 601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143</xdr:row>
          <xdr:rowOff>19050</xdr:rowOff>
        </xdr:from>
        <xdr:to>
          <xdr:col>16</xdr:col>
          <xdr:colOff>123825</xdr:colOff>
          <xdr:row>143</xdr:row>
          <xdr:rowOff>209550</xdr:rowOff>
        </xdr:to>
        <xdr:sp macro="" textlink="">
          <xdr:nvSpPr>
            <xdr:cNvPr id="2651" name="Object 603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148</xdr:row>
          <xdr:rowOff>28575</xdr:rowOff>
        </xdr:from>
        <xdr:to>
          <xdr:col>20</xdr:col>
          <xdr:colOff>76200</xdr:colOff>
          <xdr:row>149</xdr:row>
          <xdr:rowOff>180975</xdr:rowOff>
        </xdr:to>
        <xdr:sp macro="" textlink="">
          <xdr:nvSpPr>
            <xdr:cNvPr id="2652" name="Object 604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153</xdr:row>
          <xdr:rowOff>0</xdr:rowOff>
        </xdr:from>
        <xdr:to>
          <xdr:col>34</xdr:col>
          <xdr:colOff>123825</xdr:colOff>
          <xdr:row>153</xdr:row>
          <xdr:rowOff>219075</xdr:rowOff>
        </xdr:to>
        <xdr:sp macro="" textlink="">
          <xdr:nvSpPr>
            <xdr:cNvPr id="2653" name="Object 605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159</xdr:row>
          <xdr:rowOff>9525</xdr:rowOff>
        </xdr:from>
        <xdr:to>
          <xdr:col>40</xdr:col>
          <xdr:colOff>0</xdr:colOff>
          <xdr:row>159</xdr:row>
          <xdr:rowOff>228600</xdr:rowOff>
        </xdr:to>
        <xdr:sp macro="" textlink="">
          <xdr:nvSpPr>
            <xdr:cNvPr id="2654" name="Object 606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oleObject" Target="../embeddings/oleObject20.bin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42" Type="http://schemas.openxmlformats.org/officeDocument/2006/relationships/image" Target="../media/image18.emf"/><Relationship Id="rId47" Type="http://schemas.openxmlformats.org/officeDocument/2006/relationships/oleObject" Target="../embeddings/oleObject24.bin"/><Relationship Id="rId50" Type="http://schemas.openxmlformats.org/officeDocument/2006/relationships/image" Target="../media/image22.emf"/><Relationship Id="rId55" Type="http://schemas.openxmlformats.org/officeDocument/2006/relationships/oleObject" Target="../embeddings/oleObject29.bin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17.emf"/><Relationship Id="rId45" Type="http://schemas.openxmlformats.org/officeDocument/2006/relationships/oleObject" Target="../embeddings/oleObject23.bin"/><Relationship Id="rId53" Type="http://schemas.openxmlformats.org/officeDocument/2006/relationships/image" Target="../media/image23.emf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2.bin"/><Relationship Id="rId48" Type="http://schemas.openxmlformats.org/officeDocument/2006/relationships/image" Target="../media/image21.emf"/><Relationship Id="rId56" Type="http://schemas.openxmlformats.org/officeDocument/2006/relationships/oleObject" Target="../embeddings/oleObject30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6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9.bin"/><Relationship Id="rId46" Type="http://schemas.openxmlformats.org/officeDocument/2006/relationships/image" Target="../media/image20.emf"/><Relationship Id="rId59" Type="http://schemas.openxmlformats.org/officeDocument/2006/relationships/oleObject" Target="../embeddings/oleObject33.bin"/><Relationship Id="rId20" Type="http://schemas.openxmlformats.org/officeDocument/2006/relationships/oleObject" Target="../embeddings/oleObject9.bin"/><Relationship Id="rId41" Type="http://schemas.openxmlformats.org/officeDocument/2006/relationships/oleObject" Target="../embeddings/oleObject21.bin"/><Relationship Id="rId54" Type="http://schemas.openxmlformats.org/officeDocument/2006/relationships/oleObject" Target="../embeddings/oleObject28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image" Target="../media/image16.emf"/><Relationship Id="rId49" Type="http://schemas.openxmlformats.org/officeDocument/2006/relationships/oleObject" Target="../embeddings/oleObject25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4.emf"/><Relationship Id="rId44" Type="http://schemas.openxmlformats.org/officeDocument/2006/relationships/image" Target="../media/image19.emf"/><Relationship Id="rId52" Type="http://schemas.openxmlformats.org/officeDocument/2006/relationships/oleObject" Target="../embeddings/oleObject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79" t="s">
        <v>0</v>
      </c>
      <c r="B1" s="280"/>
      <c r="C1" s="280"/>
      <c r="D1" s="280"/>
      <c r="E1" s="280"/>
      <c r="F1" s="280"/>
      <c r="G1" s="280"/>
      <c r="H1" s="281"/>
      <c r="I1" s="282"/>
      <c r="J1" s="283"/>
    </row>
    <row r="2" spans="1:13" ht="12.95" customHeight="1">
      <c r="A2" s="284" t="s">
        <v>1</v>
      </c>
      <c r="B2" s="284"/>
      <c r="C2" s="284"/>
      <c r="D2" s="284"/>
      <c r="E2" s="284"/>
      <c r="F2" s="284"/>
      <c r="G2" s="284"/>
      <c r="H2" s="284"/>
      <c r="I2" s="284"/>
      <c r="J2" s="284"/>
    </row>
    <row r="3" spans="1:13" ht="12.95" customHeight="1">
      <c r="A3" s="276" t="s">
        <v>2</v>
      </c>
      <c r="B3" s="273"/>
      <c r="C3" s="285"/>
      <c r="D3" s="285"/>
      <c r="E3" s="285"/>
      <c r="F3" s="273" t="s">
        <v>3</v>
      </c>
      <c r="G3" s="273"/>
      <c r="H3" s="286"/>
      <c r="I3" s="275"/>
      <c r="J3" s="275"/>
    </row>
    <row r="4" spans="1:13" ht="12.95" customHeight="1">
      <c r="A4" s="273" t="s">
        <v>4</v>
      </c>
      <c r="B4" s="273"/>
      <c r="C4" s="274"/>
      <c r="D4" s="273"/>
      <c r="E4" s="273"/>
      <c r="F4" s="273" t="s">
        <v>5</v>
      </c>
      <c r="G4" s="273"/>
      <c r="H4" s="273"/>
      <c r="I4" s="275"/>
      <c r="J4" s="275"/>
    </row>
    <row r="5" spans="1:13" ht="12.95" customHeight="1">
      <c r="A5" s="273" t="s">
        <v>6</v>
      </c>
      <c r="B5" s="273"/>
      <c r="C5" s="273"/>
      <c r="D5" s="275"/>
      <c r="E5" s="275"/>
      <c r="F5" s="276" t="s">
        <v>7</v>
      </c>
      <c r="G5" s="273"/>
      <c r="H5" s="277"/>
      <c r="I5" s="278"/>
      <c r="J5" s="278"/>
    </row>
    <row r="6" spans="1:13" ht="12.95" customHeight="1">
      <c r="A6" s="273" t="s">
        <v>8</v>
      </c>
      <c r="B6" s="273"/>
      <c r="C6" s="273"/>
      <c r="D6" s="275"/>
      <c r="E6" s="275"/>
      <c r="F6" s="276" t="s">
        <v>9</v>
      </c>
      <c r="G6" s="273"/>
      <c r="H6" s="277"/>
      <c r="I6" s="278"/>
      <c r="J6" s="278"/>
    </row>
    <row r="7" spans="1:13" ht="12.95" customHeight="1">
      <c r="A7" s="273" t="s">
        <v>10</v>
      </c>
      <c r="B7" s="273"/>
      <c r="C7" s="288"/>
      <c r="D7" s="275"/>
      <c r="E7" s="275"/>
      <c r="F7" s="276" t="s">
        <v>11</v>
      </c>
      <c r="G7" s="273"/>
      <c r="H7" s="273"/>
      <c r="I7" s="275"/>
      <c r="J7" s="275"/>
    </row>
    <row r="8" spans="1:13" ht="12.95" customHeight="1">
      <c r="A8" s="273" t="s">
        <v>12</v>
      </c>
      <c r="B8" s="273"/>
      <c r="C8" s="286"/>
      <c r="D8" s="287"/>
      <c r="E8" s="287"/>
      <c r="F8" s="276" t="s">
        <v>13</v>
      </c>
      <c r="G8" s="273"/>
      <c r="H8" s="273"/>
      <c r="I8" s="275"/>
      <c r="J8" s="275"/>
    </row>
    <row r="9" spans="1:13" ht="12.95" customHeight="1">
      <c r="A9" s="276" t="s">
        <v>35</v>
      </c>
      <c r="B9" s="273"/>
      <c r="C9" s="277"/>
      <c r="D9" s="278"/>
      <c r="E9" s="278"/>
      <c r="F9" s="289" t="s">
        <v>14</v>
      </c>
      <c r="G9" s="289"/>
      <c r="H9" s="277"/>
      <c r="I9" s="278"/>
      <c r="J9" s="278"/>
    </row>
    <row r="10" spans="1:13" ht="23.25" customHeight="1">
      <c r="A10" s="273" t="s">
        <v>15</v>
      </c>
      <c r="B10" s="273"/>
      <c r="C10" s="277"/>
      <c r="D10" s="278"/>
      <c r="E10" s="278"/>
      <c r="F10" s="273" t="s">
        <v>16</v>
      </c>
      <c r="G10" s="273"/>
      <c r="H10" s="34"/>
      <c r="I10" s="297" t="s">
        <v>17</v>
      </c>
      <c r="J10" s="298"/>
      <c r="K10" s="4"/>
    </row>
    <row r="11" spans="1:13" ht="12.95" customHeight="1">
      <c r="A11" s="284" t="s">
        <v>18</v>
      </c>
      <c r="B11" s="284"/>
      <c r="C11" s="284"/>
      <c r="D11" s="284"/>
      <c r="E11" s="284"/>
      <c r="F11" s="284"/>
      <c r="G11" s="284"/>
      <c r="H11" s="284"/>
      <c r="I11" s="284"/>
      <c r="J11" s="284"/>
      <c r="K11" s="5"/>
    </row>
    <row r="12" spans="1:13" ht="17.25" customHeight="1">
      <c r="A12" s="3" t="s">
        <v>19</v>
      </c>
      <c r="B12" s="82"/>
      <c r="C12" s="6" t="s">
        <v>20</v>
      </c>
      <c r="D12" s="83"/>
      <c r="E12" s="6" t="s">
        <v>21</v>
      </c>
      <c r="F12" s="84"/>
      <c r="G12" s="299" t="s">
        <v>22</v>
      </c>
      <c r="H12" s="295"/>
      <c r="I12" s="301" t="s">
        <v>23</v>
      </c>
      <c r="J12" s="302"/>
      <c r="K12" s="4"/>
      <c r="L12" s="7"/>
      <c r="M12" s="7"/>
    </row>
    <row r="13" spans="1:13" ht="17.25" customHeight="1">
      <c r="A13" s="8" t="s">
        <v>24</v>
      </c>
      <c r="B13" s="82"/>
      <c r="C13" s="8" t="s">
        <v>25</v>
      </c>
      <c r="D13" s="83"/>
      <c r="E13" s="6" t="s">
        <v>26</v>
      </c>
      <c r="F13" s="84"/>
      <c r="G13" s="300"/>
      <c r="H13" s="296"/>
      <c r="I13" s="303"/>
      <c r="J13" s="304"/>
      <c r="K13" s="5"/>
    </row>
    <row r="14" spans="1:13" ht="12.95" customHeight="1">
      <c r="A14" s="284" t="s">
        <v>27</v>
      </c>
      <c r="B14" s="284"/>
      <c r="C14" s="284"/>
      <c r="D14" s="284"/>
      <c r="E14" s="284"/>
      <c r="F14" s="284"/>
      <c r="G14" s="284"/>
      <c r="H14" s="284"/>
      <c r="I14" s="284"/>
      <c r="J14" s="284"/>
      <c r="K14" s="5"/>
    </row>
    <row r="15" spans="1:13" ht="39" customHeight="1">
      <c r="A15" s="292"/>
      <c r="B15" s="293"/>
      <c r="C15" s="293"/>
      <c r="D15" s="293"/>
      <c r="E15" s="293"/>
      <c r="F15" s="293"/>
      <c r="G15" s="293"/>
      <c r="H15" s="293"/>
      <c r="I15" s="293"/>
      <c r="J15" s="294"/>
    </row>
    <row r="16" spans="1:13" ht="12.95" customHeight="1">
      <c r="A16" s="284" t="s">
        <v>28</v>
      </c>
      <c r="B16" s="284"/>
      <c r="C16" s="284"/>
      <c r="D16" s="284"/>
      <c r="E16" s="284"/>
      <c r="F16" s="284"/>
      <c r="G16" s="284"/>
      <c r="H16" s="284"/>
      <c r="I16" s="284"/>
      <c r="J16" s="284"/>
    </row>
    <row r="17" spans="1:12" ht="12.95" customHeight="1">
      <c r="A17" s="3" t="s">
        <v>29</v>
      </c>
      <c r="B17" s="276" t="s">
        <v>30</v>
      </c>
      <c r="C17" s="273"/>
      <c r="D17" s="273"/>
      <c r="E17" s="273"/>
      <c r="F17" s="276" t="s">
        <v>31</v>
      </c>
      <c r="G17" s="273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90"/>
      <c r="C18" s="291"/>
      <c r="D18" s="291"/>
      <c r="E18" s="291"/>
      <c r="F18" s="290"/>
      <c r="G18" s="291"/>
      <c r="H18" s="40"/>
      <c r="I18" s="18"/>
      <c r="J18" s="81"/>
      <c r="L18" s="5"/>
    </row>
    <row r="19" spans="1:12" ht="12.95" customHeight="1">
      <c r="A19" s="35"/>
      <c r="B19" s="290"/>
      <c r="C19" s="291"/>
      <c r="D19" s="291"/>
      <c r="E19" s="291"/>
      <c r="F19" s="290"/>
      <c r="G19" s="291"/>
      <c r="H19" s="21"/>
      <c r="I19" s="21"/>
      <c r="J19" s="81"/>
      <c r="L19" s="5"/>
    </row>
    <row r="20" spans="1:12" ht="12.95" customHeight="1">
      <c r="A20" s="35"/>
      <c r="B20" s="290"/>
      <c r="C20" s="291"/>
      <c r="D20" s="291"/>
      <c r="E20" s="291"/>
      <c r="F20" s="290"/>
      <c r="G20" s="291"/>
      <c r="H20" s="32"/>
      <c r="I20" s="32"/>
      <c r="J20" s="81"/>
      <c r="L20" s="5"/>
    </row>
    <row r="21" spans="1:12" ht="12.95" customHeight="1">
      <c r="A21" s="35"/>
      <c r="B21" s="290"/>
      <c r="C21" s="291"/>
      <c r="D21" s="291"/>
      <c r="E21" s="291"/>
      <c r="F21" s="290"/>
      <c r="G21" s="291"/>
      <c r="H21" s="32"/>
      <c r="I21" s="9"/>
      <c r="J21" s="81"/>
      <c r="L21" s="5"/>
    </row>
    <row r="22" spans="1:12" ht="12.95" customHeight="1">
      <c r="A22" s="35"/>
      <c r="B22" s="290"/>
      <c r="C22" s="291"/>
      <c r="D22" s="291"/>
      <c r="E22" s="291"/>
      <c r="F22" s="290"/>
      <c r="G22" s="291"/>
      <c r="H22" s="20"/>
      <c r="I22" s="11"/>
      <c r="J22" s="81"/>
      <c r="L22" s="5"/>
    </row>
    <row r="23" spans="1:12" ht="12.95" customHeight="1">
      <c r="A23" s="35"/>
      <c r="B23" s="290"/>
      <c r="C23" s="291"/>
      <c r="D23" s="291"/>
      <c r="E23" s="291"/>
      <c r="F23" s="290"/>
      <c r="G23" s="291"/>
      <c r="H23" s="11"/>
      <c r="I23" s="9"/>
      <c r="J23" s="81"/>
      <c r="L23" s="5"/>
    </row>
    <row r="24" spans="1:12" ht="12.95" customHeight="1">
      <c r="A24" s="35"/>
      <c r="B24" s="290"/>
      <c r="C24" s="291"/>
      <c r="D24" s="291"/>
      <c r="E24" s="291"/>
      <c r="F24" s="290"/>
      <c r="G24" s="291"/>
      <c r="H24" s="16"/>
      <c r="I24" s="9"/>
      <c r="J24" s="81"/>
      <c r="L24" s="5"/>
    </row>
    <row r="25" spans="1:12" ht="12.95" customHeight="1">
      <c r="A25" s="35"/>
      <c r="B25" s="290"/>
      <c r="C25" s="291"/>
      <c r="D25" s="291"/>
      <c r="E25" s="291"/>
      <c r="F25" s="290"/>
      <c r="G25" s="291"/>
      <c r="H25" s="16"/>
      <c r="I25" s="9"/>
      <c r="J25" s="81"/>
      <c r="L25" s="5"/>
    </row>
    <row r="26" spans="1:12" ht="12.95" customHeight="1">
      <c r="A26" s="35"/>
      <c r="B26" s="290"/>
      <c r="C26" s="291"/>
      <c r="D26" s="291"/>
      <c r="E26" s="291"/>
      <c r="F26" s="290"/>
      <c r="G26" s="291"/>
      <c r="H26" s="16"/>
      <c r="I26" s="9"/>
      <c r="J26" s="81"/>
      <c r="L26" s="5"/>
    </row>
    <row r="27" spans="1:12" ht="12.95" customHeight="1">
      <c r="A27" s="35"/>
      <c r="B27" s="290"/>
      <c r="C27" s="291"/>
      <c r="D27" s="291"/>
      <c r="E27" s="291"/>
      <c r="F27" s="290"/>
      <c r="G27" s="291"/>
      <c r="H27" s="9"/>
      <c r="I27" s="9"/>
      <c r="J27" s="81"/>
    </row>
    <row r="28" spans="1:12" ht="12.95" customHeight="1">
      <c r="A28" s="35"/>
      <c r="B28" s="290"/>
      <c r="C28" s="291"/>
      <c r="D28" s="291"/>
      <c r="E28" s="291"/>
      <c r="F28" s="290"/>
      <c r="G28" s="291"/>
      <c r="H28" s="9"/>
      <c r="I28" s="9"/>
      <c r="J28" s="81"/>
    </row>
    <row r="29" spans="1:12" ht="12.95" customHeight="1">
      <c r="A29" s="35"/>
      <c r="B29" s="290"/>
      <c r="C29" s="291"/>
      <c r="D29" s="291"/>
      <c r="E29" s="291"/>
      <c r="F29" s="290"/>
      <c r="G29" s="291"/>
      <c r="H29" s="9"/>
      <c r="I29" s="9"/>
      <c r="J29" s="81"/>
    </row>
    <row r="30" spans="1:12" ht="12.95" customHeight="1">
      <c r="A30" s="35"/>
      <c r="B30" s="290"/>
      <c r="C30" s="291"/>
      <c r="D30" s="291"/>
      <c r="E30" s="291"/>
      <c r="F30" s="290"/>
      <c r="G30" s="291"/>
      <c r="H30" s="9"/>
      <c r="I30" s="9"/>
      <c r="J30" s="81"/>
    </row>
    <row r="31" spans="1:12" ht="12.95" customHeight="1">
      <c r="A31" s="35"/>
      <c r="B31" s="290"/>
      <c r="C31" s="291"/>
      <c r="D31" s="291"/>
      <c r="E31" s="291"/>
      <c r="F31" s="290"/>
      <c r="G31" s="291"/>
      <c r="H31" s="9"/>
      <c r="I31" s="9"/>
      <c r="J31" s="81"/>
    </row>
    <row r="32" spans="1:12" ht="12.95" customHeight="1">
      <c r="A32" s="35"/>
      <c r="B32" s="290"/>
      <c r="C32" s="291"/>
      <c r="D32" s="291"/>
      <c r="E32" s="291"/>
      <c r="F32" s="290"/>
      <c r="G32" s="291"/>
      <c r="H32" s="9"/>
      <c r="I32" s="9"/>
      <c r="J32" s="81"/>
    </row>
    <row r="33" spans="1:10" ht="12.95" customHeight="1">
      <c r="A33" s="35"/>
      <c r="B33" s="290"/>
      <c r="C33" s="291"/>
      <c r="D33" s="291"/>
      <c r="E33" s="291"/>
      <c r="F33" s="290"/>
      <c r="G33" s="291"/>
      <c r="H33" s="9"/>
      <c r="I33" s="9"/>
      <c r="J33" s="81"/>
    </row>
    <row r="34" spans="1:10" ht="12.95" customHeight="1">
      <c r="A34" s="35"/>
      <c r="B34" s="290"/>
      <c r="C34" s="291"/>
      <c r="D34" s="291"/>
      <c r="E34" s="291"/>
      <c r="F34" s="290"/>
      <c r="G34" s="291"/>
      <c r="H34" s="9"/>
      <c r="I34" s="9"/>
      <c r="J34" s="81"/>
    </row>
    <row r="35" spans="1:10" ht="12.95" customHeight="1">
      <c r="A35" s="35"/>
      <c r="B35" s="290"/>
      <c r="C35" s="291"/>
      <c r="D35" s="291"/>
      <c r="E35" s="291"/>
      <c r="F35" s="290"/>
      <c r="G35" s="291"/>
      <c r="H35" s="9"/>
      <c r="I35" s="9"/>
      <c r="J35" s="81"/>
    </row>
    <row r="36" spans="1:10" ht="12.95" customHeight="1">
      <c r="A36" s="35"/>
      <c r="B36" s="290"/>
      <c r="C36" s="291"/>
      <c r="D36" s="291"/>
      <c r="E36" s="291"/>
      <c r="F36" s="290"/>
      <c r="G36" s="291"/>
      <c r="H36" s="9"/>
      <c r="I36" s="9"/>
      <c r="J36" s="81"/>
    </row>
    <row r="37" spans="1:10" ht="12.95" customHeight="1">
      <c r="A37" s="35"/>
      <c r="B37" s="290"/>
      <c r="C37" s="291"/>
      <c r="D37" s="291"/>
      <c r="E37" s="291"/>
      <c r="F37" s="290"/>
      <c r="G37" s="291"/>
      <c r="H37" s="9"/>
      <c r="I37" s="9"/>
      <c r="J37" s="81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14" t="s">
        <v>37</v>
      </c>
      <c r="B39" s="314"/>
      <c r="C39" s="314"/>
      <c r="D39" s="314"/>
      <c r="E39" s="314"/>
      <c r="F39" s="317" t="s">
        <v>38</v>
      </c>
      <c r="G39" s="305"/>
      <c r="H39" s="306"/>
      <c r="I39" s="306"/>
      <c r="J39" s="307"/>
    </row>
    <row r="40" spans="1:10" ht="12.95" customHeight="1">
      <c r="A40" s="314" t="s">
        <v>39</v>
      </c>
      <c r="B40" s="314"/>
      <c r="C40" s="314"/>
      <c r="D40" s="314"/>
      <c r="E40" s="314"/>
      <c r="F40" s="318"/>
      <c r="G40" s="308"/>
      <c r="H40" s="309"/>
      <c r="I40" s="309"/>
      <c r="J40" s="310"/>
    </row>
    <row r="41" spans="1:10" ht="12.95" customHeight="1">
      <c r="A41" s="314" t="s">
        <v>40</v>
      </c>
      <c r="B41" s="314"/>
      <c r="C41" s="314"/>
      <c r="D41" s="314"/>
      <c r="E41" s="314"/>
      <c r="F41" s="318"/>
      <c r="G41" s="308"/>
      <c r="H41" s="309"/>
      <c r="I41" s="309"/>
      <c r="J41" s="310"/>
    </row>
    <row r="42" spans="1:10" ht="12.95" customHeight="1">
      <c r="A42" s="314" t="s">
        <v>41</v>
      </c>
      <c r="B42" s="314"/>
      <c r="C42" s="315" t="s">
        <v>42</v>
      </c>
      <c r="D42" s="315"/>
      <c r="E42" s="315"/>
      <c r="F42" s="319"/>
      <c r="G42" s="311"/>
      <c r="H42" s="312"/>
      <c r="I42" s="312"/>
      <c r="J42" s="313"/>
    </row>
    <row r="43" spans="1:10" ht="12.95" customHeight="1">
      <c r="A43" s="316" t="s">
        <v>52</v>
      </c>
      <c r="B43" s="316"/>
      <c r="C43" s="316" t="e">
        <f ca="1">Calcu!L3</f>
        <v>#N/A</v>
      </c>
      <c r="D43" s="316"/>
      <c r="E43" s="316"/>
    </row>
    <row r="46" spans="1:10" ht="12.95" customHeight="1">
      <c r="B46" s="1" t="s">
        <v>352</v>
      </c>
    </row>
    <row r="47" spans="1:10" ht="12.95" customHeight="1">
      <c r="B47" s="1" t="s">
        <v>353</v>
      </c>
    </row>
    <row r="48" spans="1:10" ht="12.95" customHeight="1">
      <c r="A48" s="1">
        <f>Calcu!K133</f>
        <v>0</v>
      </c>
      <c r="B48" s="1" t="s">
        <v>354</v>
      </c>
    </row>
    <row r="49" spans="1:2" ht="12.95" customHeight="1">
      <c r="A49" s="101"/>
    </row>
    <row r="50" spans="1:2" ht="12.95" customHeight="1">
      <c r="A50" s="1" t="str">
        <f>Calcu!M3</f>
        <v>PASS</v>
      </c>
      <c r="B50" s="1" t="s">
        <v>355</v>
      </c>
    </row>
    <row r="52" spans="1:2" ht="12.95" customHeight="1">
      <c r="B52" s="1" t="s">
        <v>402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0" bestFit="1" customWidth="1"/>
    <col min="2" max="2" width="6.6640625" style="90" bestFit="1" customWidth="1"/>
    <col min="3" max="3" width="8.88671875" style="90"/>
    <col min="4" max="4" width="6.6640625" style="90" bestFit="1" customWidth="1"/>
    <col min="5" max="13" width="1.77734375" style="90" customWidth="1"/>
    <col min="14" max="15" width="6" style="90" bestFit="1" customWidth="1"/>
    <col min="16" max="16" width="7.5546875" style="90" bestFit="1" customWidth="1"/>
    <col min="17" max="17" width="4" style="90" bestFit="1" customWidth="1"/>
    <col min="18" max="18" width="5.33203125" style="90" bestFit="1" customWidth="1"/>
    <col min="19" max="19" width="4" style="90" bestFit="1" customWidth="1"/>
    <col min="20" max="21" width="6.5546875" style="90" bestFit="1" customWidth="1"/>
    <col min="22" max="22" width="8.44140625" style="90" bestFit="1" customWidth="1"/>
    <col min="23" max="23" width="6.6640625" style="90" bestFit="1" customWidth="1"/>
    <col min="24" max="24" width="5.33203125" style="90" bestFit="1" customWidth="1"/>
    <col min="25" max="25" width="8.33203125" style="90" bestFit="1" customWidth="1"/>
    <col min="26" max="27" width="4" style="90" bestFit="1" customWidth="1"/>
    <col min="28" max="34" width="1.77734375" style="90" customWidth="1"/>
    <col min="35" max="35" width="7.5546875" style="90" bestFit="1" customWidth="1"/>
    <col min="36" max="16384" width="8.88671875" style="90"/>
  </cols>
  <sheetData>
    <row r="1" spans="1:36">
      <c r="A1" s="107" t="s">
        <v>103</v>
      </c>
      <c r="B1" s="107" t="s">
        <v>65</v>
      </c>
      <c r="C1" s="107" t="s">
        <v>66</v>
      </c>
      <c r="D1" s="107" t="s">
        <v>104</v>
      </c>
      <c r="E1" s="107"/>
      <c r="F1" s="107"/>
      <c r="G1" s="107"/>
      <c r="H1" s="107"/>
      <c r="I1" s="107"/>
      <c r="J1" s="107"/>
      <c r="K1" s="107"/>
      <c r="L1" s="107"/>
      <c r="M1" s="107"/>
      <c r="N1" s="107" t="s">
        <v>105</v>
      </c>
      <c r="O1" s="107" t="s">
        <v>106</v>
      </c>
      <c r="P1" s="107" t="s">
        <v>67</v>
      </c>
      <c r="Q1" s="107" t="s">
        <v>107</v>
      </c>
      <c r="R1" s="107" t="s">
        <v>69</v>
      </c>
      <c r="S1" s="107" t="s">
        <v>68</v>
      </c>
      <c r="T1" s="107" t="s">
        <v>70</v>
      </c>
      <c r="U1" s="107" t="s">
        <v>108</v>
      </c>
      <c r="V1" s="107" t="s">
        <v>71</v>
      </c>
      <c r="W1" s="107" t="s">
        <v>72</v>
      </c>
      <c r="X1" s="107" t="s">
        <v>109</v>
      </c>
      <c r="Y1" s="107" t="s">
        <v>110</v>
      </c>
      <c r="Z1" s="107" t="s">
        <v>111</v>
      </c>
      <c r="AA1" s="107" t="s">
        <v>112</v>
      </c>
      <c r="AB1" s="107"/>
      <c r="AC1" s="107"/>
      <c r="AD1" s="107"/>
      <c r="AE1" s="107"/>
      <c r="AF1" s="107"/>
      <c r="AG1" s="107"/>
      <c r="AH1" s="107"/>
      <c r="AI1" s="107" t="s">
        <v>113</v>
      </c>
      <c r="AJ1" s="150" t="s">
        <v>256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70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20" s="12" customFormat="1" ht="33" customHeight="1">
      <c r="A1" s="15" t="s">
        <v>246</v>
      </c>
    </row>
    <row r="2" spans="1:20" s="12" customFormat="1" ht="17.100000000000001" customHeight="1">
      <c r="A2" s="17" t="s">
        <v>43</v>
      </c>
      <c r="B2" s="17"/>
      <c r="C2" s="17"/>
      <c r="E2" s="91" t="s">
        <v>62</v>
      </c>
      <c r="H2" s="91" t="s">
        <v>74</v>
      </c>
      <c r="L2" s="17" t="s">
        <v>44</v>
      </c>
      <c r="O2" s="17" t="s">
        <v>45</v>
      </c>
      <c r="T2" s="17"/>
    </row>
    <row r="3" spans="1:20" s="12" customFormat="1" ht="13.5">
      <c r="A3" s="14" t="s">
        <v>247</v>
      </c>
      <c r="B3" s="14" t="s">
        <v>248</v>
      </c>
      <c r="C3" s="14" t="s">
        <v>249</v>
      </c>
      <c r="D3" s="14" t="s">
        <v>60</v>
      </c>
      <c r="E3" s="14" t="s">
        <v>55</v>
      </c>
      <c r="F3" s="14" t="s">
        <v>56</v>
      </c>
      <c r="G3" s="14" t="s">
        <v>51</v>
      </c>
      <c r="H3" s="13" t="s">
        <v>46</v>
      </c>
      <c r="I3" s="14" t="s">
        <v>61</v>
      </c>
      <c r="J3" s="14" t="s">
        <v>75</v>
      </c>
      <c r="K3" s="14" t="s">
        <v>47</v>
      </c>
      <c r="L3" s="14" t="s">
        <v>48</v>
      </c>
      <c r="M3" s="41" t="s">
        <v>49</v>
      </c>
      <c r="N3" s="41" t="s">
        <v>50</v>
      </c>
      <c r="O3" s="41" t="s">
        <v>63</v>
      </c>
      <c r="P3" s="41" t="s">
        <v>64</v>
      </c>
      <c r="Q3" s="103" t="s">
        <v>99</v>
      </c>
      <c r="R3" s="103" t="s">
        <v>100</v>
      </c>
      <c r="S3" s="41" t="s">
        <v>101</v>
      </c>
    </row>
    <row r="4" spans="1:20" s="12" customFormat="1" ht="17.100000000000001" customHeight="1">
      <c r="A4" s="102"/>
      <c r="B4" s="149"/>
      <c r="C4" s="149"/>
      <c r="D4" s="23"/>
      <c r="E4" s="23"/>
      <c r="F4" s="53"/>
      <c r="G4" s="42"/>
      <c r="H4" s="23"/>
      <c r="I4" s="23"/>
      <c r="J4" s="92"/>
      <c r="K4" s="42"/>
      <c r="L4" s="23"/>
      <c r="M4" s="23"/>
      <c r="N4" s="23"/>
      <c r="O4" s="23"/>
      <c r="P4" s="23"/>
      <c r="Q4" s="104"/>
      <c r="R4" s="104"/>
      <c r="S4" s="23"/>
    </row>
    <row r="5" spans="1:20" s="12" customFormat="1" ht="17.100000000000001" customHeight="1">
      <c r="A5" s="102"/>
      <c r="B5" s="149"/>
      <c r="C5" s="149"/>
      <c r="D5" s="23"/>
      <c r="E5" s="23"/>
      <c r="F5" s="53"/>
      <c r="G5" s="42"/>
      <c r="H5" s="23"/>
      <c r="I5" s="23"/>
      <c r="J5" s="92"/>
      <c r="K5" s="42"/>
      <c r="L5" s="23"/>
      <c r="M5" s="24"/>
      <c r="N5" s="24"/>
      <c r="O5" s="24"/>
      <c r="P5" s="24"/>
      <c r="Q5" s="105"/>
      <c r="R5" s="105"/>
      <c r="S5" s="24"/>
    </row>
    <row r="6" spans="1:20" s="12" customFormat="1" ht="13.5">
      <c r="A6" s="102"/>
      <c r="B6" s="149"/>
      <c r="C6" s="149"/>
      <c r="D6" s="23"/>
      <c r="E6" s="23"/>
      <c r="F6" s="53"/>
      <c r="G6" s="42"/>
      <c r="H6" s="23"/>
      <c r="I6" s="23"/>
      <c r="J6" s="92"/>
      <c r="K6" s="42"/>
      <c r="L6" s="23"/>
      <c r="M6" s="24"/>
      <c r="N6" s="24"/>
      <c r="O6" s="24"/>
      <c r="P6" s="24"/>
      <c r="Q6" s="105"/>
      <c r="R6" s="105"/>
      <c r="S6" s="24"/>
    </row>
    <row r="7" spans="1:20" s="12" customFormat="1" ht="17.100000000000001" customHeight="1">
      <c r="A7" s="102"/>
      <c r="B7" s="149"/>
      <c r="C7" s="149"/>
      <c r="D7" s="23"/>
      <c r="E7" s="23"/>
      <c r="F7" s="53"/>
      <c r="G7" s="42"/>
      <c r="H7" s="23"/>
      <c r="I7" s="23"/>
      <c r="J7" s="92"/>
      <c r="K7" s="42"/>
      <c r="L7" s="23"/>
      <c r="M7" s="24"/>
      <c r="N7" s="24"/>
      <c r="O7" s="24"/>
      <c r="P7" s="24"/>
      <c r="Q7" s="105"/>
      <c r="R7" s="105"/>
      <c r="S7" s="24"/>
    </row>
    <row r="8" spans="1:20" s="12" customFormat="1" ht="17.100000000000001" customHeight="1">
      <c r="A8" s="102"/>
      <c r="B8" s="149"/>
      <c r="C8" s="149"/>
      <c r="D8" s="23"/>
      <c r="E8" s="23"/>
      <c r="F8" s="53"/>
      <c r="G8" s="42"/>
      <c r="H8" s="23"/>
      <c r="I8" s="23"/>
      <c r="J8" s="92"/>
      <c r="K8" s="42"/>
      <c r="L8" s="23"/>
      <c r="M8" s="24"/>
      <c r="N8" s="24"/>
      <c r="O8" s="24"/>
      <c r="P8" s="24"/>
      <c r="Q8" s="105"/>
      <c r="R8" s="105"/>
      <c r="S8" s="24"/>
    </row>
    <row r="9" spans="1:20" s="12" customFormat="1" ht="17.100000000000001" customHeight="1">
      <c r="A9" s="102"/>
      <c r="B9" s="149"/>
      <c r="C9" s="149"/>
      <c r="D9" s="23"/>
      <c r="E9" s="23"/>
      <c r="F9" s="53"/>
      <c r="G9" s="42"/>
      <c r="H9" s="23"/>
      <c r="I9" s="23"/>
      <c r="J9" s="92"/>
      <c r="K9" s="42"/>
      <c r="L9" s="23"/>
      <c r="M9" s="24"/>
      <c r="N9" s="24"/>
      <c r="O9" s="24"/>
      <c r="P9" s="24"/>
      <c r="Q9" s="105"/>
      <c r="R9" s="105"/>
      <c r="S9" s="24"/>
    </row>
    <row r="10" spans="1:20" s="12" customFormat="1" ht="17.100000000000001" customHeight="1">
      <c r="A10" s="102"/>
      <c r="B10" s="149"/>
      <c r="C10" s="149"/>
      <c r="D10" s="23"/>
      <c r="E10" s="23"/>
      <c r="F10" s="53"/>
      <c r="G10" s="42"/>
      <c r="H10" s="23"/>
      <c r="I10" s="23"/>
      <c r="J10" s="92"/>
      <c r="K10" s="42"/>
      <c r="L10" s="23"/>
      <c r="M10" s="24"/>
      <c r="N10" s="24"/>
      <c r="O10" s="24"/>
      <c r="P10" s="24"/>
      <c r="Q10" s="105"/>
      <c r="R10" s="105"/>
      <c r="S10" s="24"/>
    </row>
    <row r="11" spans="1:20" s="12" customFormat="1" ht="17.100000000000001" customHeight="1">
      <c r="A11" s="102"/>
      <c r="B11" s="149"/>
      <c r="C11" s="149"/>
      <c r="D11" s="23"/>
      <c r="E11" s="23"/>
      <c r="F11" s="53"/>
      <c r="G11" s="42"/>
      <c r="H11" s="23"/>
      <c r="I11" s="23"/>
      <c r="J11" s="92"/>
      <c r="K11" s="42"/>
      <c r="L11" s="23"/>
      <c r="M11" s="24"/>
      <c r="N11" s="24"/>
      <c r="O11" s="24"/>
      <c r="P11" s="24"/>
      <c r="Q11" s="105"/>
      <c r="R11" s="105"/>
      <c r="S11" s="24"/>
    </row>
    <row r="12" spans="1:20" s="12" customFormat="1" ht="17.100000000000001" customHeight="1">
      <c r="A12" s="102"/>
      <c r="B12" s="149"/>
      <c r="C12" s="149"/>
      <c r="D12" s="23"/>
      <c r="E12" s="23"/>
      <c r="F12" s="53"/>
      <c r="G12" s="42"/>
      <c r="H12" s="23"/>
      <c r="I12" s="23"/>
      <c r="J12" s="92"/>
      <c r="K12" s="42"/>
      <c r="L12" s="23"/>
      <c r="M12" s="24"/>
      <c r="N12" s="24"/>
      <c r="O12" s="24"/>
      <c r="P12" s="24"/>
      <c r="Q12" s="105"/>
      <c r="R12" s="105"/>
      <c r="S12" s="24"/>
    </row>
    <row r="13" spans="1:20" s="12" customFormat="1" ht="17.100000000000001" customHeight="1">
      <c r="A13" s="102"/>
      <c r="B13" s="149"/>
      <c r="C13" s="149"/>
      <c r="D13" s="23"/>
      <c r="E13" s="23"/>
      <c r="F13" s="53"/>
      <c r="G13" s="42"/>
      <c r="H13" s="23"/>
      <c r="I13" s="23"/>
      <c r="J13" s="92"/>
      <c r="K13" s="42"/>
      <c r="L13" s="23"/>
      <c r="M13" s="24"/>
      <c r="N13" s="24"/>
      <c r="O13" s="24"/>
      <c r="P13" s="24"/>
      <c r="Q13" s="105"/>
      <c r="R13" s="105"/>
      <c r="S13" s="24"/>
    </row>
    <row r="14" spans="1:20" s="12" customFormat="1" ht="17.100000000000001" customHeight="1">
      <c r="A14" s="102"/>
      <c r="B14" s="149"/>
      <c r="C14" s="149"/>
      <c r="D14" s="23"/>
      <c r="E14" s="23"/>
      <c r="F14" s="53"/>
      <c r="G14" s="42"/>
      <c r="H14" s="23"/>
      <c r="I14" s="23"/>
      <c r="J14" s="92"/>
      <c r="K14" s="42"/>
      <c r="L14" s="23"/>
      <c r="M14" s="24"/>
      <c r="N14" s="24"/>
      <c r="O14" s="24"/>
      <c r="P14" s="24"/>
      <c r="Q14" s="105"/>
      <c r="R14" s="105"/>
      <c r="S14" s="24"/>
    </row>
    <row r="15" spans="1:20" s="12" customFormat="1" ht="17.100000000000001" customHeight="1">
      <c r="A15" s="102"/>
      <c r="B15" s="149"/>
      <c r="C15" s="149"/>
      <c r="D15" s="23"/>
      <c r="E15" s="23"/>
      <c r="F15" s="53"/>
      <c r="G15" s="42"/>
      <c r="H15" s="23"/>
      <c r="I15" s="23"/>
      <c r="J15" s="92"/>
      <c r="K15" s="42"/>
      <c r="L15" s="24"/>
      <c r="M15" s="24"/>
      <c r="N15" s="24"/>
      <c r="O15" s="24"/>
      <c r="P15" s="24"/>
      <c r="Q15" s="105"/>
      <c r="R15" s="105"/>
      <c r="S15" s="24"/>
    </row>
    <row r="16" spans="1:20" s="12" customFormat="1" ht="17.100000000000001" customHeight="1">
      <c r="A16" s="102"/>
      <c r="B16" s="149"/>
      <c r="C16" s="149"/>
      <c r="D16" s="23"/>
      <c r="E16" s="23"/>
      <c r="F16" s="53"/>
      <c r="G16" s="42"/>
      <c r="H16" s="23"/>
      <c r="I16" s="23"/>
      <c r="J16" s="92"/>
      <c r="K16" s="42"/>
      <c r="L16" s="24"/>
      <c r="M16" s="24"/>
      <c r="N16" s="24"/>
      <c r="O16" s="24"/>
      <c r="P16" s="24"/>
      <c r="Q16" s="105"/>
      <c r="R16" s="105"/>
      <c r="S16" s="24"/>
    </row>
    <row r="17" spans="1:19" s="12" customFormat="1" ht="17.100000000000001" customHeight="1">
      <c r="A17" s="102"/>
      <c r="B17" s="149"/>
      <c r="C17" s="149"/>
      <c r="D17" s="23"/>
      <c r="E17" s="23"/>
      <c r="F17" s="53"/>
      <c r="G17" s="42"/>
      <c r="H17" s="23"/>
      <c r="I17" s="23"/>
      <c r="J17" s="92"/>
      <c r="K17" s="42"/>
      <c r="L17" s="24"/>
      <c r="M17" s="24"/>
      <c r="N17" s="24"/>
      <c r="O17" s="24"/>
      <c r="P17" s="24"/>
      <c r="Q17" s="105"/>
      <c r="R17" s="105"/>
      <c r="S17" s="24"/>
    </row>
    <row r="18" spans="1:19" s="12" customFormat="1" ht="17.100000000000001" customHeight="1">
      <c r="A18" s="102"/>
      <c r="B18" s="149"/>
      <c r="C18" s="149"/>
      <c r="D18" s="23"/>
      <c r="E18" s="23"/>
      <c r="F18" s="53"/>
      <c r="G18" s="42"/>
      <c r="H18" s="23"/>
      <c r="I18" s="23"/>
      <c r="J18" s="92"/>
      <c r="K18" s="42"/>
      <c r="L18" s="24"/>
      <c r="M18" s="24"/>
      <c r="N18" s="24"/>
      <c r="O18" s="24"/>
      <c r="P18" s="24"/>
      <c r="Q18" s="105"/>
      <c r="R18" s="105"/>
      <c r="S18" s="24"/>
    </row>
    <row r="19" spans="1:19" s="12" customFormat="1" ht="17.100000000000001" customHeight="1">
      <c r="A19" s="102"/>
      <c r="B19" s="149"/>
      <c r="C19" s="149"/>
      <c r="D19" s="104"/>
      <c r="E19" s="104"/>
      <c r="F19" s="104"/>
      <c r="G19" s="104"/>
      <c r="H19" s="104"/>
      <c r="I19" s="104"/>
      <c r="J19" s="104"/>
      <c r="K19" s="104"/>
      <c r="L19" s="105"/>
      <c r="M19" s="105"/>
      <c r="N19" s="105"/>
      <c r="O19" s="105"/>
      <c r="P19" s="105"/>
      <c r="Q19" s="105"/>
      <c r="R19" s="105"/>
      <c r="S19" s="105"/>
    </row>
    <row r="20" spans="1:19" s="12" customFormat="1" ht="17.100000000000001" customHeight="1">
      <c r="A20" s="102"/>
      <c r="B20" s="149"/>
      <c r="C20" s="149"/>
      <c r="D20" s="104"/>
      <c r="E20" s="104"/>
      <c r="F20" s="104"/>
      <c r="G20" s="104"/>
      <c r="H20" s="104"/>
      <c r="I20" s="104"/>
      <c r="J20" s="104"/>
      <c r="K20" s="104"/>
      <c r="L20" s="105"/>
      <c r="M20" s="105"/>
      <c r="N20" s="105"/>
      <c r="O20" s="105"/>
      <c r="P20" s="105"/>
      <c r="Q20" s="105"/>
      <c r="R20" s="105"/>
      <c r="S20" s="105"/>
    </row>
    <row r="21" spans="1:19" s="12" customFormat="1" ht="17.100000000000001" customHeight="1">
      <c r="A21" s="102"/>
      <c r="B21" s="149"/>
      <c r="C21" s="149"/>
      <c r="D21" s="104"/>
      <c r="E21" s="104"/>
      <c r="F21" s="104"/>
      <c r="G21" s="104"/>
      <c r="H21" s="104"/>
      <c r="I21" s="104"/>
      <c r="J21" s="104"/>
      <c r="K21" s="104"/>
      <c r="L21" s="105"/>
      <c r="M21" s="105"/>
      <c r="N21" s="105"/>
      <c r="O21" s="105"/>
      <c r="P21" s="105"/>
      <c r="Q21" s="105"/>
      <c r="R21" s="105"/>
      <c r="S21" s="105"/>
    </row>
    <row r="22" spans="1:19" s="12" customFormat="1" ht="17.100000000000001" customHeight="1">
      <c r="A22" s="102"/>
      <c r="B22" s="149"/>
      <c r="C22" s="149"/>
      <c r="D22" s="104"/>
      <c r="E22" s="104"/>
      <c r="F22" s="104"/>
      <c r="G22" s="104"/>
      <c r="H22" s="104"/>
      <c r="I22" s="104"/>
      <c r="J22" s="104"/>
      <c r="K22" s="104"/>
      <c r="L22" s="105"/>
      <c r="M22" s="105"/>
      <c r="N22" s="105"/>
      <c r="O22" s="105"/>
      <c r="P22" s="105"/>
      <c r="Q22" s="105"/>
      <c r="R22" s="105"/>
      <c r="S22" s="105"/>
    </row>
    <row r="23" spans="1:19" s="12" customFormat="1" ht="17.100000000000001" customHeight="1">
      <c r="A23" s="102"/>
      <c r="B23" s="149"/>
      <c r="C23" s="149"/>
      <c r="D23" s="104"/>
      <c r="E23" s="104"/>
      <c r="F23" s="104"/>
      <c r="G23" s="104"/>
      <c r="H23" s="104"/>
      <c r="I23" s="104"/>
      <c r="J23" s="104"/>
      <c r="K23" s="104"/>
      <c r="L23" s="105"/>
      <c r="M23" s="105"/>
      <c r="N23" s="105"/>
      <c r="O23" s="105"/>
      <c r="P23" s="105"/>
      <c r="Q23" s="105"/>
      <c r="R23" s="105"/>
      <c r="S23" s="105"/>
    </row>
    <row r="24" spans="1:19" s="12" customFormat="1" ht="17.100000000000001" customHeight="1">
      <c r="A24" s="222"/>
      <c r="B24" s="222"/>
      <c r="C24" s="222"/>
      <c r="D24" s="223"/>
      <c r="E24" s="223"/>
      <c r="F24" s="223"/>
      <c r="G24" s="223"/>
      <c r="H24" s="223"/>
      <c r="I24" s="223"/>
      <c r="J24" s="223"/>
      <c r="K24" s="223"/>
      <c r="L24" s="224"/>
      <c r="M24" s="224"/>
      <c r="N24" s="224"/>
      <c r="O24" s="224"/>
      <c r="P24" s="224"/>
      <c r="Q24" s="224"/>
      <c r="R24" s="224"/>
      <c r="S24" s="224"/>
    </row>
    <row r="25" spans="1:19" s="12" customFormat="1" ht="17.100000000000001" customHeight="1">
      <c r="A25" s="222"/>
      <c r="B25" s="222"/>
      <c r="C25" s="222"/>
      <c r="D25" s="223"/>
      <c r="E25" s="223"/>
      <c r="F25" s="223"/>
      <c r="G25" s="223"/>
      <c r="H25" s="223"/>
      <c r="I25" s="223"/>
      <c r="J25" s="223"/>
      <c r="K25" s="223"/>
      <c r="L25" s="224"/>
      <c r="M25" s="224"/>
      <c r="N25" s="224"/>
      <c r="O25" s="224"/>
      <c r="P25" s="224"/>
      <c r="Q25" s="224"/>
      <c r="R25" s="224"/>
      <c r="S25" s="224"/>
    </row>
    <row r="26" spans="1:19" s="12" customFormat="1" ht="17.100000000000001" customHeight="1">
      <c r="A26" s="222"/>
      <c r="B26" s="222"/>
      <c r="C26" s="222"/>
      <c r="D26" s="223"/>
      <c r="E26" s="223"/>
      <c r="F26" s="223"/>
      <c r="G26" s="223"/>
      <c r="H26" s="223"/>
      <c r="I26" s="223"/>
      <c r="J26" s="223"/>
      <c r="K26" s="223"/>
      <c r="L26" s="224"/>
      <c r="M26" s="224"/>
      <c r="N26" s="224"/>
      <c r="O26" s="224"/>
      <c r="P26" s="224"/>
      <c r="Q26" s="224"/>
      <c r="R26" s="224"/>
      <c r="S26" s="224"/>
    </row>
    <row r="27" spans="1:19" s="12" customFormat="1" ht="17.100000000000001" customHeight="1">
      <c r="A27" s="222"/>
      <c r="B27" s="222"/>
      <c r="C27" s="222"/>
      <c r="D27" s="223"/>
      <c r="E27" s="223"/>
      <c r="F27" s="223"/>
      <c r="G27" s="223"/>
      <c r="H27" s="223"/>
      <c r="I27" s="223"/>
      <c r="J27" s="223"/>
      <c r="K27" s="223"/>
      <c r="L27" s="224"/>
      <c r="M27" s="224"/>
      <c r="N27" s="224"/>
      <c r="O27" s="224"/>
      <c r="P27" s="224"/>
      <c r="Q27" s="224"/>
      <c r="R27" s="224"/>
      <c r="S27" s="224"/>
    </row>
    <row r="28" spans="1:19" s="12" customFormat="1" ht="17.100000000000001" customHeight="1">
      <c r="A28" s="222"/>
      <c r="B28" s="222"/>
      <c r="C28" s="222"/>
      <c r="D28" s="223"/>
      <c r="E28" s="223"/>
      <c r="F28" s="223"/>
      <c r="G28" s="223"/>
      <c r="H28" s="223"/>
      <c r="I28" s="223"/>
      <c r="J28" s="223"/>
      <c r="K28" s="223"/>
      <c r="L28" s="224"/>
      <c r="M28" s="224"/>
      <c r="N28" s="224"/>
      <c r="O28" s="224"/>
      <c r="P28" s="224"/>
      <c r="Q28" s="224"/>
      <c r="R28" s="224"/>
      <c r="S28" s="224"/>
    </row>
    <row r="29" spans="1:19" s="12" customFormat="1" ht="17.100000000000001" customHeight="1">
      <c r="A29" s="222"/>
      <c r="B29" s="222"/>
      <c r="C29" s="222"/>
      <c r="D29" s="223"/>
      <c r="E29" s="223"/>
      <c r="F29" s="223"/>
      <c r="G29" s="223"/>
      <c r="H29" s="223"/>
      <c r="I29" s="223"/>
      <c r="J29" s="223"/>
      <c r="K29" s="223"/>
      <c r="L29" s="224"/>
      <c r="M29" s="224"/>
      <c r="N29" s="224"/>
      <c r="O29" s="224"/>
      <c r="P29" s="224"/>
      <c r="Q29" s="224"/>
      <c r="R29" s="224"/>
      <c r="S29" s="224"/>
    </row>
    <row r="30" spans="1:19" s="12" customFormat="1" ht="17.100000000000001" customHeight="1">
      <c r="A30" s="222"/>
      <c r="B30" s="222"/>
      <c r="C30" s="222"/>
      <c r="D30" s="223"/>
      <c r="E30" s="223"/>
      <c r="F30" s="223"/>
      <c r="G30" s="223"/>
      <c r="H30" s="223"/>
      <c r="I30" s="223"/>
      <c r="J30" s="223"/>
      <c r="K30" s="223"/>
      <c r="L30" s="224"/>
      <c r="M30" s="224"/>
      <c r="N30" s="224"/>
      <c r="O30" s="224"/>
      <c r="P30" s="224"/>
      <c r="Q30" s="224"/>
      <c r="R30" s="224"/>
      <c r="S30" s="224"/>
    </row>
    <row r="31" spans="1:19" s="12" customFormat="1" ht="17.100000000000001" customHeight="1">
      <c r="A31" s="222"/>
      <c r="B31" s="222"/>
      <c r="C31" s="222"/>
      <c r="D31" s="223"/>
      <c r="E31" s="223"/>
      <c r="F31" s="223"/>
      <c r="G31" s="223"/>
      <c r="H31" s="223"/>
      <c r="I31" s="223"/>
      <c r="J31" s="223"/>
      <c r="K31" s="223"/>
      <c r="L31" s="224"/>
      <c r="M31" s="224"/>
      <c r="N31" s="224"/>
      <c r="O31" s="224"/>
      <c r="P31" s="224"/>
      <c r="Q31" s="224"/>
      <c r="R31" s="224"/>
      <c r="S31" s="224"/>
    </row>
    <row r="32" spans="1:19" s="12" customFormat="1" ht="17.100000000000001" customHeight="1">
      <c r="A32" s="222"/>
      <c r="B32" s="222"/>
      <c r="C32" s="222"/>
      <c r="D32" s="223"/>
      <c r="E32" s="223"/>
      <c r="F32" s="223"/>
      <c r="G32" s="223"/>
      <c r="H32" s="223"/>
      <c r="I32" s="223"/>
      <c r="J32" s="223"/>
      <c r="K32" s="223"/>
      <c r="L32" s="224"/>
      <c r="M32" s="224"/>
      <c r="N32" s="224"/>
      <c r="O32" s="224"/>
      <c r="P32" s="224"/>
      <c r="Q32" s="224"/>
      <c r="R32" s="224"/>
      <c r="S32" s="224"/>
    </row>
    <row r="33" spans="1:26" s="12" customFormat="1" ht="17.100000000000001" customHeight="1">
      <c r="A33" s="222"/>
      <c r="B33" s="222"/>
      <c r="C33" s="222"/>
      <c r="D33" s="223"/>
      <c r="E33" s="223"/>
      <c r="F33" s="223"/>
      <c r="G33" s="223"/>
      <c r="H33" s="223"/>
      <c r="I33" s="223"/>
      <c r="J33" s="223"/>
      <c r="K33" s="223"/>
      <c r="L33" s="224"/>
      <c r="M33" s="224"/>
      <c r="N33" s="224"/>
      <c r="O33" s="224"/>
      <c r="P33" s="224"/>
      <c r="Q33" s="224"/>
      <c r="R33" s="224"/>
      <c r="S33" s="224"/>
    </row>
    <row r="34" spans="1:26" s="12" customFormat="1" ht="17.100000000000001" customHeight="1">
      <c r="A34" s="102"/>
      <c r="B34" s="149"/>
      <c r="C34" s="149"/>
      <c r="D34" s="23"/>
      <c r="E34" s="23"/>
      <c r="F34" s="53"/>
      <c r="G34" s="42"/>
      <c r="H34" s="23"/>
      <c r="I34" s="23"/>
      <c r="J34" s="92"/>
      <c r="K34" s="42"/>
      <c r="L34" s="24"/>
      <c r="M34" s="24"/>
      <c r="N34" s="24"/>
      <c r="O34" s="24"/>
      <c r="P34" s="24"/>
      <c r="Q34" s="105"/>
      <c r="R34" s="105"/>
      <c r="S34" s="24"/>
    </row>
    <row r="35" spans="1:26" s="12" customFormat="1" ht="17.100000000000001" customHeight="1"/>
    <row r="36" spans="1:26" s="12" customFormat="1" ht="17.100000000000001" customHeight="1">
      <c r="A36" s="17" t="s">
        <v>102</v>
      </c>
    </row>
    <row r="37" spans="1:26" s="12" customFormat="1" ht="17.100000000000001" customHeight="1">
      <c r="A37" s="482" t="s">
        <v>209</v>
      </c>
      <c r="B37" s="484" t="s">
        <v>98</v>
      </c>
      <c r="C37" s="484" t="s">
        <v>60</v>
      </c>
      <c r="D37" s="486" t="s">
        <v>261</v>
      </c>
      <c r="E37" s="486" t="s">
        <v>323</v>
      </c>
      <c r="F37" s="484" t="s">
        <v>250</v>
      </c>
      <c r="G37" s="479" t="s">
        <v>258</v>
      </c>
      <c r="H37" s="480"/>
      <c r="I37" s="480"/>
      <c r="J37" s="480"/>
      <c r="K37" s="481"/>
      <c r="L37" s="479" t="s">
        <v>259</v>
      </c>
      <c r="M37" s="480"/>
      <c r="N37" s="480"/>
      <c r="O37" s="480"/>
      <c r="P37" s="481"/>
      <c r="Q37" s="479" t="s">
        <v>260</v>
      </c>
      <c r="R37" s="480"/>
      <c r="S37" s="480"/>
      <c r="T37" s="480"/>
      <c r="U37" s="481"/>
      <c r="V37" s="479" t="s">
        <v>324</v>
      </c>
      <c r="W37" s="480"/>
      <c r="X37" s="480"/>
      <c r="Y37" s="480"/>
      <c r="Z37" s="481"/>
    </row>
    <row r="38" spans="1:26" s="19" customFormat="1" ht="18" customHeight="1">
      <c r="A38" s="483"/>
      <c r="B38" s="485"/>
      <c r="C38" s="485"/>
      <c r="D38" s="487"/>
      <c r="E38" s="487"/>
      <c r="F38" s="485"/>
      <c r="G38" s="233" t="s">
        <v>251</v>
      </c>
      <c r="H38" s="233" t="s">
        <v>252</v>
      </c>
      <c r="I38" s="233" t="s">
        <v>253</v>
      </c>
      <c r="J38" s="233" t="s">
        <v>254</v>
      </c>
      <c r="K38" s="233" t="s">
        <v>255</v>
      </c>
      <c r="L38" s="233" t="s">
        <v>251</v>
      </c>
      <c r="M38" s="233" t="s">
        <v>252</v>
      </c>
      <c r="N38" s="233" t="s">
        <v>253</v>
      </c>
      <c r="O38" s="233" t="s">
        <v>254</v>
      </c>
      <c r="P38" s="233" t="s">
        <v>255</v>
      </c>
      <c r="Q38" s="233" t="s">
        <v>251</v>
      </c>
      <c r="R38" s="233" t="s">
        <v>252</v>
      </c>
      <c r="S38" s="233" t="s">
        <v>253</v>
      </c>
      <c r="T38" s="233" t="s">
        <v>254</v>
      </c>
      <c r="U38" s="233" t="s">
        <v>255</v>
      </c>
      <c r="V38" s="233" t="s">
        <v>251</v>
      </c>
      <c r="W38" s="233" t="s">
        <v>252</v>
      </c>
      <c r="X38" s="233" t="s">
        <v>253</v>
      </c>
      <c r="Y38" s="233" t="s">
        <v>254</v>
      </c>
      <c r="Z38" s="233" t="s">
        <v>255</v>
      </c>
    </row>
    <row r="39" spans="1:26" ht="17.100000000000001" customHeight="1">
      <c r="A39" s="106"/>
      <c r="B39" s="106"/>
      <c r="C39" s="156"/>
      <c r="D39" s="15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7.100000000000001" customHeight="1">
      <c r="A40" s="106"/>
      <c r="B40" s="106"/>
      <c r="C40" s="156"/>
      <c r="D40" s="15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7.100000000000001" customHeight="1">
      <c r="A41" s="106"/>
      <c r="B41" s="106"/>
      <c r="C41" s="156"/>
      <c r="D41" s="15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7.100000000000001" customHeight="1">
      <c r="A42" s="106"/>
      <c r="B42" s="106"/>
      <c r="C42" s="156"/>
      <c r="D42" s="15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7.100000000000001" customHeight="1">
      <c r="A43" s="106"/>
      <c r="B43" s="106"/>
      <c r="C43" s="156"/>
      <c r="D43" s="15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7.100000000000001" customHeight="1">
      <c r="A44" s="106"/>
      <c r="B44" s="106"/>
      <c r="C44" s="156"/>
      <c r="D44" s="15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7.100000000000001" customHeight="1">
      <c r="A45" s="106"/>
      <c r="B45" s="106"/>
      <c r="C45" s="156"/>
      <c r="D45" s="15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7.100000000000001" customHeight="1">
      <c r="A46" s="106"/>
      <c r="B46" s="106"/>
      <c r="C46" s="156"/>
      <c r="D46" s="15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7.100000000000001" customHeight="1">
      <c r="A47" s="106"/>
      <c r="B47" s="106"/>
      <c r="C47" s="156"/>
      <c r="D47" s="15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7.100000000000001" customHeight="1">
      <c r="A48" s="106"/>
      <c r="B48" s="106"/>
      <c r="C48" s="156"/>
      <c r="D48" s="15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7.100000000000001" customHeight="1">
      <c r="A49" s="106"/>
      <c r="B49" s="106"/>
      <c r="C49" s="156"/>
      <c r="D49" s="15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7.100000000000001" customHeight="1">
      <c r="A50" s="106"/>
      <c r="B50" s="106"/>
      <c r="C50" s="156"/>
      <c r="D50" s="15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 spans="1:26" ht="17.100000000000001" customHeight="1">
      <c r="A51" s="106"/>
      <c r="B51" s="106"/>
      <c r="C51" s="156"/>
      <c r="D51" s="15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spans="1:26" ht="17.100000000000001" customHeight="1">
      <c r="A52" s="106"/>
      <c r="B52" s="106"/>
      <c r="C52" s="156"/>
      <c r="D52" s="15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spans="1:26" ht="17.100000000000001" customHeight="1">
      <c r="A53" s="106"/>
      <c r="B53" s="106"/>
      <c r="C53" s="156"/>
      <c r="D53" s="15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spans="1:26" ht="17.100000000000001" customHeight="1">
      <c r="A54" s="106"/>
      <c r="B54" s="106"/>
      <c r="C54" s="156"/>
      <c r="D54" s="15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spans="1:26" ht="17.100000000000001" customHeight="1">
      <c r="A55" s="106"/>
      <c r="B55" s="106"/>
      <c r="C55" s="156"/>
      <c r="D55" s="15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spans="1:26" ht="17.100000000000001" customHeight="1">
      <c r="A56" s="106"/>
      <c r="B56" s="106"/>
      <c r="C56" s="156"/>
      <c r="D56" s="15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spans="1:26" ht="17.100000000000001" customHeight="1">
      <c r="A57" s="106"/>
      <c r="B57" s="106"/>
      <c r="C57" s="156"/>
      <c r="D57" s="15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spans="1:26" ht="17.100000000000001" customHeight="1">
      <c r="A58" s="106"/>
      <c r="B58" s="106"/>
      <c r="C58" s="156"/>
      <c r="D58" s="15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spans="1:26" s="219" customFormat="1" ht="17.100000000000001" customHeight="1">
      <c r="A59" s="156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 spans="1:26" s="219" customFormat="1" ht="17.100000000000001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 spans="1:26" s="219" customFormat="1" ht="17.100000000000001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</row>
    <row r="62" spans="1:26" s="219" customFormat="1" ht="17.100000000000001" customHeight="1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</row>
    <row r="63" spans="1:26" s="219" customFormat="1" ht="17.100000000000001" customHeight="1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</row>
    <row r="64" spans="1:26" s="219" customFormat="1" ht="17.100000000000001" customHeight="1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</row>
    <row r="65" spans="1:36" s="219" customFormat="1" ht="17.100000000000001" customHeight="1">
      <c r="A65" s="156"/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</row>
    <row r="66" spans="1:36" s="219" customFormat="1" ht="17.100000000000001" customHeight="1">
      <c r="A66" s="156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</row>
    <row r="67" spans="1:36" s="219" customFormat="1" ht="17.100000000000001" customHeight="1">
      <c r="A67" s="156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</row>
    <row r="68" spans="1:36" s="219" customFormat="1" ht="17.100000000000001" customHeight="1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</row>
    <row r="69" spans="1:36" ht="17.100000000000001" customHeight="1">
      <c r="A69" s="106"/>
      <c r="B69" s="106"/>
      <c r="C69" s="156"/>
      <c r="D69" s="15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spans="1:36" ht="17.100000000000001" customHeight="1">
      <c r="AE70" s="12"/>
      <c r="AF70" s="12"/>
      <c r="AG70" s="12"/>
      <c r="AH70" s="12"/>
      <c r="AI70" s="12"/>
      <c r="AJ70" s="12"/>
    </row>
  </sheetData>
  <mergeCells count="10">
    <mergeCell ref="Q37:U37"/>
    <mergeCell ref="V37:Z37"/>
    <mergeCell ref="A37:A38"/>
    <mergeCell ref="B37:B38"/>
    <mergeCell ref="D37:D38"/>
    <mergeCell ref="E37:E38"/>
    <mergeCell ref="G37:K37"/>
    <mergeCell ref="L37:P37"/>
    <mergeCell ref="C37:C38"/>
    <mergeCell ref="F37:F38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26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4.77734375" style="37" customWidth="1"/>
    <col min="4" max="7" width="12.77734375" style="37" customWidth="1"/>
    <col min="8" max="11" width="3.77734375" style="37" customWidth="1"/>
    <col min="12" max="16384" width="10.77734375" style="37"/>
  </cols>
  <sheetData>
    <row r="1" spans="1:11" s="46" customFormat="1" ht="33" customHeight="1">
      <c r="A1" s="320" t="s">
        <v>34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</row>
    <row r="2" spans="1:11" s="46" customFormat="1" ht="33" customHeight="1">
      <c r="A2" s="320"/>
      <c r="B2" s="320"/>
      <c r="C2" s="320"/>
      <c r="D2" s="320"/>
      <c r="E2" s="320"/>
      <c r="F2" s="320"/>
      <c r="G2" s="320"/>
      <c r="H2" s="320"/>
      <c r="I2" s="320"/>
      <c r="J2" s="320"/>
      <c r="K2" s="320"/>
    </row>
    <row r="3" spans="1:11" s="46" customFormat="1" ht="12.75" customHeight="1">
      <c r="A3" s="47" t="s">
        <v>93</v>
      </c>
      <c r="B3" s="47"/>
      <c r="C3" s="47"/>
      <c r="D3" s="22"/>
      <c r="E3" s="22"/>
      <c r="F3" s="22"/>
      <c r="G3" s="22"/>
      <c r="H3" s="22"/>
      <c r="I3" s="22"/>
      <c r="J3" s="22"/>
      <c r="K3" s="22"/>
    </row>
    <row r="4" spans="1:11" s="48" customFormat="1" ht="13.5" customHeight="1">
      <c r="A4" s="85" t="str">
        <f>" 교   정   번   호(Calibration No) : "&amp;기본정보!H3</f>
        <v xml:space="preserve"> 교   정   번   호(Calibration No) : </v>
      </c>
      <c r="B4" s="85"/>
      <c r="C4" s="85"/>
      <c r="D4" s="86"/>
      <c r="E4" s="86"/>
      <c r="F4" s="86"/>
      <c r="G4" s="94"/>
      <c r="H4" s="86"/>
      <c r="I4" s="95"/>
      <c r="J4" s="87"/>
      <c r="K4" s="94"/>
    </row>
    <row r="5" spans="1:11" s="36" customFormat="1" ht="15" customHeight="1"/>
    <row r="6" spans="1:11" ht="15" customHeight="1">
      <c r="A6" s="225" t="str">
        <f>IF(Calcu!$O$3=1,"","삭제")</f>
        <v>삭제</v>
      </c>
      <c r="E6" s="52" t="str">
        <f>"○ 품명 : "&amp;기본정보!C$5</f>
        <v xml:space="preserve">○ 품명 : </v>
      </c>
    </row>
    <row r="7" spans="1:11" ht="15" customHeight="1">
      <c r="A7" s="89" t="str">
        <f>A6</f>
        <v>삭제</v>
      </c>
      <c r="E7" s="52" t="str">
        <f>"○ 제작회사 : "&amp;기본정보!C$6</f>
        <v xml:space="preserve">○ 제작회사 : </v>
      </c>
    </row>
    <row r="8" spans="1:11" ht="15" customHeight="1">
      <c r="A8" s="89" t="str">
        <f t="shared" ref="A8:A15" si="0">A7</f>
        <v>삭제</v>
      </c>
      <c r="E8" s="52" t="str">
        <f>"○ 형식 : "&amp;기본정보!C$7</f>
        <v xml:space="preserve">○ 형식 : </v>
      </c>
    </row>
    <row r="9" spans="1:11" ht="15" customHeight="1">
      <c r="A9" s="89" t="str">
        <f t="shared" si="0"/>
        <v>삭제</v>
      </c>
      <c r="E9" s="52" t="str">
        <f>"○ 기기번호 : "&amp;기본정보!C$8</f>
        <v xml:space="preserve">○ 기기번호 : </v>
      </c>
    </row>
    <row r="10" spans="1:11" ht="15" customHeight="1">
      <c r="A10" s="89" t="str">
        <f t="shared" si="0"/>
        <v>삭제</v>
      </c>
    </row>
    <row r="11" spans="1:11" ht="15" customHeight="1">
      <c r="A11" s="89" t="str">
        <f t="shared" si="0"/>
        <v>삭제</v>
      </c>
      <c r="E11" s="38" t="s">
        <v>224</v>
      </c>
    </row>
    <row r="12" spans="1:11" ht="15" customHeight="1">
      <c r="A12" s="89" t="str">
        <f t="shared" si="0"/>
        <v>삭제</v>
      </c>
      <c r="B12" s="44"/>
      <c r="C12" s="44"/>
      <c r="E12" s="52" t="str">
        <f ca="1">"○ 최소눈금 : "&amp;TEXT(Calcu!$F$3,Calcu!$Q$80)&amp;Calcu!$H$3</f>
        <v>○ 최소눈금 : 00</v>
      </c>
    </row>
    <row r="13" spans="1:11" ht="15" customHeight="1">
      <c r="A13" s="89" t="str">
        <f t="shared" si="0"/>
        <v>삭제</v>
      </c>
      <c r="B13" s="44"/>
      <c r="C13" s="44"/>
    </row>
    <row r="14" spans="1:11" ht="15" customHeight="1">
      <c r="A14" s="89" t="str">
        <f t="shared" si="0"/>
        <v>삭제</v>
      </c>
      <c r="B14" s="43"/>
      <c r="C14" s="43"/>
      <c r="E14" s="123" t="s">
        <v>154</v>
      </c>
      <c r="F14" s="136" t="s">
        <v>155</v>
      </c>
    </row>
    <row r="15" spans="1:11" ht="15" customHeight="1">
      <c r="A15" s="89" t="str">
        <f t="shared" si="0"/>
        <v>삭제</v>
      </c>
      <c r="B15" s="43"/>
      <c r="C15" s="43"/>
      <c r="E15" s="124" t="str">
        <f>"("&amp;Calcu!H$3&amp;")"</f>
        <v>(0)</v>
      </c>
      <c r="F15" s="135" t="str">
        <f>E15</f>
        <v>(0)</v>
      </c>
    </row>
    <row r="16" spans="1:11" ht="15" customHeight="1">
      <c r="A16" s="44" t="str">
        <f>IF(AND(Calcu!$O$3=1,Calcu!B9=TRUE),"","삭제")</f>
        <v>삭제</v>
      </c>
      <c r="B16" s="43"/>
      <c r="C16" s="43"/>
      <c r="E16" s="125" t="e">
        <f ca="1">Calcu!U9</f>
        <v>#N/A</v>
      </c>
      <c r="F16" s="125" t="e">
        <f ca="1">Calcu!W9</f>
        <v>#N/A</v>
      </c>
    </row>
    <row r="17" spans="1:6" ht="15" customHeight="1">
      <c r="A17" s="44" t="str">
        <f>IF(AND(Calcu!$O$3=1,Calcu!B10=TRUE),"","삭제")</f>
        <v>삭제</v>
      </c>
      <c r="B17" s="43"/>
      <c r="C17" s="43"/>
      <c r="E17" s="125" t="e">
        <f ca="1">Calcu!U10</f>
        <v>#N/A</v>
      </c>
      <c r="F17" s="125" t="e">
        <f ca="1">Calcu!W10</f>
        <v>#N/A</v>
      </c>
    </row>
    <row r="18" spans="1:6" ht="15" customHeight="1">
      <c r="A18" s="44" t="str">
        <f>IF(AND(Calcu!$O$3=1,Calcu!B11=TRUE),"","삭제")</f>
        <v>삭제</v>
      </c>
      <c r="B18" s="43"/>
      <c r="C18" s="43"/>
      <c r="E18" s="125" t="e">
        <f ca="1">Calcu!U11</f>
        <v>#N/A</v>
      </c>
      <c r="F18" s="125" t="e">
        <f ca="1">Calcu!W11</f>
        <v>#N/A</v>
      </c>
    </row>
    <row r="19" spans="1:6" ht="15" customHeight="1">
      <c r="A19" s="44" t="str">
        <f>IF(AND(Calcu!$O$3=1,Calcu!B12=TRUE),"","삭제")</f>
        <v>삭제</v>
      </c>
      <c r="B19" s="43"/>
      <c r="C19" s="43"/>
      <c r="E19" s="125" t="e">
        <f ca="1">Calcu!U12</f>
        <v>#N/A</v>
      </c>
      <c r="F19" s="125" t="e">
        <f ca="1">Calcu!W12</f>
        <v>#N/A</v>
      </c>
    </row>
    <row r="20" spans="1:6" ht="15" customHeight="1">
      <c r="A20" s="44" t="str">
        <f>IF(AND(Calcu!$O$3=1,Calcu!B13=TRUE),"","삭제")</f>
        <v>삭제</v>
      </c>
      <c r="B20" s="43"/>
      <c r="C20" s="43"/>
      <c r="E20" s="125" t="e">
        <f ca="1">Calcu!U13</f>
        <v>#N/A</v>
      </c>
      <c r="F20" s="125" t="e">
        <f ca="1">Calcu!W13</f>
        <v>#N/A</v>
      </c>
    </row>
    <row r="21" spans="1:6" ht="15" customHeight="1">
      <c r="A21" s="44" t="str">
        <f>IF(AND(Calcu!$O$3=1,Calcu!B14=TRUE),"","삭제")</f>
        <v>삭제</v>
      </c>
      <c r="B21" s="43"/>
      <c r="C21" s="43"/>
      <c r="E21" s="125" t="e">
        <f ca="1">Calcu!U14</f>
        <v>#N/A</v>
      </c>
      <c r="F21" s="125" t="e">
        <f ca="1">Calcu!W14</f>
        <v>#N/A</v>
      </c>
    </row>
    <row r="22" spans="1:6" ht="15" customHeight="1">
      <c r="A22" s="44" t="str">
        <f>IF(AND(Calcu!$O$3=1,Calcu!B15=TRUE),"","삭제")</f>
        <v>삭제</v>
      </c>
      <c r="B22" s="43"/>
      <c r="C22" s="43"/>
      <c r="E22" s="125" t="e">
        <f ca="1">Calcu!U15</f>
        <v>#N/A</v>
      </c>
      <c r="F22" s="125" t="e">
        <f ca="1">Calcu!W15</f>
        <v>#N/A</v>
      </c>
    </row>
    <row r="23" spans="1:6" ht="15" customHeight="1">
      <c r="A23" s="44" t="str">
        <f>IF(AND(Calcu!$O$3=1,Calcu!B16=TRUE),"","삭제")</f>
        <v>삭제</v>
      </c>
      <c r="B23" s="43"/>
      <c r="C23" s="43"/>
      <c r="E23" s="125" t="e">
        <f ca="1">Calcu!U16</f>
        <v>#N/A</v>
      </c>
      <c r="F23" s="125" t="e">
        <f ca="1">Calcu!W16</f>
        <v>#N/A</v>
      </c>
    </row>
    <row r="24" spans="1:6" ht="15" customHeight="1">
      <c r="A24" s="44" t="str">
        <f>IF(AND(Calcu!$O$3=1,Calcu!B17=TRUE),"","삭제")</f>
        <v>삭제</v>
      </c>
      <c r="B24" s="43"/>
      <c r="C24" s="43"/>
      <c r="E24" s="125" t="e">
        <f ca="1">Calcu!U17</f>
        <v>#N/A</v>
      </c>
      <c r="F24" s="125" t="e">
        <f ca="1">Calcu!W17</f>
        <v>#N/A</v>
      </c>
    </row>
    <row r="25" spans="1:6" ht="15" customHeight="1">
      <c r="A25" s="44" t="str">
        <f>IF(AND(Calcu!$O$3=1,Calcu!B18=TRUE),"","삭제")</f>
        <v>삭제</v>
      </c>
      <c r="B25" s="43"/>
      <c r="C25" s="43"/>
      <c r="E25" s="125" t="e">
        <f ca="1">Calcu!U18</f>
        <v>#N/A</v>
      </c>
      <c r="F25" s="125" t="e">
        <f ca="1">Calcu!W18</f>
        <v>#N/A</v>
      </c>
    </row>
    <row r="26" spans="1:6" ht="15" customHeight="1">
      <c r="A26" s="44" t="str">
        <f>IF(AND(Calcu!$O$3=1,Calcu!B19=TRUE),"","삭제")</f>
        <v>삭제</v>
      </c>
      <c r="B26" s="43"/>
      <c r="C26" s="43"/>
      <c r="E26" s="125" t="e">
        <f ca="1">Calcu!U19</f>
        <v>#N/A</v>
      </c>
      <c r="F26" s="125" t="e">
        <f ca="1">Calcu!W19</f>
        <v>#N/A</v>
      </c>
    </row>
    <row r="27" spans="1:6" ht="15" customHeight="1">
      <c r="A27" s="44" t="str">
        <f>IF(AND(Calcu!$O$3=1,Calcu!B20=TRUE),"","삭제")</f>
        <v>삭제</v>
      </c>
      <c r="B27" s="43"/>
      <c r="C27" s="43"/>
      <c r="E27" s="125" t="e">
        <f ca="1">Calcu!U20</f>
        <v>#N/A</v>
      </c>
      <c r="F27" s="125" t="e">
        <f ca="1">Calcu!W20</f>
        <v>#N/A</v>
      </c>
    </row>
    <row r="28" spans="1:6" ht="15" customHeight="1">
      <c r="A28" s="44" t="str">
        <f>IF(AND(Calcu!$O$3=1,Calcu!B21=TRUE),"","삭제")</f>
        <v>삭제</v>
      </c>
      <c r="B28" s="43"/>
      <c r="C28" s="43"/>
      <c r="E28" s="125" t="e">
        <f ca="1">Calcu!U21</f>
        <v>#N/A</v>
      </c>
      <c r="F28" s="125" t="e">
        <f ca="1">Calcu!W21</f>
        <v>#N/A</v>
      </c>
    </row>
    <row r="29" spans="1:6" ht="15" customHeight="1">
      <c r="A29" s="44" t="str">
        <f>IF(AND(Calcu!$O$3=1,Calcu!B22=TRUE),"","삭제")</f>
        <v>삭제</v>
      </c>
      <c r="B29" s="43"/>
      <c r="C29" s="43"/>
      <c r="E29" s="125" t="e">
        <f ca="1">Calcu!U22</f>
        <v>#N/A</v>
      </c>
      <c r="F29" s="125" t="e">
        <f ca="1">Calcu!W22</f>
        <v>#N/A</v>
      </c>
    </row>
    <row r="30" spans="1:6" ht="15" customHeight="1">
      <c r="A30" s="44" t="str">
        <f>IF(AND(Calcu!$O$3=1,Calcu!B23=TRUE),"","삭제")</f>
        <v>삭제</v>
      </c>
      <c r="B30" s="43"/>
      <c r="C30" s="43"/>
      <c r="E30" s="125" t="e">
        <f ca="1">Calcu!U23</f>
        <v>#N/A</v>
      </c>
      <c r="F30" s="125" t="e">
        <f ca="1">Calcu!W23</f>
        <v>#N/A</v>
      </c>
    </row>
    <row r="31" spans="1:6" ht="15" customHeight="1">
      <c r="A31" s="44" t="str">
        <f>IF(AND(Calcu!$O$3=1,Calcu!B24=TRUE),"","삭제")</f>
        <v>삭제</v>
      </c>
      <c r="B31" s="43"/>
      <c r="C31" s="43"/>
      <c r="E31" s="125" t="e">
        <f ca="1">Calcu!U24</f>
        <v>#N/A</v>
      </c>
      <c r="F31" s="125" t="e">
        <f ca="1">Calcu!W24</f>
        <v>#N/A</v>
      </c>
    </row>
    <row r="32" spans="1:6" s="145" customFormat="1" ht="15" customHeight="1">
      <c r="A32" s="44" t="str">
        <f>IF(AND(Calcu!$O$3=1,Calcu!B25=TRUE),"","삭제")</f>
        <v>삭제</v>
      </c>
      <c r="B32" s="43"/>
      <c r="C32" s="43"/>
      <c r="E32" s="125" t="e">
        <f ca="1">Calcu!U25</f>
        <v>#N/A</v>
      </c>
      <c r="F32" s="125" t="e">
        <f ca="1">Calcu!W25</f>
        <v>#N/A</v>
      </c>
    </row>
    <row r="33" spans="1:8" s="145" customFormat="1" ht="15" customHeight="1">
      <c r="A33" s="44" t="str">
        <f>IF(AND(Calcu!$O$3=1,Calcu!B26=TRUE),"","삭제")</f>
        <v>삭제</v>
      </c>
      <c r="B33" s="43"/>
      <c r="C33" s="43"/>
      <c r="E33" s="125" t="e">
        <f ca="1">Calcu!U26</f>
        <v>#N/A</v>
      </c>
      <c r="F33" s="125" t="e">
        <f ca="1">Calcu!W26</f>
        <v>#N/A</v>
      </c>
    </row>
    <row r="34" spans="1:8" s="145" customFormat="1" ht="15" customHeight="1">
      <c r="A34" s="44" t="str">
        <f>IF(AND(Calcu!$O$3=1,Calcu!B27=TRUE),"","삭제")</f>
        <v>삭제</v>
      </c>
      <c r="B34" s="43"/>
      <c r="C34" s="43"/>
      <c r="E34" s="125" t="e">
        <f ca="1">Calcu!U27</f>
        <v>#N/A</v>
      </c>
      <c r="F34" s="125" t="e">
        <f ca="1">Calcu!W27</f>
        <v>#N/A</v>
      </c>
    </row>
    <row r="35" spans="1:8" s="145" customFormat="1" ht="15" customHeight="1">
      <c r="A35" s="44" t="str">
        <f>IF(AND(Calcu!$O$3=1,Calcu!B28=TRUE),"","삭제")</f>
        <v>삭제</v>
      </c>
      <c r="B35" s="43"/>
      <c r="C35" s="43"/>
      <c r="E35" s="125" t="e">
        <f ca="1">Calcu!U28</f>
        <v>#N/A</v>
      </c>
      <c r="F35" s="125" t="e">
        <f ca="1">Calcu!W28</f>
        <v>#N/A</v>
      </c>
    </row>
    <row r="36" spans="1:8" s="145" customFormat="1" ht="15" customHeight="1">
      <c r="A36" s="44" t="str">
        <f>IF(AND(Calcu!$O$3=1,Calcu!B29=TRUE),"","삭제")</f>
        <v>삭제</v>
      </c>
      <c r="B36" s="43"/>
      <c r="C36" s="43"/>
      <c r="E36" s="125" t="e">
        <f ca="1">Calcu!U29</f>
        <v>#N/A</v>
      </c>
      <c r="F36" s="125" t="e">
        <f ca="1">Calcu!W29</f>
        <v>#N/A</v>
      </c>
    </row>
    <row r="37" spans="1:8" s="145" customFormat="1" ht="15" customHeight="1">
      <c r="A37" s="44" t="str">
        <f>IF(AND(Calcu!$O$3=1,Calcu!B30=TRUE),"","삭제")</f>
        <v>삭제</v>
      </c>
      <c r="B37" s="43"/>
      <c r="C37" s="43"/>
      <c r="E37" s="125" t="e">
        <f ca="1">Calcu!U30</f>
        <v>#N/A</v>
      </c>
      <c r="F37" s="125" t="e">
        <f ca="1">Calcu!W30</f>
        <v>#N/A</v>
      </c>
    </row>
    <row r="38" spans="1:8" s="145" customFormat="1" ht="15" customHeight="1">
      <c r="A38" s="44" t="str">
        <f>IF(AND(Calcu!$O$3=1,Calcu!B31=TRUE),"","삭제")</f>
        <v>삭제</v>
      </c>
      <c r="B38" s="43"/>
      <c r="C38" s="43"/>
      <c r="E38" s="125" t="e">
        <f ca="1">Calcu!U31</f>
        <v>#N/A</v>
      </c>
      <c r="F38" s="125" t="e">
        <f ca="1">Calcu!W31</f>
        <v>#N/A</v>
      </c>
    </row>
    <row r="39" spans="1:8" s="145" customFormat="1" ht="15" customHeight="1">
      <c r="A39" s="44" t="str">
        <f>IF(AND(Calcu!$O$3=1,Calcu!B32=TRUE),"","삭제")</f>
        <v>삭제</v>
      </c>
      <c r="B39" s="43"/>
      <c r="C39" s="43"/>
      <c r="E39" s="125" t="e">
        <f ca="1">Calcu!U32</f>
        <v>#N/A</v>
      </c>
      <c r="F39" s="125" t="e">
        <f ca="1">Calcu!W32</f>
        <v>#N/A</v>
      </c>
    </row>
    <row r="40" spans="1:8" s="145" customFormat="1" ht="15" customHeight="1">
      <c r="A40" s="44" t="str">
        <f>IF(AND(Calcu!$O$3=1,Calcu!B33=TRUE),"","삭제")</f>
        <v>삭제</v>
      </c>
      <c r="B40" s="43"/>
      <c r="C40" s="43"/>
      <c r="E40" s="125" t="e">
        <f ca="1">Calcu!U33</f>
        <v>#N/A</v>
      </c>
      <c r="F40" s="125" t="e">
        <f ca="1">Calcu!W33</f>
        <v>#N/A</v>
      </c>
    </row>
    <row r="41" spans="1:8" s="145" customFormat="1" ht="15" customHeight="1">
      <c r="A41" s="44" t="str">
        <f>IF(AND(Calcu!$O$3=1,Calcu!B34=TRUE),"","삭제")</f>
        <v>삭제</v>
      </c>
      <c r="B41" s="43"/>
      <c r="C41" s="43"/>
      <c r="E41" s="125" t="e">
        <f ca="1">Calcu!U34</f>
        <v>#N/A</v>
      </c>
      <c r="F41" s="125" t="e">
        <f ca="1">Calcu!W34</f>
        <v>#N/A</v>
      </c>
    </row>
    <row r="42" spans="1:8" s="145" customFormat="1" ht="15" customHeight="1">
      <c r="A42" s="44" t="str">
        <f>IF(AND(Calcu!$O$3=1,Calcu!B35=TRUE),"","삭제")</f>
        <v>삭제</v>
      </c>
      <c r="B42" s="43"/>
      <c r="C42" s="43"/>
      <c r="E42" s="125" t="e">
        <f ca="1">Calcu!U35</f>
        <v>#N/A</v>
      </c>
      <c r="F42" s="125" t="e">
        <f ca="1">Calcu!W35</f>
        <v>#N/A</v>
      </c>
    </row>
    <row r="43" spans="1:8" s="145" customFormat="1" ht="15" customHeight="1">
      <c r="A43" s="44" t="str">
        <f>IF(AND(Calcu!$O$3=1,Calcu!B36=TRUE),"","삭제")</f>
        <v>삭제</v>
      </c>
      <c r="B43" s="43"/>
      <c r="C43" s="43"/>
      <c r="E43" s="125" t="e">
        <f ca="1">Calcu!U36</f>
        <v>#N/A</v>
      </c>
      <c r="F43" s="125" t="e">
        <f ca="1">Calcu!W36</f>
        <v>#N/A</v>
      </c>
    </row>
    <row r="44" spans="1:8" s="145" customFormat="1" ht="15" customHeight="1">
      <c r="A44" s="44" t="str">
        <f>IF(AND(Calcu!$O$3=1,Calcu!B37=TRUE),"","삭제")</f>
        <v>삭제</v>
      </c>
      <c r="B44" s="43"/>
      <c r="C44" s="43"/>
      <c r="E44" s="125" t="e">
        <f ca="1">Calcu!U37</f>
        <v>#N/A</v>
      </c>
      <c r="F44" s="125" t="e">
        <f ca="1">Calcu!W37</f>
        <v>#N/A</v>
      </c>
    </row>
    <row r="45" spans="1:8" s="145" customFormat="1" ht="15" customHeight="1">
      <c r="A45" s="44" t="str">
        <f>IF(AND(Calcu!$O$3=1,Calcu!B38=TRUE),"","삭제")</f>
        <v>삭제</v>
      </c>
      <c r="B45" s="43"/>
      <c r="C45" s="43"/>
      <c r="E45" s="125" t="e">
        <f ca="1">Calcu!U38</f>
        <v>#N/A</v>
      </c>
      <c r="F45" s="125" t="e">
        <f ca="1">Calcu!W38</f>
        <v>#N/A</v>
      </c>
    </row>
    <row r="46" spans="1:8" s="145" customFormat="1" ht="15" customHeight="1">
      <c r="A46" s="44" t="str">
        <f>IF(AND(Calcu!$O$3=1,Calcu!B39=TRUE),"","삭제")</f>
        <v>삭제</v>
      </c>
      <c r="B46" s="43"/>
      <c r="C46" s="43"/>
      <c r="E46" s="125" t="e">
        <f ca="1">Calcu!U39</f>
        <v>#N/A</v>
      </c>
      <c r="F46" s="125" t="e">
        <f ca="1">Calcu!W39</f>
        <v>#N/A</v>
      </c>
    </row>
    <row r="47" spans="1:8" ht="15" customHeight="1">
      <c r="A47" s="226" t="str">
        <f>A6</f>
        <v>삭제</v>
      </c>
      <c r="E47" s="96"/>
      <c r="F47" s="96"/>
      <c r="G47" s="50"/>
      <c r="H47" s="50"/>
    </row>
    <row r="48" spans="1:8" ht="15" customHeight="1">
      <c r="A48" s="226" t="str">
        <f>A7</f>
        <v>삭제</v>
      </c>
      <c r="E48" s="38" t="e">
        <f ca="1">"● 측정불확도 : "&amp;Calcu!$T$80</f>
        <v>#N/A</v>
      </c>
      <c r="G48" s="38"/>
    </row>
    <row r="49" spans="1:9" ht="15" customHeight="1">
      <c r="A49" s="226" t="str">
        <f>A8</f>
        <v>삭제</v>
      </c>
      <c r="F49" s="51" t="s">
        <v>94</v>
      </c>
      <c r="G49" s="49" t="str">
        <f>MAX(Calcu!AD$46:AD$76)&amp;")"</f>
        <v>0)</v>
      </c>
      <c r="I49" s="49"/>
    </row>
    <row r="50" spans="1:9" s="145" customFormat="1" ht="15" customHeight="1">
      <c r="A50" s="225" t="str">
        <f>IF(Calcu!$O$3=1,"삭제","")</f>
        <v/>
      </c>
      <c r="D50" s="52" t="str">
        <f>"○ 품명 : "&amp;기본정보!C$5</f>
        <v xml:space="preserve">○ 품명 : </v>
      </c>
    </row>
    <row r="51" spans="1:9" s="145" customFormat="1" ht="15" customHeight="1">
      <c r="A51" s="145" t="str">
        <f>A50</f>
        <v/>
      </c>
      <c r="D51" s="52" t="str">
        <f>"○ 제작회사 : "&amp;기본정보!C$6</f>
        <v xml:space="preserve">○ 제작회사 : </v>
      </c>
    </row>
    <row r="52" spans="1:9" s="145" customFormat="1" ht="15" customHeight="1">
      <c r="A52" s="145" t="str">
        <f t="shared" ref="A52:A57" si="1">A51</f>
        <v/>
      </c>
      <c r="D52" s="52" t="str">
        <f>"○ 형식 : "&amp;기본정보!C$7</f>
        <v xml:space="preserve">○ 형식 : </v>
      </c>
    </row>
    <row r="53" spans="1:9" s="145" customFormat="1" ht="15" customHeight="1">
      <c r="A53" s="145" t="str">
        <f t="shared" si="1"/>
        <v/>
      </c>
      <c r="D53" s="52" t="str">
        <f>"○ 기기번호 : "&amp;기본정보!C$8</f>
        <v xml:space="preserve">○ 기기번호 : </v>
      </c>
    </row>
    <row r="54" spans="1:9" s="145" customFormat="1" ht="15" customHeight="1">
      <c r="A54" s="145" t="str">
        <f t="shared" si="1"/>
        <v/>
      </c>
    </row>
    <row r="55" spans="1:9" s="145" customFormat="1" ht="15" customHeight="1">
      <c r="A55" s="145" t="str">
        <f t="shared" si="1"/>
        <v/>
      </c>
      <c r="D55" s="38" t="s">
        <v>224</v>
      </c>
    </row>
    <row r="56" spans="1:9" s="145" customFormat="1" ht="15" customHeight="1">
      <c r="A56" s="145" t="str">
        <f t="shared" si="1"/>
        <v/>
      </c>
      <c r="B56" s="44"/>
      <c r="C56" s="44"/>
      <c r="D56" s="52" t="str">
        <f ca="1">"○ 최소눈금 : "&amp;TEXT(Calcu!$F$3,Calcu!$Q$80)&amp;Calcu!$H$3</f>
        <v>○ 최소눈금 : 00</v>
      </c>
    </row>
    <row r="57" spans="1:9" s="145" customFormat="1" ht="15" customHeight="1">
      <c r="A57" s="145" t="str">
        <f t="shared" si="1"/>
        <v/>
      </c>
      <c r="B57" s="44"/>
      <c r="C57" s="44"/>
    </row>
    <row r="58" spans="1:9" s="145" customFormat="1" ht="15" customHeight="1">
      <c r="A58" s="225" t="str">
        <f>IF(Calcu!$O$3=2,"","삭제")</f>
        <v>삭제</v>
      </c>
      <c r="B58" s="43"/>
      <c r="C58" s="43"/>
      <c r="D58" s="321" t="s">
        <v>248</v>
      </c>
      <c r="E58" s="213" t="s">
        <v>134</v>
      </c>
      <c r="F58" s="136" t="s">
        <v>127</v>
      </c>
    </row>
    <row r="59" spans="1:9" s="145" customFormat="1" ht="15" customHeight="1">
      <c r="A59" s="225" t="str">
        <f>A58</f>
        <v>삭제</v>
      </c>
      <c r="B59" s="43"/>
      <c r="C59" s="43"/>
      <c r="D59" s="322"/>
      <c r="E59" s="214" t="str">
        <f>"("&amp;Calcu!H$3&amp;")"</f>
        <v>(0)</v>
      </c>
      <c r="F59" s="214" t="str">
        <f>E59</f>
        <v>(0)</v>
      </c>
    </row>
    <row r="60" spans="1:9" s="145" customFormat="1" ht="15" customHeight="1">
      <c r="A60" s="44" t="str">
        <f>IF(AND(Calcu!$O$3=2,Calcu!B9=TRUE),"","삭제")</f>
        <v>삭제</v>
      </c>
      <c r="B60" s="43"/>
      <c r="C60" s="43"/>
      <c r="D60" s="220" t="str">
        <f>Calcu!D9</f>
        <v/>
      </c>
      <c r="E60" s="125" t="e">
        <f ca="1">Calcu!U9</f>
        <v>#N/A</v>
      </c>
      <c r="F60" s="125" t="e">
        <f ca="1">Calcu!W9</f>
        <v>#N/A</v>
      </c>
    </row>
    <row r="61" spans="1:9" s="145" customFormat="1" ht="15" customHeight="1">
      <c r="A61" s="44" t="str">
        <f>IF(AND(Calcu!$O$3=2,Calcu!B10=TRUE),"","삭제")</f>
        <v>삭제</v>
      </c>
      <c r="B61" s="43"/>
      <c r="C61" s="43"/>
      <c r="D61" s="220" t="str">
        <f>IF(Calcu!D9=Calcu!D10,"",Calcu!D10)</f>
        <v/>
      </c>
      <c r="E61" s="125" t="e">
        <f ca="1">Calcu!U10</f>
        <v>#N/A</v>
      </c>
      <c r="F61" s="125" t="e">
        <f ca="1">Calcu!W10</f>
        <v>#N/A</v>
      </c>
    </row>
    <row r="62" spans="1:9" s="145" customFormat="1" ht="15" customHeight="1">
      <c r="A62" s="44" t="str">
        <f>IF(AND(Calcu!$O$3=2,Calcu!B11=TRUE),"","삭제")</f>
        <v>삭제</v>
      </c>
      <c r="B62" s="43"/>
      <c r="C62" s="43"/>
      <c r="D62" s="220" t="str">
        <f>IF(Calcu!D10=Calcu!D11,"",Calcu!D11)</f>
        <v/>
      </c>
      <c r="E62" s="125" t="e">
        <f ca="1">Calcu!U11</f>
        <v>#N/A</v>
      </c>
      <c r="F62" s="125" t="e">
        <f ca="1">Calcu!W11</f>
        <v>#N/A</v>
      </c>
    </row>
    <row r="63" spans="1:9" s="145" customFormat="1" ht="15" customHeight="1">
      <c r="A63" s="44" t="str">
        <f>IF(AND(Calcu!$O$3=2,Calcu!B12=TRUE),"","삭제")</f>
        <v>삭제</v>
      </c>
      <c r="B63" s="43"/>
      <c r="C63" s="43"/>
      <c r="D63" s="220" t="str">
        <f>IF(Calcu!D11=Calcu!D12,"",Calcu!D12)</f>
        <v/>
      </c>
      <c r="E63" s="125" t="e">
        <f ca="1">Calcu!U12</f>
        <v>#N/A</v>
      </c>
      <c r="F63" s="125" t="e">
        <f ca="1">Calcu!W12</f>
        <v>#N/A</v>
      </c>
    </row>
    <row r="64" spans="1:9" s="145" customFormat="1" ht="15" customHeight="1">
      <c r="A64" s="44" t="str">
        <f>IF(AND(Calcu!$O$3=2,Calcu!B13=TRUE),"","삭제")</f>
        <v>삭제</v>
      </c>
      <c r="B64" s="43"/>
      <c r="C64" s="43"/>
      <c r="D64" s="220" t="str">
        <f>IF(Calcu!D12=Calcu!D13,"",Calcu!D13)</f>
        <v/>
      </c>
      <c r="E64" s="125" t="e">
        <f ca="1">Calcu!U13</f>
        <v>#N/A</v>
      </c>
      <c r="F64" s="125" t="e">
        <f ca="1">Calcu!W13</f>
        <v>#N/A</v>
      </c>
    </row>
    <row r="65" spans="1:6" s="145" customFormat="1" ht="15" customHeight="1">
      <c r="A65" s="44" t="str">
        <f>IF(AND(Calcu!$O$3=2,Calcu!B14=TRUE),"","삭제")</f>
        <v>삭제</v>
      </c>
      <c r="B65" s="43"/>
      <c r="C65" s="43"/>
      <c r="D65" s="220" t="str">
        <f>IF(Calcu!D13=Calcu!D14,"",Calcu!D14)</f>
        <v/>
      </c>
      <c r="E65" s="125" t="e">
        <f ca="1">Calcu!U14</f>
        <v>#N/A</v>
      </c>
      <c r="F65" s="125" t="e">
        <f ca="1">Calcu!W14</f>
        <v>#N/A</v>
      </c>
    </row>
    <row r="66" spans="1:6" s="145" customFormat="1" ht="15" customHeight="1">
      <c r="A66" s="44" t="str">
        <f>IF(AND(Calcu!$O$3=2,Calcu!B15=TRUE),"","삭제")</f>
        <v>삭제</v>
      </c>
      <c r="B66" s="43"/>
      <c r="C66" s="43"/>
      <c r="D66" s="220" t="str">
        <f>IF(Calcu!D14=Calcu!D15,"",Calcu!D15)</f>
        <v/>
      </c>
      <c r="E66" s="125" t="e">
        <f ca="1">Calcu!U15</f>
        <v>#N/A</v>
      </c>
      <c r="F66" s="125" t="e">
        <f ca="1">Calcu!W15</f>
        <v>#N/A</v>
      </c>
    </row>
    <row r="67" spans="1:6" s="145" customFormat="1" ht="15" customHeight="1">
      <c r="A67" s="44" t="str">
        <f>IF(AND(Calcu!$O$3=2,Calcu!B16=TRUE),"","삭제")</f>
        <v>삭제</v>
      </c>
      <c r="B67" s="43"/>
      <c r="C67" s="43"/>
      <c r="D67" s="220" t="str">
        <f>IF(Calcu!D15=Calcu!D16,"",Calcu!D16)</f>
        <v/>
      </c>
      <c r="E67" s="125" t="e">
        <f ca="1">Calcu!U16</f>
        <v>#N/A</v>
      </c>
      <c r="F67" s="125" t="e">
        <f ca="1">Calcu!W16</f>
        <v>#N/A</v>
      </c>
    </row>
    <row r="68" spans="1:6" s="145" customFormat="1" ht="15" customHeight="1">
      <c r="A68" s="44" t="str">
        <f>IF(AND(Calcu!$O$3=2,Calcu!B17=TRUE),"","삭제")</f>
        <v>삭제</v>
      </c>
      <c r="B68" s="43"/>
      <c r="C68" s="43"/>
      <c r="D68" s="220" t="str">
        <f>IF(Calcu!D16=Calcu!D17,"",Calcu!D17)</f>
        <v/>
      </c>
      <c r="E68" s="125" t="e">
        <f ca="1">Calcu!U17</f>
        <v>#N/A</v>
      </c>
      <c r="F68" s="125" t="e">
        <f ca="1">Calcu!W17</f>
        <v>#N/A</v>
      </c>
    </row>
    <row r="69" spans="1:6" s="145" customFormat="1" ht="15" customHeight="1">
      <c r="A69" s="44" t="str">
        <f>IF(AND(Calcu!$O$3=2,Calcu!B18=TRUE),"","삭제")</f>
        <v>삭제</v>
      </c>
      <c r="B69" s="43"/>
      <c r="C69" s="43"/>
      <c r="D69" s="220" t="str">
        <f>IF(Calcu!D17=Calcu!D18,"",Calcu!D18)</f>
        <v/>
      </c>
      <c r="E69" s="125" t="e">
        <f ca="1">Calcu!U18</f>
        <v>#N/A</v>
      </c>
      <c r="F69" s="125" t="e">
        <f ca="1">Calcu!W18</f>
        <v>#N/A</v>
      </c>
    </row>
    <row r="70" spans="1:6" s="145" customFormat="1" ht="15" customHeight="1">
      <c r="A70" s="44" t="str">
        <f>IF(AND(Calcu!$O$3=2,Calcu!B19=TRUE),"","삭제")</f>
        <v>삭제</v>
      </c>
      <c r="B70" s="43"/>
      <c r="C70" s="43"/>
      <c r="D70" s="220" t="str">
        <f>IF(Calcu!D18=Calcu!D19,"",Calcu!D19)</f>
        <v/>
      </c>
      <c r="E70" s="125" t="e">
        <f ca="1">Calcu!U19</f>
        <v>#N/A</v>
      </c>
      <c r="F70" s="125" t="e">
        <f ca="1">Calcu!W19</f>
        <v>#N/A</v>
      </c>
    </row>
    <row r="71" spans="1:6" s="145" customFormat="1" ht="15" customHeight="1">
      <c r="A71" s="44" t="str">
        <f>IF(AND(Calcu!$O$3=2,Calcu!B20=TRUE),"","삭제")</f>
        <v>삭제</v>
      </c>
      <c r="B71" s="43"/>
      <c r="C71" s="43"/>
      <c r="D71" s="220" t="str">
        <f>IF(Calcu!D19=Calcu!D20,"",Calcu!D20)</f>
        <v/>
      </c>
      <c r="E71" s="125" t="e">
        <f ca="1">Calcu!U20</f>
        <v>#N/A</v>
      </c>
      <c r="F71" s="125" t="e">
        <f ca="1">Calcu!W20</f>
        <v>#N/A</v>
      </c>
    </row>
    <row r="72" spans="1:6" s="145" customFormat="1" ht="15" customHeight="1">
      <c r="A72" s="44" t="str">
        <f>IF(AND(Calcu!$O$3=2,Calcu!B21=TRUE),"","삭제")</f>
        <v>삭제</v>
      </c>
      <c r="B72" s="43"/>
      <c r="C72" s="43"/>
      <c r="D72" s="220" t="str">
        <f>IF(Calcu!D20=Calcu!D21,"",Calcu!D21)</f>
        <v/>
      </c>
      <c r="E72" s="125" t="e">
        <f ca="1">Calcu!U21</f>
        <v>#N/A</v>
      </c>
      <c r="F72" s="125" t="e">
        <f ca="1">Calcu!W21</f>
        <v>#N/A</v>
      </c>
    </row>
    <row r="73" spans="1:6" s="145" customFormat="1" ht="15" customHeight="1">
      <c r="A73" s="44" t="str">
        <f>IF(AND(Calcu!$O$3=2,Calcu!B22=TRUE),"","삭제")</f>
        <v>삭제</v>
      </c>
      <c r="B73" s="43"/>
      <c r="C73" s="43"/>
      <c r="D73" s="220" t="str">
        <f>IF(Calcu!D21=Calcu!D22,"",Calcu!D22)</f>
        <v/>
      </c>
      <c r="E73" s="125" t="e">
        <f ca="1">Calcu!U22</f>
        <v>#N/A</v>
      </c>
      <c r="F73" s="125" t="e">
        <f ca="1">Calcu!W22</f>
        <v>#N/A</v>
      </c>
    </row>
    <row r="74" spans="1:6" s="145" customFormat="1" ht="15" customHeight="1">
      <c r="A74" s="44" t="str">
        <f>IF(AND(Calcu!$O$3=2,Calcu!B23=TRUE),"","삭제")</f>
        <v>삭제</v>
      </c>
      <c r="B74" s="43"/>
      <c r="C74" s="43"/>
      <c r="D74" s="220" t="str">
        <f>IF(Calcu!D22=Calcu!D23,"",Calcu!D23)</f>
        <v/>
      </c>
      <c r="E74" s="125" t="e">
        <f ca="1">Calcu!U23</f>
        <v>#N/A</v>
      </c>
      <c r="F74" s="125" t="e">
        <f ca="1">Calcu!W23</f>
        <v>#N/A</v>
      </c>
    </row>
    <row r="75" spans="1:6" s="145" customFormat="1" ht="15" customHeight="1">
      <c r="A75" s="44" t="str">
        <f>IF(AND(Calcu!$O$3=2,Calcu!B24=TRUE),"","삭제")</f>
        <v>삭제</v>
      </c>
      <c r="B75" s="43"/>
      <c r="C75" s="43"/>
      <c r="D75" s="220" t="str">
        <f>IF(Calcu!D23=Calcu!D24,"",Calcu!D24)</f>
        <v/>
      </c>
      <c r="E75" s="125" t="e">
        <f ca="1">Calcu!U24</f>
        <v>#N/A</v>
      </c>
      <c r="F75" s="125" t="e">
        <f ca="1">Calcu!W24</f>
        <v>#N/A</v>
      </c>
    </row>
    <row r="76" spans="1:6" s="145" customFormat="1" ht="15" customHeight="1">
      <c r="A76" s="44" t="str">
        <f>IF(AND(Calcu!$O$3=2,Calcu!B25=TRUE),"","삭제")</f>
        <v>삭제</v>
      </c>
      <c r="B76" s="43"/>
      <c r="C76" s="43"/>
      <c r="D76" s="220" t="str">
        <f>IF(Calcu!D24=Calcu!D25,"",Calcu!D25)</f>
        <v/>
      </c>
      <c r="E76" s="125" t="e">
        <f ca="1">Calcu!U25</f>
        <v>#N/A</v>
      </c>
      <c r="F76" s="125" t="e">
        <f ca="1">Calcu!W25</f>
        <v>#N/A</v>
      </c>
    </row>
    <row r="77" spans="1:6" s="145" customFormat="1" ht="15" customHeight="1">
      <c r="A77" s="44" t="str">
        <f>IF(AND(Calcu!$O$3=2,Calcu!B26=TRUE),"","삭제")</f>
        <v>삭제</v>
      </c>
      <c r="B77" s="43"/>
      <c r="C77" s="43"/>
      <c r="D77" s="220" t="str">
        <f>IF(Calcu!D25=Calcu!D26,"",Calcu!D26)</f>
        <v/>
      </c>
      <c r="E77" s="125" t="e">
        <f ca="1">Calcu!U26</f>
        <v>#N/A</v>
      </c>
      <c r="F77" s="125" t="e">
        <f ca="1">Calcu!W26</f>
        <v>#N/A</v>
      </c>
    </row>
    <row r="78" spans="1:6" s="145" customFormat="1" ht="15" customHeight="1">
      <c r="A78" s="44" t="str">
        <f>IF(AND(Calcu!$O$3=2,Calcu!B27=TRUE),"","삭제")</f>
        <v>삭제</v>
      </c>
      <c r="B78" s="43"/>
      <c r="C78" s="43"/>
      <c r="D78" s="220" t="str">
        <f>IF(Calcu!D26=Calcu!D27,"",Calcu!D27)</f>
        <v/>
      </c>
      <c r="E78" s="125" t="e">
        <f ca="1">Calcu!U27</f>
        <v>#N/A</v>
      </c>
      <c r="F78" s="125" t="e">
        <f ca="1">Calcu!W27</f>
        <v>#N/A</v>
      </c>
    </row>
    <row r="79" spans="1:6" s="145" customFormat="1" ht="15" customHeight="1">
      <c r="A79" s="44" t="str">
        <f>IF(AND(Calcu!$O$3=2,Calcu!B28=TRUE),"","삭제")</f>
        <v>삭제</v>
      </c>
      <c r="B79" s="43"/>
      <c r="C79" s="43"/>
      <c r="D79" s="220" t="str">
        <f>IF(Calcu!D27=Calcu!D28,"",Calcu!D28)</f>
        <v/>
      </c>
      <c r="E79" s="125" t="e">
        <f ca="1">Calcu!U28</f>
        <v>#N/A</v>
      </c>
      <c r="F79" s="125" t="e">
        <f ca="1">Calcu!W28</f>
        <v>#N/A</v>
      </c>
    </row>
    <row r="80" spans="1:6" s="145" customFormat="1" ht="15" customHeight="1">
      <c r="A80" s="44" t="str">
        <f>IF(AND(Calcu!$O$3=2,Calcu!B29=TRUE),"","삭제")</f>
        <v>삭제</v>
      </c>
      <c r="B80" s="43"/>
      <c r="C80" s="43"/>
      <c r="D80" s="220" t="str">
        <f>IF(Calcu!D28=Calcu!D29,"",Calcu!D29)</f>
        <v/>
      </c>
      <c r="E80" s="125" t="e">
        <f ca="1">Calcu!U29</f>
        <v>#N/A</v>
      </c>
      <c r="F80" s="125" t="e">
        <f ca="1">Calcu!W29</f>
        <v>#N/A</v>
      </c>
    </row>
    <row r="81" spans="1:7" s="145" customFormat="1" ht="15" customHeight="1">
      <c r="A81" s="44" t="str">
        <f>IF(AND(Calcu!$O$3=2,Calcu!B30=TRUE),"","삭제")</f>
        <v>삭제</v>
      </c>
      <c r="B81" s="43"/>
      <c r="C81" s="43"/>
      <c r="D81" s="220" t="str">
        <f>IF(Calcu!D29=Calcu!D30,"",Calcu!D30)</f>
        <v/>
      </c>
      <c r="E81" s="125" t="e">
        <f ca="1">Calcu!U30</f>
        <v>#N/A</v>
      </c>
      <c r="F81" s="125" t="e">
        <f ca="1">Calcu!W30</f>
        <v>#N/A</v>
      </c>
    </row>
    <row r="82" spans="1:7" s="145" customFormat="1" ht="15" customHeight="1">
      <c r="A82" s="44" t="str">
        <f>IF(AND(Calcu!$O$3=2,Calcu!B31=TRUE),"","삭제")</f>
        <v>삭제</v>
      </c>
      <c r="B82" s="43"/>
      <c r="C82" s="43"/>
      <c r="D82" s="220" t="str">
        <f>IF(Calcu!D30=Calcu!D31,"",Calcu!D31)</f>
        <v/>
      </c>
      <c r="E82" s="125" t="e">
        <f ca="1">Calcu!U31</f>
        <v>#N/A</v>
      </c>
      <c r="F82" s="125" t="e">
        <f ca="1">Calcu!W31</f>
        <v>#N/A</v>
      </c>
    </row>
    <row r="83" spans="1:7" s="145" customFormat="1" ht="15" customHeight="1">
      <c r="A83" s="44" t="str">
        <f>IF(AND(Calcu!$O$3=2,Calcu!B32=TRUE),"","삭제")</f>
        <v>삭제</v>
      </c>
      <c r="B83" s="43"/>
      <c r="C83" s="43"/>
      <c r="D83" s="220" t="str">
        <f>IF(Calcu!D31=Calcu!D32,"",Calcu!D32)</f>
        <v/>
      </c>
      <c r="E83" s="125" t="e">
        <f ca="1">Calcu!U32</f>
        <v>#N/A</v>
      </c>
      <c r="F83" s="125" t="e">
        <f ca="1">Calcu!W32</f>
        <v>#N/A</v>
      </c>
    </row>
    <row r="84" spans="1:7" s="145" customFormat="1" ht="15" customHeight="1">
      <c r="A84" s="44" t="str">
        <f>IF(AND(Calcu!$O$3=2,Calcu!B33=TRUE),"","삭제")</f>
        <v>삭제</v>
      </c>
      <c r="B84" s="43"/>
      <c r="C84" s="43"/>
      <c r="D84" s="220" t="str">
        <f>IF(Calcu!D32=Calcu!D33,"",Calcu!D33)</f>
        <v/>
      </c>
      <c r="E84" s="125" t="e">
        <f ca="1">Calcu!U33</f>
        <v>#N/A</v>
      </c>
      <c r="F84" s="125" t="e">
        <f ca="1">Calcu!W33</f>
        <v>#N/A</v>
      </c>
    </row>
    <row r="85" spans="1:7" s="145" customFormat="1" ht="15" customHeight="1">
      <c r="A85" s="44" t="str">
        <f>IF(AND(Calcu!$O$3=2,Calcu!B34=TRUE),"","삭제")</f>
        <v>삭제</v>
      </c>
      <c r="B85" s="43"/>
      <c r="C85" s="43"/>
      <c r="D85" s="220" t="str">
        <f>IF(Calcu!D33=Calcu!D34,"",Calcu!D34)</f>
        <v/>
      </c>
      <c r="E85" s="125" t="e">
        <f ca="1">Calcu!U34</f>
        <v>#N/A</v>
      </c>
      <c r="F85" s="125" t="e">
        <f ca="1">Calcu!W34</f>
        <v>#N/A</v>
      </c>
    </row>
    <row r="86" spans="1:7" s="145" customFormat="1" ht="15" customHeight="1">
      <c r="A86" s="44" t="str">
        <f>IF(AND(Calcu!$O$3=2,Calcu!B35=TRUE),"","삭제")</f>
        <v>삭제</v>
      </c>
      <c r="B86" s="43"/>
      <c r="C86" s="43"/>
      <c r="D86" s="220" t="str">
        <f>IF(Calcu!D34=Calcu!D35,"",Calcu!D35)</f>
        <v/>
      </c>
      <c r="E86" s="125" t="e">
        <f ca="1">Calcu!U35</f>
        <v>#N/A</v>
      </c>
      <c r="F86" s="125" t="e">
        <f ca="1">Calcu!W35</f>
        <v>#N/A</v>
      </c>
    </row>
    <row r="87" spans="1:7" s="145" customFormat="1" ht="15" customHeight="1">
      <c r="A87" s="44" t="str">
        <f>IF(AND(Calcu!$O$3=2,Calcu!B36=TRUE),"","삭제")</f>
        <v>삭제</v>
      </c>
      <c r="B87" s="43"/>
      <c r="C87" s="43"/>
      <c r="D87" s="220" t="str">
        <f>IF(Calcu!D35=Calcu!D36,"",Calcu!D36)</f>
        <v/>
      </c>
      <c r="E87" s="125" t="e">
        <f ca="1">Calcu!U36</f>
        <v>#N/A</v>
      </c>
      <c r="F87" s="125" t="e">
        <f ca="1">Calcu!W36</f>
        <v>#N/A</v>
      </c>
    </row>
    <row r="88" spans="1:7" s="145" customFormat="1" ht="15" customHeight="1">
      <c r="A88" s="44" t="str">
        <f>IF(AND(Calcu!$O$3=2,Calcu!B37=TRUE),"","삭제")</f>
        <v>삭제</v>
      </c>
      <c r="B88" s="43"/>
      <c r="C88" s="43"/>
      <c r="D88" s="220" t="str">
        <f>IF(Calcu!D36=Calcu!D37,"",Calcu!D37)</f>
        <v/>
      </c>
      <c r="E88" s="125" t="e">
        <f ca="1">Calcu!U37</f>
        <v>#N/A</v>
      </c>
      <c r="F88" s="125" t="e">
        <f ca="1">Calcu!W37</f>
        <v>#N/A</v>
      </c>
    </row>
    <row r="89" spans="1:7" s="145" customFormat="1" ht="15" customHeight="1">
      <c r="A89" s="44" t="str">
        <f>IF(AND(Calcu!$O$3=2,Calcu!B38=TRUE),"","삭제")</f>
        <v>삭제</v>
      </c>
      <c r="B89" s="43"/>
      <c r="C89" s="43"/>
      <c r="D89" s="220" t="str">
        <f>IF(Calcu!D37=Calcu!D38,"",Calcu!D38)</f>
        <v/>
      </c>
      <c r="E89" s="125" t="e">
        <f ca="1">Calcu!U38</f>
        <v>#N/A</v>
      </c>
      <c r="F89" s="125" t="e">
        <f ca="1">Calcu!W38</f>
        <v>#N/A</v>
      </c>
    </row>
    <row r="90" spans="1:7" s="145" customFormat="1" ht="15" customHeight="1">
      <c r="A90" s="44" t="str">
        <f>IF(AND(Calcu!$O$3=2,Calcu!B39=TRUE),"","삭제")</f>
        <v>삭제</v>
      </c>
      <c r="B90" s="43"/>
      <c r="C90" s="43"/>
      <c r="D90" s="220" t="str">
        <f>IF(Calcu!D38=Calcu!D39,"",Calcu!D39)</f>
        <v/>
      </c>
      <c r="E90" s="125" t="e">
        <f ca="1">Calcu!U39</f>
        <v>#N/A</v>
      </c>
      <c r="F90" s="125" t="e">
        <f ca="1">Calcu!W39</f>
        <v>#N/A</v>
      </c>
    </row>
    <row r="91" spans="1:7" s="145" customFormat="1" ht="15" customHeight="1">
      <c r="A91" s="227" t="str">
        <f>IF(Calcu!$O$3=3,"","삭제")</f>
        <v/>
      </c>
      <c r="B91" s="43"/>
      <c r="C91" s="43"/>
      <c r="D91" s="321" t="s">
        <v>247</v>
      </c>
      <c r="E91" s="321" t="s">
        <v>248</v>
      </c>
      <c r="F91" s="213" t="s">
        <v>134</v>
      </c>
      <c r="G91" s="136" t="s">
        <v>127</v>
      </c>
    </row>
    <row r="92" spans="1:7" s="145" customFormat="1" ht="15" customHeight="1">
      <c r="A92" s="227" t="str">
        <f>A91</f>
        <v/>
      </c>
      <c r="B92" s="43"/>
      <c r="C92" s="43"/>
      <c r="D92" s="322"/>
      <c r="E92" s="322"/>
      <c r="F92" s="214" t="str">
        <f>"("&amp;Calcu!H$3&amp;")"</f>
        <v>(0)</v>
      </c>
      <c r="G92" s="214" t="str">
        <f>F92</f>
        <v>(0)</v>
      </c>
    </row>
    <row r="93" spans="1:7" s="145" customFormat="1" ht="15" customHeight="1">
      <c r="A93" s="44" t="str">
        <f>IF(AND(Calcu!$O$3=3,Calcu!B9=TRUE),"","삭제")</f>
        <v>삭제</v>
      </c>
      <c r="B93" s="43"/>
      <c r="C93" s="43"/>
      <c r="D93" s="125" t="str">
        <f>Calcu!C9</f>
        <v/>
      </c>
      <c r="E93" s="125" t="str">
        <f>Calcu!D9</f>
        <v/>
      </c>
      <c r="F93" s="125" t="e">
        <f ca="1">Calcu!U9</f>
        <v>#N/A</v>
      </c>
      <c r="G93" s="125" t="e">
        <f ca="1">Calcu!W9</f>
        <v>#N/A</v>
      </c>
    </row>
    <row r="94" spans="1:7" s="145" customFormat="1" ht="15" customHeight="1">
      <c r="A94" s="44" t="str">
        <f>IF(AND(Calcu!$O$3=3,Calcu!B10=TRUE),"","삭제")</f>
        <v>삭제</v>
      </c>
      <c r="B94" s="43"/>
      <c r="C94" s="43"/>
      <c r="D94" s="125" t="str">
        <f>IF(Calcu!C9=Calcu!C10,"",Calcu!C10)</f>
        <v/>
      </c>
      <c r="E94" s="125" t="str">
        <f>IF(Calcu!D10=Calcu!D9,"",Calcu!D10)</f>
        <v/>
      </c>
      <c r="F94" s="125" t="e">
        <f ca="1">Calcu!U10</f>
        <v>#N/A</v>
      </c>
      <c r="G94" s="125" t="e">
        <f ca="1">Calcu!W10</f>
        <v>#N/A</v>
      </c>
    </row>
    <row r="95" spans="1:7" s="145" customFormat="1" ht="15" customHeight="1">
      <c r="A95" s="44" t="str">
        <f>IF(AND(Calcu!$O$3=3,Calcu!B11=TRUE),"","삭제")</f>
        <v>삭제</v>
      </c>
      <c r="B95" s="43"/>
      <c r="C95" s="43"/>
      <c r="D95" s="125" t="str">
        <f>IF(Calcu!C10=Calcu!C11,"",Calcu!C11)</f>
        <v/>
      </c>
      <c r="E95" s="125" t="str">
        <f>IF(Calcu!D11=Calcu!D10,"",Calcu!D11)</f>
        <v/>
      </c>
      <c r="F95" s="125" t="e">
        <f ca="1">Calcu!U11</f>
        <v>#N/A</v>
      </c>
      <c r="G95" s="125" t="e">
        <f ca="1">Calcu!W11</f>
        <v>#N/A</v>
      </c>
    </row>
    <row r="96" spans="1:7" s="145" customFormat="1" ht="15" customHeight="1">
      <c r="A96" s="44" t="str">
        <f>IF(AND(Calcu!$O$3=3,Calcu!B12=TRUE),"","삭제")</f>
        <v>삭제</v>
      </c>
      <c r="B96" s="43"/>
      <c r="C96" s="43"/>
      <c r="D96" s="125" t="str">
        <f>IF(Calcu!C11=Calcu!C12,"",Calcu!C12)</f>
        <v/>
      </c>
      <c r="E96" s="125" t="str">
        <f>IF(Calcu!D12=Calcu!D11,"",Calcu!D12)</f>
        <v/>
      </c>
      <c r="F96" s="125" t="e">
        <f ca="1">Calcu!U12</f>
        <v>#N/A</v>
      </c>
      <c r="G96" s="125" t="e">
        <f ca="1">Calcu!W12</f>
        <v>#N/A</v>
      </c>
    </row>
    <row r="97" spans="1:7" s="145" customFormat="1" ht="15" customHeight="1">
      <c r="A97" s="44" t="str">
        <f>IF(AND(Calcu!$O$3=3,Calcu!B13=TRUE),"","삭제")</f>
        <v>삭제</v>
      </c>
      <c r="B97" s="43"/>
      <c r="C97" s="43"/>
      <c r="D97" s="125" t="str">
        <f>IF(Calcu!C12=Calcu!C13,"",Calcu!C13)</f>
        <v/>
      </c>
      <c r="E97" s="125" t="str">
        <f>IF(Calcu!D13=Calcu!D12,"",Calcu!D13)</f>
        <v/>
      </c>
      <c r="F97" s="125" t="e">
        <f ca="1">Calcu!U13</f>
        <v>#N/A</v>
      </c>
      <c r="G97" s="125" t="e">
        <f ca="1">Calcu!W13</f>
        <v>#N/A</v>
      </c>
    </row>
    <row r="98" spans="1:7" s="145" customFormat="1" ht="15" customHeight="1">
      <c r="A98" s="44" t="str">
        <f>IF(AND(Calcu!$O$3=3,Calcu!B14=TRUE),"","삭제")</f>
        <v>삭제</v>
      </c>
      <c r="B98" s="43"/>
      <c r="C98" s="43"/>
      <c r="D98" s="125" t="str">
        <f>IF(Calcu!C13=Calcu!C14,"",Calcu!C14)</f>
        <v/>
      </c>
      <c r="E98" s="125" t="str">
        <f>IF(Calcu!D14=Calcu!D13,"",Calcu!D14)</f>
        <v/>
      </c>
      <c r="F98" s="125" t="e">
        <f ca="1">Calcu!U14</f>
        <v>#N/A</v>
      </c>
      <c r="G98" s="125" t="e">
        <f ca="1">Calcu!W14</f>
        <v>#N/A</v>
      </c>
    </row>
    <row r="99" spans="1:7" s="145" customFormat="1" ht="15" customHeight="1">
      <c r="A99" s="44" t="str">
        <f>IF(AND(Calcu!$O$3=3,Calcu!B15=TRUE),"","삭제")</f>
        <v>삭제</v>
      </c>
      <c r="B99" s="43"/>
      <c r="C99" s="43"/>
      <c r="D99" s="125" t="str">
        <f>IF(Calcu!C14=Calcu!C15,"",Calcu!C15)</f>
        <v/>
      </c>
      <c r="E99" s="125" t="str">
        <f>IF(Calcu!D15=Calcu!D14,"",Calcu!D15)</f>
        <v/>
      </c>
      <c r="F99" s="125" t="e">
        <f ca="1">Calcu!U15</f>
        <v>#N/A</v>
      </c>
      <c r="G99" s="125" t="e">
        <f ca="1">Calcu!W15</f>
        <v>#N/A</v>
      </c>
    </row>
    <row r="100" spans="1:7" s="145" customFormat="1" ht="15" customHeight="1">
      <c r="A100" s="44" t="str">
        <f>IF(AND(Calcu!$O$3=3,Calcu!B16=TRUE),"","삭제")</f>
        <v>삭제</v>
      </c>
      <c r="B100" s="43"/>
      <c r="C100" s="43"/>
      <c r="D100" s="125" t="str">
        <f>IF(Calcu!C15=Calcu!C16,"",Calcu!C16)</f>
        <v/>
      </c>
      <c r="E100" s="125" t="str">
        <f>IF(Calcu!D16=Calcu!D15,"",Calcu!D16)</f>
        <v/>
      </c>
      <c r="F100" s="125" t="e">
        <f ca="1">Calcu!U16</f>
        <v>#N/A</v>
      </c>
      <c r="G100" s="125" t="e">
        <f ca="1">Calcu!W16</f>
        <v>#N/A</v>
      </c>
    </row>
    <row r="101" spans="1:7" s="145" customFormat="1" ht="15" customHeight="1">
      <c r="A101" s="44" t="str">
        <f>IF(AND(Calcu!$O$3=3,Calcu!B17=TRUE),"","삭제")</f>
        <v>삭제</v>
      </c>
      <c r="B101" s="43"/>
      <c r="C101" s="43"/>
      <c r="D101" s="125" t="str">
        <f>IF(Calcu!C16=Calcu!C17,"",Calcu!C17)</f>
        <v/>
      </c>
      <c r="E101" s="125" t="str">
        <f>IF(Calcu!D17=Calcu!D16,"",Calcu!D17)</f>
        <v/>
      </c>
      <c r="F101" s="125" t="e">
        <f ca="1">Calcu!U17</f>
        <v>#N/A</v>
      </c>
      <c r="G101" s="125" t="e">
        <f ca="1">Calcu!W17</f>
        <v>#N/A</v>
      </c>
    </row>
    <row r="102" spans="1:7" s="145" customFormat="1" ht="15" customHeight="1">
      <c r="A102" s="44" t="str">
        <f>IF(AND(Calcu!$O$3=3,Calcu!B18=TRUE),"","삭제")</f>
        <v>삭제</v>
      </c>
      <c r="B102" s="43"/>
      <c r="C102" s="43"/>
      <c r="D102" s="125" t="str">
        <f>IF(Calcu!C17=Calcu!C18,"",Calcu!C18)</f>
        <v/>
      </c>
      <c r="E102" s="125" t="str">
        <f>IF(Calcu!D18=Calcu!D17,"",Calcu!D18)</f>
        <v/>
      </c>
      <c r="F102" s="125" t="e">
        <f ca="1">Calcu!U18</f>
        <v>#N/A</v>
      </c>
      <c r="G102" s="125" t="e">
        <f ca="1">Calcu!W18</f>
        <v>#N/A</v>
      </c>
    </row>
    <row r="103" spans="1:7" s="145" customFormat="1" ht="15" customHeight="1">
      <c r="A103" s="44" t="str">
        <f>IF(AND(Calcu!$O$3=3,Calcu!B19=TRUE),"","삭제")</f>
        <v>삭제</v>
      </c>
      <c r="B103" s="43"/>
      <c r="C103" s="43"/>
      <c r="D103" s="125" t="str">
        <f>IF(Calcu!C18=Calcu!C19,"",Calcu!C19)</f>
        <v/>
      </c>
      <c r="E103" s="125" t="str">
        <f>IF(Calcu!D19=Calcu!D18,"",Calcu!D19)</f>
        <v/>
      </c>
      <c r="F103" s="125" t="e">
        <f ca="1">Calcu!U19</f>
        <v>#N/A</v>
      </c>
      <c r="G103" s="125" t="e">
        <f ca="1">Calcu!W19</f>
        <v>#N/A</v>
      </c>
    </row>
    <row r="104" spans="1:7" s="145" customFormat="1" ht="15" customHeight="1">
      <c r="A104" s="44" t="str">
        <f>IF(AND(Calcu!$O$3=3,Calcu!B20=TRUE),"","삭제")</f>
        <v>삭제</v>
      </c>
      <c r="B104" s="43"/>
      <c r="C104" s="43"/>
      <c r="D104" s="125" t="str">
        <f>IF(Calcu!C19=Calcu!C20,"",Calcu!C20)</f>
        <v/>
      </c>
      <c r="E104" s="125" t="str">
        <f>IF(Calcu!D20=Calcu!D19,"",Calcu!D20)</f>
        <v/>
      </c>
      <c r="F104" s="125" t="e">
        <f ca="1">Calcu!U20</f>
        <v>#N/A</v>
      </c>
      <c r="G104" s="125" t="e">
        <f ca="1">Calcu!W20</f>
        <v>#N/A</v>
      </c>
    </row>
    <row r="105" spans="1:7" s="145" customFormat="1" ht="15" customHeight="1">
      <c r="A105" s="44" t="str">
        <f>IF(AND(Calcu!$O$3=3,Calcu!B21=TRUE),"","삭제")</f>
        <v>삭제</v>
      </c>
      <c r="B105" s="43"/>
      <c r="C105" s="43"/>
      <c r="D105" s="125" t="str">
        <f>IF(Calcu!C20=Calcu!C21,"",Calcu!C21)</f>
        <v/>
      </c>
      <c r="E105" s="125" t="str">
        <f>IF(Calcu!D21=Calcu!D20,"",Calcu!D21)</f>
        <v/>
      </c>
      <c r="F105" s="125" t="e">
        <f ca="1">Calcu!U21</f>
        <v>#N/A</v>
      </c>
      <c r="G105" s="125" t="e">
        <f ca="1">Calcu!W21</f>
        <v>#N/A</v>
      </c>
    </row>
    <row r="106" spans="1:7" s="145" customFormat="1" ht="15" customHeight="1">
      <c r="A106" s="44" t="str">
        <f>IF(AND(Calcu!$O$3=3,Calcu!B22=TRUE),"","삭제")</f>
        <v>삭제</v>
      </c>
      <c r="B106" s="43"/>
      <c r="C106" s="43"/>
      <c r="D106" s="125" t="str">
        <f>IF(Calcu!C21=Calcu!C22,"",Calcu!C22)</f>
        <v/>
      </c>
      <c r="E106" s="125" t="str">
        <f>IF(Calcu!D22=Calcu!D21,"",Calcu!D22)</f>
        <v/>
      </c>
      <c r="F106" s="125" t="e">
        <f ca="1">Calcu!U22</f>
        <v>#N/A</v>
      </c>
      <c r="G106" s="125" t="e">
        <f ca="1">Calcu!W22</f>
        <v>#N/A</v>
      </c>
    </row>
    <row r="107" spans="1:7" s="145" customFormat="1" ht="15" customHeight="1">
      <c r="A107" s="44" t="str">
        <f>IF(AND(Calcu!$O$3=3,Calcu!B23=TRUE),"","삭제")</f>
        <v>삭제</v>
      </c>
      <c r="B107" s="43"/>
      <c r="C107" s="43"/>
      <c r="D107" s="125" t="str">
        <f>IF(Calcu!C22=Calcu!C23,"",Calcu!C23)</f>
        <v/>
      </c>
      <c r="E107" s="125" t="str">
        <f>IF(Calcu!D23=Calcu!D22,"",Calcu!D23)</f>
        <v/>
      </c>
      <c r="F107" s="125" t="e">
        <f ca="1">Calcu!U23</f>
        <v>#N/A</v>
      </c>
      <c r="G107" s="125" t="e">
        <f ca="1">Calcu!W23</f>
        <v>#N/A</v>
      </c>
    </row>
    <row r="108" spans="1:7" s="145" customFormat="1" ht="15" customHeight="1">
      <c r="A108" s="44" t="str">
        <f>IF(AND(Calcu!$O$3=3,Calcu!B24=TRUE),"","삭제")</f>
        <v>삭제</v>
      </c>
      <c r="B108" s="43"/>
      <c r="C108" s="43"/>
      <c r="D108" s="125" t="str">
        <f>IF(Calcu!C23=Calcu!C24,"",Calcu!C24)</f>
        <v/>
      </c>
      <c r="E108" s="125" t="str">
        <f>IF(Calcu!D24=Calcu!D23,"",Calcu!D24)</f>
        <v/>
      </c>
      <c r="F108" s="125" t="e">
        <f ca="1">Calcu!U24</f>
        <v>#N/A</v>
      </c>
      <c r="G108" s="125" t="e">
        <f ca="1">Calcu!W24</f>
        <v>#N/A</v>
      </c>
    </row>
    <row r="109" spans="1:7" s="145" customFormat="1" ht="15" customHeight="1">
      <c r="A109" s="44" t="str">
        <f>IF(AND(Calcu!$O$3=3,Calcu!B25=TRUE),"","삭제")</f>
        <v>삭제</v>
      </c>
      <c r="B109" s="43"/>
      <c r="C109" s="43"/>
      <c r="D109" s="125" t="str">
        <f>IF(Calcu!C24=Calcu!C25,"",Calcu!C25)</f>
        <v/>
      </c>
      <c r="E109" s="125" t="str">
        <f>IF(Calcu!D25=Calcu!D24,"",Calcu!D25)</f>
        <v/>
      </c>
      <c r="F109" s="125" t="e">
        <f ca="1">Calcu!U25</f>
        <v>#N/A</v>
      </c>
      <c r="G109" s="125" t="e">
        <f ca="1">Calcu!W25</f>
        <v>#N/A</v>
      </c>
    </row>
    <row r="110" spans="1:7" s="145" customFormat="1" ht="15" customHeight="1">
      <c r="A110" s="44" t="str">
        <f>IF(AND(Calcu!$O$3=3,Calcu!B26=TRUE),"","삭제")</f>
        <v>삭제</v>
      </c>
      <c r="B110" s="43"/>
      <c r="C110" s="43"/>
      <c r="D110" s="125" t="str">
        <f>IF(Calcu!C25=Calcu!C26,"",Calcu!C26)</f>
        <v/>
      </c>
      <c r="E110" s="125" t="str">
        <f>IF(Calcu!D26=Calcu!D25,"",Calcu!D26)</f>
        <v/>
      </c>
      <c r="F110" s="125" t="e">
        <f ca="1">Calcu!U26</f>
        <v>#N/A</v>
      </c>
      <c r="G110" s="125" t="e">
        <f ca="1">Calcu!W26</f>
        <v>#N/A</v>
      </c>
    </row>
    <row r="111" spans="1:7" s="145" customFormat="1" ht="15" customHeight="1">
      <c r="A111" s="44" t="str">
        <f>IF(AND(Calcu!$O$3=3,Calcu!B27=TRUE),"","삭제")</f>
        <v>삭제</v>
      </c>
      <c r="B111" s="43"/>
      <c r="C111" s="43"/>
      <c r="D111" s="125" t="str">
        <f>IF(Calcu!C26=Calcu!C27,"",Calcu!C27)</f>
        <v/>
      </c>
      <c r="E111" s="125" t="str">
        <f>IF(Calcu!D27=Calcu!D26,"",Calcu!D27)</f>
        <v/>
      </c>
      <c r="F111" s="125" t="e">
        <f ca="1">Calcu!U27</f>
        <v>#N/A</v>
      </c>
      <c r="G111" s="125" t="e">
        <f ca="1">Calcu!W27</f>
        <v>#N/A</v>
      </c>
    </row>
    <row r="112" spans="1:7" s="145" customFormat="1" ht="15" customHeight="1">
      <c r="A112" s="44" t="str">
        <f>IF(AND(Calcu!$O$3=3,Calcu!B28=TRUE),"","삭제")</f>
        <v>삭제</v>
      </c>
      <c r="B112" s="43"/>
      <c r="C112" s="43"/>
      <c r="D112" s="125" t="str">
        <f>IF(Calcu!C27=Calcu!C28,"",Calcu!C28)</f>
        <v/>
      </c>
      <c r="E112" s="125" t="str">
        <f>IF(Calcu!D28=Calcu!D27,"",Calcu!D28)</f>
        <v/>
      </c>
      <c r="F112" s="125" t="e">
        <f ca="1">Calcu!U28</f>
        <v>#N/A</v>
      </c>
      <c r="G112" s="125" t="e">
        <f ca="1">Calcu!W28</f>
        <v>#N/A</v>
      </c>
    </row>
    <row r="113" spans="1:8" s="145" customFormat="1" ht="15" customHeight="1">
      <c r="A113" s="44" t="str">
        <f>IF(AND(Calcu!$O$3=3,Calcu!B29=TRUE),"","삭제")</f>
        <v>삭제</v>
      </c>
      <c r="B113" s="43"/>
      <c r="C113" s="43"/>
      <c r="D113" s="125" t="str">
        <f>IF(Calcu!C28=Calcu!C29,"",Calcu!C29)</f>
        <v/>
      </c>
      <c r="E113" s="125" t="str">
        <f>IF(Calcu!D29=Calcu!D28,"",Calcu!D29)</f>
        <v/>
      </c>
      <c r="F113" s="125" t="e">
        <f ca="1">Calcu!U29</f>
        <v>#N/A</v>
      </c>
      <c r="G113" s="125" t="e">
        <f ca="1">Calcu!W29</f>
        <v>#N/A</v>
      </c>
    </row>
    <row r="114" spans="1:8" s="145" customFormat="1" ht="15" customHeight="1">
      <c r="A114" s="44" t="str">
        <f>IF(AND(Calcu!$O$3=3,Calcu!B30=TRUE),"","삭제")</f>
        <v>삭제</v>
      </c>
      <c r="B114" s="43"/>
      <c r="C114" s="43"/>
      <c r="D114" s="125" t="str">
        <f>IF(Calcu!C29=Calcu!C30,"",Calcu!C30)</f>
        <v/>
      </c>
      <c r="E114" s="125" t="str">
        <f>IF(Calcu!D30=Calcu!D29,"",Calcu!D30)</f>
        <v/>
      </c>
      <c r="F114" s="125" t="e">
        <f ca="1">Calcu!U30</f>
        <v>#N/A</v>
      </c>
      <c r="G114" s="125" t="e">
        <f ca="1">Calcu!W30</f>
        <v>#N/A</v>
      </c>
    </row>
    <row r="115" spans="1:8" s="145" customFormat="1" ht="15" customHeight="1">
      <c r="A115" s="44" t="str">
        <f>IF(AND(Calcu!$O$3=3,Calcu!B31=TRUE),"","삭제")</f>
        <v>삭제</v>
      </c>
      <c r="B115" s="43"/>
      <c r="C115" s="43"/>
      <c r="D115" s="125" t="str">
        <f>IF(Calcu!C30=Calcu!C31,"",Calcu!C31)</f>
        <v/>
      </c>
      <c r="E115" s="125" t="str">
        <f>IF(Calcu!D31=Calcu!D30,"",Calcu!D31)</f>
        <v/>
      </c>
      <c r="F115" s="125" t="e">
        <f ca="1">Calcu!U31</f>
        <v>#N/A</v>
      </c>
      <c r="G115" s="125" t="e">
        <f ca="1">Calcu!W31</f>
        <v>#N/A</v>
      </c>
    </row>
    <row r="116" spans="1:8" s="145" customFormat="1" ht="15" customHeight="1">
      <c r="A116" s="44" t="str">
        <f>IF(AND(Calcu!$O$3=3,Calcu!B32=TRUE),"","삭제")</f>
        <v>삭제</v>
      </c>
      <c r="B116" s="43"/>
      <c r="C116" s="43"/>
      <c r="D116" s="125" t="str">
        <f>IF(Calcu!C31=Calcu!C32,"",Calcu!C32)</f>
        <v/>
      </c>
      <c r="E116" s="125" t="str">
        <f>IF(Calcu!D32=Calcu!D31,"",Calcu!D32)</f>
        <v/>
      </c>
      <c r="F116" s="125" t="e">
        <f ca="1">Calcu!U32</f>
        <v>#N/A</v>
      </c>
      <c r="G116" s="125" t="e">
        <f ca="1">Calcu!W32</f>
        <v>#N/A</v>
      </c>
    </row>
    <row r="117" spans="1:8" s="145" customFormat="1" ht="15" customHeight="1">
      <c r="A117" s="44" t="str">
        <f>IF(AND(Calcu!$O$3=3,Calcu!B33=TRUE),"","삭제")</f>
        <v>삭제</v>
      </c>
      <c r="B117" s="43"/>
      <c r="C117" s="43"/>
      <c r="D117" s="125" t="str">
        <f>IF(Calcu!C32=Calcu!C33,"",Calcu!C33)</f>
        <v/>
      </c>
      <c r="E117" s="125" t="str">
        <f>IF(Calcu!D33=Calcu!D32,"",Calcu!D33)</f>
        <v/>
      </c>
      <c r="F117" s="125" t="e">
        <f ca="1">Calcu!U33</f>
        <v>#N/A</v>
      </c>
      <c r="G117" s="125" t="e">
        <f ca="1">Calcu!W33</f>
        <v>#N/A</v>
      </c>
    </row>
    <row r="118" spans="1:8" s="145" customFormat="1" ht="15" customHeight="1">
      <c r="A118" s="44" t="str">
        <f>IF(AND(Calcu!$O$3=3,Calcu!B34=TRUE),"","삭제")</f>
        <v>삭제</v>
      </c>
      <c r="B118" s="43"/>
      <c r="C118" s="43"/>
      <c r="D118" s="125" t="str">
        <f>IF(Calcu!C33=Calcu!C34,"",Calcu!C34)</f>
        <v/>
      </c>
      <c r="E118" s="125" t="str">
        <f>IF(Calcu!D34=Calcu!D33,"",Calcu!D34)</f>
        <v/>
      </c>
      <c r="F118" s="125" t="e">
        <f ca="1">Calcu!U34</f>
        <v>#N/A</v>
      </c>
      <c r="G118" s="125" t="e">
        <f ca="1">Calcu!W34</f>
        <v>#N/A</v>
      </c>
    </row>
    <row r="119" spans="1:8" s="145" customFormat="1" ht="15" customHeight="1">
      <c r="A119" s="44" t="str">
        <f>IF(AND(Calcu!$O$3=3,Calcu!B35=TRUE),"","삭제")</f>
        <v>삭제</v>
      </c>
      <c r="B119" s="43"/>
      <c r="C119" s="43"/>
      <c r="D119" s="125" t="str">
        <f>IF(Calcu!C34=Calcu!C35,"",Calcu!C35)</f>
        <v/>
      </c>
      <c r="E119" s="125" t="str">
        <f>IF(Calcu!D35=Calcu!D34,"",Calcu!D35)</f>
        <v/>
      </c>
      <c r="F119" s="125" t="e">
        <f ca="1">Calcu!U35</f>
        <v>#N/A</v>
      </c>
      <c r="G119" s="125" t="e">
        <f ca="1">Calcu!W35</f>
        <v>#N/A</v>
      </c>
    </row>
    <row r="120" spans="1:8" s="145" customFormat="1" ht="15" customHeight="1">
      <c r="A120" s="44" t="str">
        <f>IF(AND(Calcu!$O$3=3,Calcu!B36=TRUE),"","삭제")</f>
        <v>삭제</v>
      </c>
      <c r="B120" s="43"/>
      <c r="C120" s="43"/>
      <c r="D120" s="125" t="str">
        <f>IF(Calcu!C35=Calcu!C36,"",Calcu!C36)</f>
        <v/>
      </c>
      <c r="E120" s="125" t="str">
        <f>IF(Calcu!D36=Calcu!D35,"",Calcu!D36)</f>
        <v/>
      </c>
      <c r="F120" s="125" t="e">
        <f ca="1">Calcu!U36</f>
        <v>#N/A</v>
      </c>
      <c r="G120" s="125" t="e">
        <f ca="1">Calcu!W36</f>
        <v>#N/A</v>
      </c>
    </row>
    <row r="121" spans="1:8" s="145" customFormat="1" ht="15" customHeight="1">
      <c r="A121" s="44" t="str">
        <f>IF(AND(Calcu!$O$3=3,Calcu!B37=TRUE),"","삭제")</f>
        <v>삭제</v>
      </c>
      <c r="B121" s="43"/>
      <c r="C121" s="43"/>
      <c r="D121" s="125" t="str">
        <f>IF(Calcu!C36=Calcu!C37,"",Calcu!C37)</f>
        <v/>
      </c>
      <c r="E121" s="125" t="str">
        <f>IF(Calcu!D37=Calcu!D36,"",Calcu!D37)</f>
        <v/>
      </c>
      <c r="F121" s="125" t="e">
        <f ca="1">Calcu!U37</f>
        <v>#N/A</v>
      </c>
      <c r="G121" s="125" t="e">
        <f ca="1">Calcu!W37</f>
        <v>#N/A</v>
      </c>
    </row>
    <row r="122" spans="1:8" s="145" customFormat="1" ht="15" customHeight="1">
      <c r="A122" s="44" t="str">
        <f>IF(AND(Calcu!$O$3=3,Calcu!B38=TRUE),"","삭제")</f>
        <v>삭제</v>
      </c>
      <c r="B122" s="43"/>
      <c r="C122" s="43"/>
      <c r="D122" s="125" t="str">
        <f>IF(Calcu!C37=Calcu!C38,"",Calcu!C38)</f>
        <v/>
      </c>
      <c r="E122" s="125" t="str">
        <f>IF(Calcu!D38=Calcu!D37,"",Calcu!D38)</f>
        <v/>
      </c>
      <c r="F122" s="125" t="e">
        <f ca="1">Calcu!U38</f>
        <v>#N/A</v>
      </c>
      <c r="G122" s="125" t="e">
        <f ca="1">Calcu!W38</f>
        <v>#N/A</v>
      </c>
    </row>
    <row r="123" spans="1:8" s="145" customFormat="1" ht="15" customHeight="1">
      <c r="A123" s="44" t="str">
        <f>IF(AND(Calcu!$O$3=3,Calcu!B39=TRUE),"","삭제")</f>
        <v>삭제</v>
      </c>
      <c r="B123" s="43"/>
      <c r="C123" s="43"/>
      <c r="D123" s="125" t="str">
        <f>IF(Calcu!C38=Calcu!C39,"",Calcu!C39)</f>
        <v/>
      </c>
      <c r="E123" s="125" t="str">
        <f>IF(Calcu!D39=Calcu!D38,"",Calcu!D39)</f>
        <v/>
      </c>
      <c r="F123" s="125" t="e">
        <f ca="1">Calcu!U39</f>
        <v>#N/A</v>
      </c>
      <c r="G123" s="125" t="e">
        <f ca="1">Calcu!W39</f>
        <v>#N/A</v>
      </c>
    </row>
    <row r="124" spans="1:8" s="145" customFormat="1" ht="15" customHeight="1">
      <c r="A124" s="44" t="str">
        <f>A50</f>
        <v/>
      </c>
      <c r="D124" s="96"/>
      <c r="E124" s="96"/>
      <c r="F124" s="96"/>
      <c r="G124" s="50"/>
      <c r="H124" s="50"/>
    </row>
    <row r="125" spans="1:8" s="145" customFormat="1" ht="15" customHeight="1">
      <c r="A125" s="44" t="str">
        <f>A51</f>
        <v/>
      </c>
      <c r="D125" s="38" t="e">
        <f ca="1">"● 측정불확도 : "&amp;Calcu!$T$80</f>
        <v>#N/A</v>
      </c>
      <c r="F125" s="51" t="s">
        <v>94</v>
      </c>
      <c r="G125" s="49" t="str">
        <f>MAX(Calcu!AD$46:AD$76)&amp;")"</f>
        <v>0)</v>
      </c>
    </row>
    <row r="126" spans="1:8" ht="15" customHeight="1">
      <c r="B126" s="69"/>
      <c r="C126" s="69"/>
      <c r="D126" s="69"/>
      <c r="E126" s="69"/>
      <c r="F126" s="69"/>
      <c r="G126" s="69"/>
      <c r="H126" s="70"/>
    </row>
  </sheetData>
  <mergeCells count="4">
    <mergeCell ref="A1:K2"/>
    <mergeCell ref="D58:D59"/>
    <mergeCell ref="E91:E92"/>
    <mergeCell ref="D91:D9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26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4.77734375" style="145" customWidth="1"/>
    <col min="4" max="7" width="12.77734375" style="145" customWidth="1"/>
    <col min="8" max="11" width="3.77734375" style="145" customWidth="1"/>
    <col min="12" max="13" width="4.77734375" style="37" customWidth="1"/>
    <col min="14" max="16384" width="10.77734375" style="37"/>
  </cols>
  <sheetData>
    <row r="1" spans="1:11" s="75" customFormat="1" ht="33" customHeight="1">
      <c r="A1" s="323" t="s">
        <v>58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</row>
    <row r="2" spans="1:11" s="75" customFormat="1" ht="33" customHeight="1">
      <c r="A2" s="323"/>
      <c r="B2" s="323"/>
      <c r="C2" s="323"/>
      <c r="D2" s="323"/>
      <c r="E2" s="323"/>
      <c r="F2" s="323"/>
      <c r="G2" s="323"/>
      <c r="H2" s="323"/>
      <c r="I2" s="323"/>
      <c r="J2" s="323"/>
      <c r="K2" s="323"/>
    </row>
    <row r="3" spans="1:11" s="46" customFormat="1" ht="12.75" customHeight="1">
      <c r="A3" s="47" t="s">
        <v>57</v>
      </c>
      <c r="B3" s="47"/>
      <c r="C3" s="47"/>
      <c r="D3" s="47"/>
      <c r="E3" s="22"/>
      <c r="F3" s="22"/>
      <c r="G3" s="22"/>
      <c r="H3" s="22"/>
      <c r="I3" s="22"/>
      <c r="J3" s="22"/>
      <c r="K3" s="22"/>
    </row>
    <row r="4" spans="1:11" s="48" customFormat="1" ht="13.5" customHeight="1">
      <c r="A4" s="74" t="str">
        <f>" 교   정   번   호(Calibration No) : "&amp;기본정보!H3</f>
        <v xml:space="preserve"> 교   정   번   호(Calibration No) : </v>
      </c>
      <c r="B4" s="74"/>
      <c r="C4" s="85"/>
      <c r="D4" s="85"/>
      <c r="E4" s="73"/>
      <c r="F4" s="71"/>
      <c r="G4" s="73"/>
      <c r="H4" s="73"/>
      <c r="I4" s="72"/>
      <c r="J4" s="87"/>
      <c r="K4" s="71"/>
    </row>
    <row r="5" spans="1:11" s="36" customFormat="1" ht="15" customHeight="1"/>
    <row r="6" spans="1:11" ht="15" customHeight="1">
      <c r="A6" s="225" t="str">
        <f>IF(Calcu!$O$3=1,"","삭제")</f>
        <v>삭제</v>
      </c>
      <c r="E6" s="52" t="str">
        <f>"○ Description : "&amp;기본정보!C$5</f>
        <v xml:space="preserve">○ Description : </v>
      </c>
    </row>
    <row r="7" spans="1:11" ht="15" customHeight="1">
      <c r="A7" s="89" t="str">
        <f>A6</f>
        <v>삭제</v>
      </c>
      <c r="E7" s="52" t="str">
        <f>"○ Manufacturer : "&amp;기본정보!C$6</f>
        <v xml:space="preserve">○ Manufacturer : </v>
      </c>
    </row>
    <row r="8" spans="1:11" ht="15" customHeight="1">
      <c r="A8" s="89" t="str">
        <f t="shared" ref="A8:A15" si="0">A7</f>
        <v>삭제</v>
      </c>
      <c r="E8" s="52" t="str">
        <f>"○ Model Name : "&amp;기본정보!C$7</f>
        <v xml:space="preserve">○ Model Name : </v>
      </c>
    </row>
    <row r="9" spans="1:11" ht="15" customHeight="1">
      <c r="A9" s="89" t="str">
        <f t="shared" si="0"/>
        <v>삭제</v>
      </c>
      <c r="E9" s="52" t="str">
        <f>"○ Serial Number : "&amp;기본정보!C$8</f>
        <v xml:space="preserve">○ Serial Number : </v>
      </c>
    </row>
    <row r="10" spans="1:11" ht="15" customHeight="1">
      <c r="A10" s="89" t="str">
        <f t="shared" si="0"/>
        <v>삭제</v>
      </c>
    </row>
    <row r="11" spans="1:11" ht="15" customHeight="1">
      <c r="A11" s="89" t="str">
        <f t="shared" si="0"/>
        <v>삭제</v>
      </c>
      <c r="E11" s="38" t="s">
        <v>225</v>
      </c>
    </row>
    <row r="12" spans="1:11" ht="15" customHeight="1">
      <c r="A12" s="89" t="str">
        <f t="shared" si="0"/>
        <v>삭제</v>
      </c>
      <c r="B12" s="44"/>
      <c r="C12" s="44"/>
      <c r="E12" s="52" t="str">
        <f ca="1">"○ Resolution : "&amp;TEXT(Calcu!$F$3,Calcu!$Q$80)&amp;Calcu!$H$3</f>
        <v>○ Resolution : 00</v>
      </c>
    </row>
    <row r="13" spans="1:11" ht="15" customHeight="1">
      <c r="A13" s="89" t="str">
        <f t="shared" si="0"/>
        <v>삭제</v>
      </c>
      <c r="B13" s="44"/>
      <c r="C13" s="44"/>
    </row>
    <row r="14" spans="1:11" ht="15" customHeight="1">
      <c r="A14" s="89" t="str">
        <f t="shared" si="0"/>
        <v>삭제</v>
      </c>
      <c r="B14" s="43"/>
      <c r="C14" s="43"/>
      <c r="E14" s="229" t="s">
        <v>156</v>
      </c>
      <c r="F14" s="136" t="s">
        <v>157</v>
      </c>
    </row>
    <row r="15" spans="1:11" ht="15" customHeight="1">
      <c r="A15" s="89" t="str">
        <f t="shared" si="0"/>
        <v>삭제</v>
      </c>
      <c r="B15" s="43"/>
      <c r="C15" s="43"/>
      <c r="E15" s="228" t="str">
        <f>"("&amp;Calcu!H$3&amp;")"</f>
        <v>(0)</v>
      </c>
      <c r="F15" s="228" t="str">
        <f>E15</f>
        <v>(0)</v>
      </c>
    </row>
    <row r="16" spans="1:11" ht="15" customHeight="1">
      <c r="A16" s="44" t="str">
        <f>IF(AND(Calcu!$O$3=1,Calcu!B9=TRUE),"","삭제")</f>
        <v>삭제</v>
      </c>
      <c r="B16" s="43"/>
      <c r="C16" s="43"/>
      <c r="E16" s="125" t="e">
        <f ca="1">Calcu!U9</f>
        <v>#N/A</v>
      </c>
      <c r="F16" s="125" t="e">
        <f ca="1">Calcu!W9</f>
        <v>#N/A</v>
      </c>
    </row>
    <row r="17" spans="1:6" ht="15" customHeight="1">
      <c r="A17" s="44" t="str">
        <f>IF(AND(Calcu!$O$3=1,Calcu!B10=TRUE),"","삭제")</f>
        <v>삭제</v>
      </c>
      <c r="B17" s="43"/>
      <c r="C17" s="43"/>
      <c r="E17" s="125" t="e">
        <f ca="1">Calcu!U10</f>
        <v>#N/A</v>
      </c>
      <c r="F17" s="125" t="e">
        <f ca="1">Calcu!W10</f>
        <v>#N/A</v>
      </c>
    </row>
    <row r="18" spans="1:6" ht="15" customHeight="1">
      <c r="A18" s="44" t="str">
        <f>IF(AND(Calcu!$O$3=1,Calcu!B11=TRUE),"","삭제")</f>
        <v>삭제</v>
      </c>
      <c r="B18" s="43"/>
      <c r="C18" s="43"/>
      <c r="E18" s="125" t="e">
        <f ca="1">Calcu!U11</f>
        <v>#N/A</v>
      </c>
      <c r="F18" s="125" t="e">
        <f ca="1">Calcu!W11</f>
        <v>#N/A</v>
      </c>
    </row>
    <row r="19" spans="1:6" ht="15" customHeight="1">
      <c r="A19" s="44" t="str">
        <f>IF(AND(Calcu!$O$3=1,Calcu!B12=TRUE),"","삭제")</f>
        <v>삭제</v>
      </c>
      <c r="B19" s="43"/>
      <c r="C19" s="43"/>
      <c r="E19" s="125" t="e">
        <f ca="1">Calcu!U12</f>
        <v>#N/A</v>
      </c>
      <c r="F19" s="125" t="e">
        <f ca="1">Calcu!W12</f>
        <v>#N/A</v>
      </c>
    </row>
    <row r="20" spans="1:6" ht="15" customHeight="1">
      <c r="A20" s="44" t="str">
        <f>IF(AND(Calcu!$O$3=1,Calcu!B13=TRUE),"","삭제")</f>
        <v>삭제</v>
      </c>
      <c r="B20" s="43"/>
      <c r="C20" s="43"/>
      <c r="E20" s="125" t="e">
        <f ca="1">Calcu!U13</f>
        <v>#N/A</v>
      </c>
      <c r="F20" s="125" t="e">
        <f ca="1">Calcu!W13</f>
        <v>#N/A</v>
      </c>
    </row>
    <row r="21" spans="1:6" ht="15" customHeight="1">
      <c r="A21" s="44" t="str">
        <f>IF(AND(Calcu!$O$3=1,Calcu!B14=TRUE),"","삭제")</f>
        <v>삭제</v>
      </c>
      <c r="B21" s="43"/>
      <c r="C21" s="43"/>
      <c r="E21" s="125" t="e">
        <f ca="1">Calcu!U14</f>
        <v>#N/A</v>
      </c>
      <c r="F21" s="125" t="e">
        <f ca="1">Calcu!W14</f>
        <v>#N/A</v>
      </c>
    </row>
    <row r="22" spans="1:6" ht="15" customHeight="1">
      <c r="A22" s="44" t="str">
        <f>IF(AND(Calcu!$O$3=1,Calcu!B15=TRUE),"","삭제")</f>
        <v>삭제</v>
      </c>
      <c r="B22" s="43"/>
      <c r="C22" s="43"/>
      <c r="E22" s="125" t="e">
        <f ca="1">Calcu!U15</f>
        <v>#N/A</v>
      </c>
      <c r="F22" s="125" t="e">
        <f ca="1">Calcu!W15</f>
        <v>#N/A</v>
      </c>
    </row>
    <row r="23" spans="1:6" ht="15" customHeight="1">
      <c r="A23" s="44" t="str">
        <f>IF(AND(Calcu!$O$3=1,Calcu!B16=TRUE),"","삭제")</f>
        <v>삭제</v>
      </c>
      <c r="B23" s="43"/>
      <c r="C23" s="43"/>
      <c r="E23" s="125" t="e">
        <f ca="1">Calcu!U16</f>
        <v>#N/A</v>
      </c>
      <c r="F23" s="125" t="e">
        <f ca="1">Calcu!W16</f>
        <v>#N/A</v>
      </c>
    </row>
    <row r="24" spans="1:6" ht="15" customHeight="1">
      <c r="A24" s="44" t="str">
        <f>IF(AND(Calcu!$O$3=1,Calcu!B17=TRUE),"","삭제")</f>
        <v>삭제</v>
      </c>
      <c r="B24" s="43"/>
      <c r="C24" s="43"/>
      <c r="E24" s="125" t="e">
        <f ca="1">Calcu!U17</f>
        <v>#N/A</v>
      </c>
      <c r="F24" s="125" t="e">
        <f ca="1">Calcu!W17</f>
        <v>#N/A</v>
      </c>
    </row>
    <row r="25" spans="1:6" ht="15" customHeight="1">
      <c r="A25" s="44" t="str">
        <f>IF(AND(Calcu!$O$3=1,Calcu!B18=TRUE),"","삭제")</f>
        <v>삭제</v>
      </c>
      <c r="B25" s="43"/>
      <c r="C25" s="43"/>
      <c r="E25" s="125" t="e">
        <f ca="1">Calcu!U18</f>
        <v>#N/A</v>
      </c>
      <c r="F25" s="125" t="e">
        <f ca="1">Calcu!W18</f>
        <v>#N/A</v>
      </c>
    </row>
    <row r="26" spans="1:6" ht="15" customHeight="1">
      <c r="A26" s="44" t="str">
        <f>IF(AND(Calcu!$O$3=1,Calcu!B19=TRUE),"","삭제")</f>
        <v>삭제</v>
      </c>
      <c r="B26" s="43"/>
      <c r="C26" s="43"/>
      <c r="E26" s="125" t="e">
        <f ca="1">Calcu!U19</f>
        <v>#N/A</v>
      </c>
      <c r="F26" s="125" t="e">
        <f ca="1">Calcu!W19</f>
        <v>#N/A</v>
      </c>
    </row>
    <row r="27" spans="1:6" ht="15" customHeight="1">
      <c r="A27" s="44" t="str">
        <f>IF(AND(Calcu!$O$3=1,Calcu!B20=TRUE),"","삭제")</f>
        <v>삭제</v>
      </c>
      <c r="B27" s="43"/>
      <c r="C27" s="43"/>
      <c r="E27" s="125" t="e">
        <f ca="1">Calcu!U20</f>
        <v>#N/A</v>
      </c>
      <c r="F27" s="125" t="e">
        <f ca="1">Calcu!W20</f>
        <v>#N/A</v>
      </c>
    </row>
    <row r="28" spans="1:6" ht="15" customHeight="1">
      <c r="A28" s="44" t="str">
        <f>IF(AND(Calcu!$O$3=1,Calcu!B21=TRUE),"","삭제")</f>
        <v>삭제</v>
      </c>
      <c r="B28" s="43"/>
      <c r="C28" s="43"/>
      <c r="E28" s="125" t="e">
        <f ca="1">Calcu!U21</f>
        <v>#N/A</v>
      </c>
      <c r="F28" s="125" t="e">
        <f ca="1">Calcu!W21</f>
        <v>#N/A</v>
      </c>
    </row>
    <row r="29" spans="1:6" ht="15" customHeight="1">
      <c r="A29" s="44" t="str">
        <f>IF(AND(Calcu!$O$3=1,Calcu!B22=TRUE),"","삭제")</f>
        <v>삭제</v>
      </c>
      <c r="B29" s="43"/>
      <c r="C29" s="43"/>
      <c r="E29" s="125" t="e">
        <f ca="1">Calcu!U22</f>
        <v>#N/A</v>
      </c>
      <c r="F29" s="125" t="e">
        <f ca="1">Calcu!W22</f>
        <v>#N/A</v>
      </c>
    </row>
    <row r="30" spans="1:6" ht="15" customHeight="1">
      <c r="A30" s="44" t="str">
        <f>IF(AND(Calcu!$O$3=1,Calcu!B23=TRUE),"","삭제")</f>
        <v>삭제</v>
      </c>
      <c r="B30" s="43"/>
      <c r="C30" s="43"/>
      <c r="E30" s="125" t="e">
        <f ca="1">Calcu!U23</f>
        <v>#N/A</v>
      </c>
      <c r="F30" s="125" t="e">
        <f ca="1">Calcu!W23</f>
        <v>#N/A</v>
      </c>
    </row>
    <row r="31" spans="1:6" ht="15" customHeight="1">
      <c r="A31" s="44" t="str">
        <f>IF(AND(Calcu!$O$3=1,Calcu!B24=TRUE),"","삭제")</f>
        <v>삭제</v>
      </c>
      <c r="B31" s="43"/>
      <c r="C31" s="43"/>
      <c r="E31" s="125" t="e">
        <f ca="1">Calcu!U24</f>
        <v>#N/A</v>
      </c>
      <c r="F31" s="125" t="e">
        <f ca="1">Calcu!W24</f>
        <v>#N/A</v>
      </c>
    </row>
    <row r="32" spans="1:6" s="145" customFormat="1" ht="15" customHeight="1">
      <c r="A32" s="44" t="str">
        <f>IF(AND(Calcu!$O$3=1,Calcu!B25=TRUE),"","삭제")</f>
        <v>삭제</v>
      </c>
      <c r="B32" s="43"/>
      <c r="C32" s="43"/>
      <c r="E32" s="125" t="e">
        <f ca="1">Calcu!U25</f>
        <v>#N/A</v>
      </c>
      <c r="F32" s="125" t="e">
        <f ca="1">Calcu!W25</f>
        <v>#N/A</v>
      </c>
    </row>
    <row r="33" spans="1:12" s="145" customFormat="1" ht="15" customHeight="1">
      <c r="A33" s="44" t="str">
        <f>IF(AND(Calcu!$O$3=1,Calcu!B26=TRUE),"","삭제")</f>
        <v>삭제</v>
      </c>
      <c r="B33" s="43"/>
      <c r="C33" s="43"/>
      <c r="E33" s="125" t="e">
        <f ca="1">Calcu!U26</f>
        <v>#N/A</v>
      </c>
      <c r="F33" s="125" t="e">
        <f ca="1">Calcu!W26</f>
        <v>#N/A</v>
      </c>
    </row>
    <row r="34" spans="1:12" s="145" customFormat="1" ht="15" customHeight="1">
      <c r="A34" s="44" t="str">
        <f>IF(AND(Calcu!$O$3=1,Calcu!B27=TRUE),"","삭제")</f>
        <v>삭제</v>
      </c>
      <c r="B34" s="43"/>
      <c r="C34" s="43"/>
      <c r="E34" s="125" t="e">
        <f ca="1">Calcu!U27</f>
        <v>#N/A</v>
      </c>
      <c r="F34" s="125" t="e">
        <f ca="1">Calcu!W27</f>
        <v>#N/A</v>
      </c>
    </row>
    <row r="35" spans="1:12" s="145" customFormat="1" ht="15" customHeight="1">
      <c r="A35" s="44" t="str">
        <f>IF(AND(Calcu!$O$3=1,Calcu!B28=TRUE),"","삭제")</f>
        <v>삭제</v>
      </c>
      <c r="B35" s="43"/>
      <c r="C35" s="43"/>
      <c r="E35" s="125" t="e">
        <f ca="1">Calcu!U28</f>
        <v>#N/A</v>
      </c>
      <c r="F35" s="125" t="e">
        <f ca="1">Calcu!W28</f>
        <v>#N/A</v>
      </c>
    </row>
    <row r="36" spans="1:12" s="145" customFormat="1" ht="15" customHeight="1">
      <c r="A36" s="44" t="str">
        <f>IF(AND(Calcu!$O$3=1,Calcu!B29=TRUE),"","삭제")</f>
        <v>삭제</v>
      </c>
      <c r="B36" s="43"/>
      <c r="C36" s="43"/>
      <c r="E36" s="125" t="e">
        <f ca="1">Calcu!U29</f>
        <v>#N/A</v>
      </c>
      <c r="F36" s="125" t="e">
        <f ca="1">Calcu!W29</f>
        <v>#N/A</v>
      </c>
    </row>
    <row r="37" spans="1:12" ht="15" customHeight="1">
      <c r="A37" s="44" t="str">
        <f>IF(AND(Calcu!$O$3=1,Calcu!B30=TRUE),"","삭제")</f>
        <v>삭제</v>
      </c>
      <c r="B37" s="43"/>
      <c r="C37" s="43"/>
      <c r="E37" s="125" t="e">
        <f ca="1">Calcu!U30</f>
        <v>#N/A</v>
      </c>
      <c r="F37" s="125" t="e">
        <f ca="1">Calcu!W30</f>
        <v>#N/A</v>
      </c>
    </row>
    <row r="38" spans="1:12" ht="15" customHeight="1">
      <c r="A38" s="44" t="str">
        <f>IF(AND(Calcu!$O$3=1,Calcu!B31=TRUE),"","삭제")</f>
        <v>삭제</v>
      </c>
      <c r="B38" s="43"/>
      <c r="C38" s="43"/>
      <c r="E38" s="125" t="e">
        <f ca="1">Calcu!U31</f>
        <v>#N/A</v>
      </c>
      <c r="F38" s="125" t="e">
        <f ca="1">Calcu!W31</f>
        <v>#N/A</v>
      </c>
      <c r="L38" s="49"/>
    </row>
    <row r="39" spans="1:12" ht="15" customHeight="1">
      <c r="A39" s="44" t="str">
        <f>IF(AND(Calcu!$O$3=1,Calcu!B32=TRUE),"","삭제")</f>
        <v>삭제</v>
      </c>
      <c r="B39" s="43"/>
      <c r="C39" s="43"/>
      <c r="E39" s="125" t="e">
        <f ca="1">Calcu!U32</f>
        <v>#N/A</v>
      </c>
      <c r="F39" s="125" t="e">
        <f ca="1">Calcu!W32</f>
        <v>#N/A</v>
      </c>
      <c r="L39" s="49"/>
    </row>
    <row r="40" spans="1:12" ht="15" customHeight="1">
      <c r="A40" s="44" t="str">
        <f>IF(AND(Calcu!$O$3=1,Calcu!B33=TRUE),"","삭제")</f>
        <v>삭제</v>
      </c>
      <c r="B40" s="43"/>
      <c r="C40" s="43"/>
      <c r="E40" s="125" t="e">
        <f ca="1">Calcu!U33</f>
        <v>#N/A</v>
      </c>
      <c r="F40" s="125" t="e">
        <f ca="1">Calcu!W33</f>
        <v>#N/A</v>
      </c>
    </row>
    <row r="41" spans="1:12" ht="15" customHeight="1">
      <c r="A41" s="44" t="str">
        <f>IF(AND(Calcu!$O$3=1,Calcu!B34=TRUE),"","삭제")</f>
        <v>삭제</v>
      </c>
      <c r="B41" s="43"/>
      <c r="C41" s="43"/>
      <c r="E41" s="125" t="e">
        <f ca="1">Calcu!U34</f>
        <v>#N/A</v>
      </c>
      <c r="F41" s="125" t="e">
        <f ca="1">Calcu!W34</f>
        <v>#N/A</v>
      </c>
    </row>
    <row r="42" spans="1:12" ht="15" customHeight="1">
      <c r="A42" s="44" t="str">
        <f>IF(AND(Calcu!$O$3=1,Calcu!B35=TRUE),"","삭제")</f>
        <v>삭제</v>
      </c>
      <c r="B42" s="43"/>
      <c r="C42" s="43"/>
      <c r="E42" s="125" t="e">
        <f ca="1">Calcu!U35</f>
        <v>#N/A</v>
      </c>
      <c r="F42" s="125" t="e">
        <f ca="1">Calcu!W35</f>
        <v>#N/A</v>
      </c>
    </row>
    <row r="43" spans="1:12" ht="15" customHeight="1">
      <c r="A43" s="44" t="str">
        <f>IF(AND(Calcu!$O$3=1,Calcu!B36=TRUE),"","삭제")</f>
        <v>삭제</v>
      </c>
      <c r="B43" s="43"/>
      <c r="C43" s="43"/>
      <c r="E43" s="125" t="e">
        <f ca="1">Calcu!U36</f>
        <v>#N/A</v>
      </c>
      <c r="F43" s="125" t="e">
        <f ca="1">Calcu!W36</f>
        <v>#N/A</v>
      </c>
    </row>
    <row r="44" spans="1:12" ht="15" customHeight="1">
      <c r="A44" s="44" t="str">
        <f>IF(AND(Calcu!$O$3=1,Calcu!B37=TRUE),"","삭제")</f>
        <v>삭제</v>
      </c>
      <c r="B44" s="43"/>
      <c r="C44" s="43"/>
      <c r="E44" s="125" t="e">
        <f ca="1">Calcu!U37</f>
        <v>#N/A</v>
      </c>
      <c r="F44" s="125" t="e">
        <f ca="1">Calcu!W37</f>
        <v>#N/A</v>
      </c>
    </row>
    <row r="45" spans="1:12" ht="15" customHeight="1">
      <c r="A45" s="44" t="str">
        <f>IF(AND(Calcu!$O$3=1,Calcu!B38=TRUE),"","삭제")</f>
        <v>삭제</v>
      </c>
      <c r="B45" s="43"/>
      <c r="C45" s="43"/>
      <c r="E45" s="125" t="e">
        <f ca="1">Calcu!U38</f>
        <v>#N/A</v>
      </c>
      <c r="F45" s="125" t="e">
        <f ca="1">Calcu!W38</f>
        <v>#N/A</v>
      </c>
    </row>
    <row r="46" spans="1:12" ht="15" customHeight="1">
      <c r="A46" s="44" t="str">
        <f>IF(AND(Calcu!$O$3=1,Calcu!B39=TRUE),"","삭제")</f>
        <v>삭제</v>
      </c>
      <c r="B46" s="43"/>
      <c r="C46" s="43"/>
      <c r="E46" s="125" t="e">
        <f ca="1">Calcu!U39</f>
        <v>#N/A</v>
      </c>
      <c r="F46" s="125" t="e">
        <f ca="1">Calcu!W39</f>
        <v>#N/A</v>
      </c>
    </row>
    <row r="47" spans="1:12" ht="15" customHeight="1">
      <c r="A47" s="226" t="str">
        <f>A6</f>
        <v>삭제</v>
      </c>
      <c r="E47" s="96"/>
      <c r="F47" s="96"/>
      <c r="G47" s="50"/>
      <c r="H47" s="50"/>
    </row>
    <row r="48" spans="1:12" ht="15" customHeight="1">
      <c r="A48" s="226" t="str">
        <f>A7</f>
        <v>삭제</v>
      </c>
      <c r="E48" s="38" t="e">
        <f ca="1">"● Measurement uncertainty : "&amp;Calcu!$T$80</f>
        <v>#N/A</v>
      </c>
      <c r="G48" s="38"/>
    </row>
    <row r="49" spans="1:9" ht="15" customHeight="1">
      <c r="A49" s="226" t="str">
        <f>A8</f>
        <v>삭제</v>
      </c>
      <c r="F49" s="51" t="s">
        <v>95</v>
      </c>
      <c r="G49" s="49" t="str">
        <f>MAX(Calcu!AD$46:AD$76)&amp;")"</f>
        <v>0)</v>
      </c>
      <c r="I49" s="49"/>
    </row>
    <row r="50" spans="1:9" ht="15" customHeight="1">
      <c r="A50" s="225" t="str">
        <f>IF(Calcu!$O$3=1,"삭제","")</f>
        <v/>
      </c>
      <c r="D50" s="52" t="str">
        <f>"○ Description : "&amp;기본정보!B$5</f>
        <v xml:space="preserve">○ Description : </v>
      </c>
    </row>
    <row r="51" spans="1:9" ht="15" customHeight="1">
      <c r="A51" s="145" t="str">
        <f>A50</f>
        <v/>
      </c>
      <c r="D51" s="52" t="str">
        <f>"○ Manufacturer : "&amp;기본정보!B$6</f>
        <v xml:space="preserve">○ Manufacturer : </v>
      </c>
    </row>
    <row r="52" spans="1:9" ht="15" customHeight="1">
      <c r="A52" s="145" t="str">
        <f t="shared" ref="A52:A59" si="1">A51</f>
        <v/>
      </c>
      <c r="D52" s="52" t="str">
        <f>"○ Model Name : "&amp;기본정보!B$7</f>
        <v xml:space="preserve">○ Model Name : </v>
      </c>
    </row>
    <row r="53" spans="1:9" ht="15" customHeight="1">
      <c r="A53" s="145" t="str">
        <f t="shared" si="1"/>
        <v/>
      </c>
      <c r="D53" s="52" t="str">
        <f>"○ Serial Number : "&amp;기본정보!B$8</f>
        <v xml:space="preserve">○ Serial Number : </v>
      </c>
    </row>
    <row r="54" spans="1:9" ht="15" customHeight="1">
      <c r="A54" s="145" t="str">
        <f t="shared" si="1"/>
        <v/>
      </c>
    </row>
    <row r="55" spans="1:9" ht="15" customHeight="1">
      <c r="A55" s="145" t="str">
        <f t="shared" si="1"/>
        <v/>
      </c>
      <c r="D55" s="38" t="s">
        <v>225</v>
      </c>
    </row>
    <row r="56" spans="1:9" ht="15" customHeight="1">
      <c r="A56" s="145" t="str">
        <f t="shared" si="1"/>
        <v/>
      </c>
      <c r="B56" s="44"/>
      <c r="C56" s="44"/>
      <c r="D56" s="52" t="str">
        <f ca="1">"○ Resolution : "&amp;TEXT(Calcu!$F$3,Calcu!$Q$80)&amp;Calcu!$H$3</f>
        <v>○ Resolution : 00</v>
      </c>
    </row>
    <row r="57" spans="1:9" ht="15" customHeight="1">
      <c r="A57" s="145" t="str">
        <f t="shared" si="1"/>
        <v/>
      </c>
      <c r="B57" s="44"/>
      <c r="C57" s="44"/>
    </row>
    <row r="58" spans="1:9" ht="15" customHeight="1">
      <c r="A58" s="225" t="str">
        <f>IF(Calcu!$O$3=2,"","삭제")</f>
        <v>삭제</v>
      </c>
      <c r="B58" s="43"/>
      <c r="C58" s="43"/>
      <c r="D58" s="324" t="s">
        <v>320</v>
      </c>
      <c r="E58" s="229" t="s">
        <v>156</v>
      </c>
      <c r="F58" s="136" t="s">
        <v>157</v>
      </c>
    </row>
    <row r="59" spans="1:9" ht="15" customHeight="1">
      <c r="A59" s="225" t="str">
        <f t="shared" si="1"/>
        <v>삭제</v>
      </c>
      <c r="B59" s="43"/>
      <c r="C59" s="43"/>
      <c r="D59" s="325"/>
      <c r="E59" s="228" t="str">
        <f>"("&amp;Calcu!H$3&amp;")"</f>
        <v>(0)</v>
      </c>
      <c r="F59" s="228" t="str">
        <f>E59</f>
        <v>(0)</v>
      </c>
    </row>
    <row r="60" spans="1:9" ht="15" customHeight="1">
      <c r="A60" s="44" t="str">
        <f>IF(AND(Calcu!$O$3=2,Calcu!B9=TRUE),"","삭제")</f>
        <v>삭제</v>
      </c>
      <c r="B60" s="43"/>
      <c r="C60" s="43"/>
      <c r="D60" s="220" t="str">
        <f>IF(Calcu!D9="시계방향","Clockwise","Counterclockwise")</f>
        <v>Counterclockwise</v>
      </c>
      <c r="E60" s="125" t="e">
        <f ca="1">Calcu!U9</f>
        <v>#N/A</v>
      </c>
      <c r="F60" s="125" t="e">
        <f ca="1">Calcu!W9</f>
        <v>#N/A</v>
      </c>
    </row>
    <row r="61" spans="1:9" ht="15" customHeight="1">
      <c r="A61" s="44" t="str">
        <f>IF(AND(Calcu!$O$3=2,Calcu!B10=TRUE),"","삭제")</f>
        <v>삭제</v>
      </c>
      <c r="B61" s="43"/>
      <c r="C61" s="43"/>
      <c r="D61" s="220" t="str">
        <f>IF(Calcu!D10="시계방향","Clockwise","Counterclockwise")</f>
        <v>Counterclockwise</v>
      </c>
      <c r="E61" s="125" t="e">
        <f ca="1">Calcu!U10</f>
        <v>#N/A</v>
      </c>
      <c r="F61" s="125" t="e">
        <f ca="1">Calcu!W10</f>
        <v>#N/A</v>
      </c>
    </row>
    <row r="62" spans="1:9" ht="15" customHeight="1">
      <c r="A62" s="44" t="str">
        <f>IF(AND(Calcu!$O$3=2,Calcu!B11=TRUE),"","삭제")</f>
        <v>삭제</v>
      </c>
      <c r="B62" s="43"/>
      <c r="C62" s="43"/>
      <c r="D62" s="220" t="str">
        <f>IF(Calcu!D11="시계방향","Clockwise","Counterclockwise")</f>
        <v>Counterclockwise</v>
      </c>
      <c r="E62" s="125" t="e">
        <f ca="1">Calcu!U11</f>
        <v>#N/A</v>
      </c>
      <c r="F62" s="125" t="e">
        <f ca="1">Calcu!W11</f>
        <v>#N/A</v>
      </c>
    </row>
    <row r="63" spans="1:9" ht="15" customHeight="1">
      <c r="A63" s="44" t="str">
        <f>IF(AND(Calcu!$O$3=2,Calcu!B12=TRUE),"","삭제")</f>
        <v>삭제</v>
      </c>
      <c r="B63" s="43"/>
      <c r="C63" s="43"/>
      <c r="D63" s="220" t="str">
        <f>IF(Calcu!D12="시계방향","Clockwise","Counterclockwise")</f>
        <v>Counterclockwise</v>
      </c>
      <c r="E63" s="125" t="e">
        <f ca="1">Calcu!U12</f>
        <v>#N/A</v>
      </c>
      <c r="F63" s="125" t="e">
        <f ca="1">Calcu!W12</f>
        <v>#N/A</v>
      </c>
    </row>
    <row r="64" spans="1:9" ht="15" customHeight="1">
      <c r="A64" s="44" t="str">
        <f>IF(AND(Calcu!$O$3=2,Calcu!B13=TRUE),"","삭제")</f>
        <v>삭제</v>
      </c>
      <c r="B64" s="43"/>
      <c r="C64" s="43"/>
      <c r="D64" s="220" t="str">
        <f>IF(Calcu!D13="시계방향","Clockwise","Counterclockwise")</f>
        <v>Counterclockwise</v>
      </c>
      <c r="E64" s="125" t="e">
        <f ca="1">Calcu!U13</f>
        <v>#N/A</v>
      </c>
      <c r="F64" s="125" t="e">
        <f ca="1">Calcu!W13</f>
        <v>#N/A</v>
      </c>
    </row>
    <row r="65" spans="1:6" ht="15" customHeight="1">
      <c r="A65" s="44" t="str">
        <f>IF(AND(Calcu!$O$3=2,Calcu!B14=TRUE),"","삭제")</f>
        <v>삭제</v>
      </c>
      <c r="B65" s="43"/>
      <c r="C65" s="43"/>
      <c r="D65" s="220" t="str">
        <f>IF(Calcu!D14="시계방향","Clockwise","Counterclockwise")</f>
        <v>Counterclockwise</v>
      </c>
      <c r="E65" s="125" t="e">
        <f ca="1">Calcu!U14</f>
        <v>#N/A</v>
      </c>
      <c r="F65" s="125" t="e">
        <f ca="1">Calcu!W14</f>
        <v>#N/A</v>
      </c>
    </row>
    <row r="66" spans="1:6" ht="15" customHeight="1">
      <c r="A66" s="44" t="str">
        <f>IF(AND(Calcu!$O$3=2,Calcu!B15=TRUE),"","삭제")</f>
        <v>삭제</v>
      </c>
      <c r="B66" s="43"/>
      <c r="C66" s="43"/>
      <c r="D66" s="220" t="str">
        <f>IF(Calcu!D15="시계방향","Clockwise","Counterclockwise")</f>
        <v>Counterclockwise</v>
      </c>
      <c r="E66" s="125" t="e">
        <f ca="1">Calcu!U15</f>
        <v>#N/A</v>
      </c>
      <c r="F66" s="125" t="e">
        <f ca="1">Calcu!W15</f>
        <v>#N/A</v>
      </c>
    </row>
    <row r="67" spans="1:6" ht="15" customHeight="1">
      <c r="A67" s="44" t="str">
        <f>IF(AND(Calcu!$O$3=2,Calcu!B16=TRUE),"","삭제")</f>
        <v>삭제</v>
      </c>
      <c r="B67" s="43"/>
      <c r="C67" s="43"/>
      <c r="D67" s="220" t="str">
        <f>IF(Calcu!D16="시계방향","Clockwise","Counterclockwise")</f>
        <v>Counterclockwise</v>
      </c>
      <c r="E67" s="125" t="e">
        <f ca="1">Calcu!U16</f>
        <v>#N/A</v>
      </c>
      <c r="F67" s="125" t="e">
        <f ca="1">Calcu!W16</f>
        <v>#N/A</v>
      </c>
    </row>
    <row r="68" spans="1:6" ht="15" customHeight="1">
      <c r="A68" s="44" t="str">
        <f>IF(AND(Calcu!$O$3=2,Calcu!B17=TRUE),"","삭제")</f>
        <v>삭제</v>
      </c>
      <c r="B68" s="43"/>
      <c r="C68" s="43"/>
      <c r="D68" s="220" t="str">
        <f>IF(Calcu!D17="시계방향","Clockwise","Counterclockwise")</f>
        <v>Counterclockwise</v>
      </c>
      <c r="E68" s="125" t="e">
        <f ca="1">Calcu!U17</f>
        <v>#N/A</v>
      </c>
      <c r="F68" s="125" t="e">
        <f ca="1">Calcu!W17</f>
        <v>#N/A</v>
      </c>
    </row>
    <row r="69" spans="1:6" ht="15" customHeight="1">
      <c r="A69" s="44" t="str">
        <f>IF(AND(Calcu!$O$3=2,Calcu!B18=TRUE),"","삭제")</f>
        <v>삭제</v>
      </c>
      <c r="B69" s="43"/>
      <c r="C69" s="43"/>
      <c r="D69" s="220" t="str">
        <f>IF(Calcu!D18="시계방향","Clockwise","Counterclockwise")</f>
        <v>Counterclockwise</v>
      </c>
      <c r="E69" s="125" t="e">
        <f ca="1">Calcu!U18</f>
        <v>#N/A</v>
      </c>
      <c r="F69" s="125" t="e">
        <f ca="1">Calcu!W18</f>
        <v>#N/A</v>
      </c>
    </row>
    <row r="70" spans="1:6" ht="15" customHeight="1">
      <c r="A70" s="44" t="str">
        <f>IF(AND(Calcu!$O$3=2,Calcu!B19=TRUE),"","삭제")</f>
        <v>삭제</v>
      </c>
      <c r="B70" s="43"/>
      <c r="C70" s="43"/>
      <c r="D70" s="220" t="str">
        <f>IF(Calcu!D19="시계방향","Clockwise","Counterclockwise")</f>
        <v>Counterclockwise</v>
      </c>
      <c r="E70" s="125" t="e">
        <f ca="1">Calcu!U19</f>
        <v>#N/A</v>
      </c>
      <c r="F70" s="125" t="e">
        <f ca="1">Calcu!W19</f>
        <v>#N/A</v>
      </c>
    </row>
    <row r="71" spans="1:6" ht="15" customHeight="1">
      <c r="A71" s="44" t="str">
        <f>IF(AND(Calcu!$O$3=2,Calcu!B20=TRUE),"","삭제")</f>
        <v>삭제</v>
      </c>
      <c r="B71" s="43"/>
      <c r="C71" s="43"/>
      <c r="D71" s="220" t="str">
        <f>IF(Calcu!D20="시계방향","Clockwise","Counterclockwise")</f>
        <v>Counterclockwise</v>
      </c>
      <c r="E71" s="125" t="e">
        <f ca="1">Calcu!U20</f>
        <v>#N/A</v>
      </c>
      <c r="F71" s="125" t="e">
        <f ca="1">Calcu!W20</f>
        <v>#N/A</v>
      </c>
    </row>
    <row r="72" spans="1:6" ht="15" customHeight="1">
      <c r="A72" s="44" t="str">
        <f>IF(AND(Calcu!$O$3=2,Calcu!B21=TRUE),"","삭제")</f>
        <v>삭제</v>
      </c>
      <c r="B72" s="43"/>
      <c r="C72" s="43"/>
      <c r="D72" s="220" t="str">
        <f>IF(Calcu!D21="시계방향","Clockwise","Counterclockwise")</f>
        <v>Counterclockwise</v>
      </c>
      <c r="E72" s="125" t="e">
        <f ca="1">Calcu!U21</f>
        <v>#N/A</v>
      </c>
      <c r="F72" s="125" t="e">
        <f ca="1">Calcu!W21</f>
        <v>#N/A</v>
      </c>
    </row>
    <row r="73" spans="1:6" ht="15" customHeight="1">
      <c r="A73" s="44" t="str">
        <f>IF(AND(Calcu!$O$3=2,Calcu!B22=TRUE),"","삭제")</f>
        <v>삭제</v>
      </c>
      <c r="B73" s="43"/>
      <c r="C73" s="43"/>
      <c r="D73" s="220" t="str">
        <f>IF(Calcu!D22="시계방향","Clockwise","Counterclockwise")</f>
        <v>Counterclockwise</v>
      </c>
      <c r="E73" s="125" t="e">
        <f ca="1">Calcu!U22</f>
        <v>#N/A</v>
      </c>
      <c r="F73" s="125" t="e">
        <f ca="1">Calcu!W22</f>
        <v>#N/A</v>
      </c>
    </row>
    <row r="74" spans="1:6" ht="15" customHeight="1">
      <c r="A74" s="44" t="str">
        <f>IF(AND(Calcu!$O$3=2,Calcu!B23=TRUE),"","삭제")</f>
        <v>삭제</v>
      </c>
      <c r="B74" s="43"/>
      <c r="C74" s="43"/>
      <c r="D74" s="220" t="str">
        <f>IF(Calcu!D23="시계방향","Clockwise","Counterclockwise")</f>
        <v>Counterclockwise</v>
      </c>
      <c r="E74" s="125" t="e">
        <f ca="1">Calcu!U23</f>
        <v>#N/A</v>
      </c>
      <c r="F74" s="125" t="e">
        <f ca="1">Calcu!W23</f>
        <v>#N/A</v>
      </c>
    </row>
    <row r="75" spans="1:6" ht="15" customHeight="1">
      <c r="A75" s="44" t="str">
        <f>IF(AND(Calcu!$O$3=2,Calcu!B24=TRUE),"","삭제")</f>
        <v>삭제</v>
      </c>
      <c r="B75" s="43"/>
      <c r="C75" s="43"/>
      <c r="D75" s="220" t="str">
        <f>IF(Calcu!D24="시계방향","Clockwise","Counterclockwise")</f>
        <v>Counterclockwise</v>
      </c>
      <c r="E75" s="125" t="e">
        <f ca="1">Calcu!U24</f>
        <v>#N/A</v>
      </c>
      <c r="F75" s="125" t="e">
        <f ca="1">Calcu!W24</f>
        <v>#N/A</v>
      </c>
    </row>
    <row r="76" spans="1:6" ht="15" customHeight="1">
      <c r="A76" s="44" t="str">
        <f>IF(AND(Calcu!$O$3=2,Calcu!B25=TRUE),"","삭제")</f>
        <v>삭제</v>
      </c>
      <c r="B76" s="43"/>
      <c r="C76" s="43"/>
      <c r="D76" s="220" t="str">
        <f>IF(Calcu!D25="시계방향","Clockwise","Counterclockwise")</f>
        <v>Counterclockwise</v>
      </c>
      <c r="E76" s="125" t="e">
        <f ca="1">Calcu!U25</f>
        <v>#N/A</v>
      </c>
      <c r="F76" s="125" t="e">
        <f ca="1">Calcu!W25</f>
        <v>#N/A</v>
      </c>
    </row>
    <row r="77" spans="1:6" ht="15" customHeight="1">
      <c r="A77" s="44" t="str">
        <f>IF(AND(Calcu!$O$3=2,Calcu!B26=TRUE),"","삭제")</f>
        <v>삭제</v>
      </c>
      <c r="B77" s="43"/>
      <c r="C77" s="43"/>
      <c r="D77" s="220" t="str">
        <f>IF(Calcu!D26="시계방향","Clockwise","Counterclockwise")</f>
        <v>Counterclockwise</v>
      </c>
      <c r="E77" s="125" t="e">
        <f ca="1">Calcu!U26</f>
        <v>#N/A</v>
      </c>
      <c r="F77" s="125" t="e">
        <f ca="1">Calcu!W26</f>
        <v>#N/A</v>
      </c>
    </row>
    <row r="78" spans="1:6" ht="15" customHeight="1">
      <c r="A78" s="44" t="str">
        <f>IF(AND(Calcu!$O$3=2,Calcu!B27=TRUE),"","삭제")</f>
        <v>삭제</v>
      </c>
      <c r="B78" s="43"/>
      <c r="C78" s="43"/>
      <c r="D78" s="220" t="str">
        <f>IF(Calcu!D27="시계방향","Clockwise","Counterclockwise")</f>
        <v>Counterclockwise</v>
      </c>
      <c r="E78" s="125" t="e">
        <f ca="1">Calcu!U27</f>
        <v>#N/A</v>
      </c>
      <c r="F78" s="125" t="e">
        <f ca="1">Calcu!W27</f>
        <v>#N/A</v>
      </c>
    </row>
    <row r="79" spans="1:6" ht="15" customHeight="1">
      <c r="A79" s="44" t="str">
        <f>IF(AND(Calcu!$O$3=2,Calcu!B28=TRUE),"","삭제")</f>
        <v>삭제</v>
      </c>
      <c r="B79" s="43"/>
      <c r="C79" s="43"/>
      <c r="D79" s="220" t="str">
        <f>IF(Calcu!D28="시계방향","Clockwise","Counterclockwise")</f>
        <v>Counterclockwise</v>
      </c>
      <c r="E79" s="125" t="e">
        <f ca="1">Calcu!U28</f>
        <v>#N/A</v>
      </c>
      <c r="F79" s="125" t="e">
        <f ca="1">Calcu!W28</f>
        <v>#N/A</v>
      </c>
    </row>
    <row r="80" spans="1:6" ht="15" customHeight="1">
      <c r="A80" s="44" t="str">
        <f>IF(AND(Calcu!$O$3=2,Calcu!B29=TRUE),"","삭제")</f>
        <v>삭제</v>
      </c>
      <c r="B80" s="43"/>
      <c r="C80" s="43"/>
      <c r="D80" s="220" t="str">
        <f>IF(Calcu!D29="시계방향","Clockwise","Counterclockwise")</f>
        <v>Counterclockwise</v>
      </c>
      <c r="E80" s="125" t="e">
        <f ca="1">Calcu!U29</f>
        <v>#N/A</v>
      </c>
      <c r="F80" s="125" t="e">
        <f ca="1">Calcu!W29</f>
        <v>#N/A</v>
      </c>
    </row>
    <row r="81" spans="1:7" ht="15" customHeight="1">
      <c r="A81" s="44" t="str">
        <f>IF(AND(Calcu!$O$3=2,Calcu!B30=TRUE),"","삭제")</f>
        <v>삭제</v>
      </c>
      <c r="B81" s="43"/>
      <c r="C81" s="43"/>
      <c r="D81" s="220" t="str">
        <f>IF(Calcu!D30="시계방향","Clockwise","Counterclockwise")</f>
        <v>Counterclockwise</v>
      </c>
      <c r="E81" s="125" t="e">
        <f ca="1">Calcu!U30</f>
        <v>#N/A</v>
      </c>
      <c r="F81" s="125" t="e">
        <f ca="1">Calcu!W30</f>
        <v>#N/A</v>
      </c>
    </row>
    <row r="82" spans="1:7" ht="15" customHeight="1">
      <c r="A82" s="44" t="str">
        <f>IF(AND(Calcu!$O$3=2,Calcu!B31=TRUE),"","삭제")</f>
        <v>삭제</v>
      </c>
      <c r="B82" s="43"/>
      <c r="C82" s="43"/>
      <c r="D82" s="220" t="str">
        <f>IF(Calcu!D31="시계방향","Clockwise","Counterclockwise")</f>
        <v>Counterclockwise</v>
      </c>
      <c r="E82" s="125" t="e">
        <f ca="1">Calcu!U31</f>
        <v>#N/A</v>
      </c>
      <c r="F82" s="125" t="e">
        <f ca="1">Calcu!W31</f>
        <v>#N/A</v>
      </c>
    </row>
    <row r="83" spans="1:7" ht="15" customHeight="1">
      <c r="A83" s="44" t="str">
        <f>IF(AND(Calcu!$O$3=2,Calcu!B32=TRUE),"","삭제")</f>
        <v>삭제</v>
      </c>
      <c r="B83" s="43"/>
      <c r="C83" s="43"/>
      <c r="D83" s="220" t="str">
        <f>IF(Calcu!D32="시계방향","Clockwise","Counterclockwise")</f>
        <v>Counterclockwise</v>
      </c>
      <c r="E83" s="125" t="e">
        <f ca="1">Calcu!U32</f>
        <v>#N/A</v>
      </c>
      <c r="F83" s="125" t="e">
        <f ca="1">Calcu!W32</f>
        <v>#N/A</v>
      </c>
    </row>
    <row r="84" spans="1:7" ht="15" customHeight="1">
      <c r="A84" s="44" t="str">
        <f>IF(AND(Calcu!$O$3=2,Calcu!B33=TRUE),"","삭제")</f>
        <v>삭제</v>
      </c>
      <c r="B84" s="43"/>
      <c r="C84" s="43"/>
      <c r="D84" s="220" t="str">
        <f>IF(Calcu!D33="시계방향","Clockwise","Counterclockwise")</f>
        <v>Counterclockwise</v>
      </c>
      <c r="E84" s="125" t="e">
        <f ca="1">Calcu!U33</f>
        <v>#N/A</v>
      </c>
      <c r="F84" s="125" t="e">
        <f ca="1">Calcu!W33</f>
        <v>#N/A</v>
      </c>
    </row>
    <row r="85" spans="1:7" ht="15" customHeight="1">
      <c r="A85" s="44" t="str">
        <f>IF(AND(Calcu!$O$3=2,Calcu!B34=TRUE),"","삭제")</f>
        <v>삭제</v>
      </c>
      <c r="B85" s="43"/>
      <c r="C85" s="43"/>
      <c r="D85" s="220" t="str">
        <f>IF(Calcu!D34="시계방향","Clockwise","Counterclockwise")</f>
        <v>Counterclockwise</v>
      </c>
      <c r="E85" s="125" t="e">
        <f ca="1">Calcu!U34</f>
        <v>#N/A</v>
      </c>
      <c r="F85" s="125" t="e">
        <f ca="1">Calcu!W34</f>
        <v>#N/A</v>
      </c>
    </row>
    <row r="86" spans="1:7" ht="15" customHeight="1">
      <c r="A86" s="44" t="str">
        <f>IF(AND(Calcu!$O$3=2,Calcu!B35=TRUE),"","삭제")</f>
        <v>삭제</v>
      </c>
      <c r="B86" s="43"/>
      <c r="C86" s="43"/>
      <c r="D86" s="220" t="str">
        <f>IF(Calcu!D35="시계방향","Clockwise","Counterclockwise")</f>
        <v>Counterclockwise</v>
      </c>
      <c r="E86" s="125" t="e">
        <f ca="1">Calcu!U35</f>
        <v>#N/A</v>
      </c>
      <c r="F86" s="125" t="e">
        <f ca="1">Calcu!W35</f>
        <v>#N/A</v>
      </c>
    </row>
    <row r="87" spans="1:7" ht="15" customHeight="1">
      <c r="A87" s="44" t="str">
        <f>IF(AND(Calcu!$O$3=2,Calcu!B36=TRUE),"","삭제")</f>
        <v>삭제</v>
      </c>
      <c r="B87" s="43"/>
      <c r="C87" s="43"/>
      <c r="D87" s="220" t="str">
        <f>IF(Calcu!D36="시계방향","Clockwise","Counterclockwise")</f>
        <v>Counterclockwise</v>
      </c>
      <c r="E87" s="125" t="e">
        <f ca="1">Calcu!U36</f>
        <v>#N/A</v>
      </c>
      <c r="F87" s="125" t="e">
        <f ca="1">Calcu!W36</f>
        <v>#N/A</v>
      </c>
    </row>
    <row r="88" spans="1:7" ht="15" customHeight="1">
      <c r="A88" s="44" t="str">
        <f>IF(AND(Calcu!$O$3=2,Calcu!B37=TRUE),"","삭제")</f>
        <v>삭제</v>
      </c>
      <c r="B88" s="43"/>
      <c r="C88" s="43"/>
      <c r="D88" s="220" t="str">
        <f>IF(Calcu!D37="시계방향","Clockwise","Counterclockwise")</f>
        <v>Counterclockwise</v>
      </c>
      <c r="E88" s="125" t="e">
        <f ca="1">Calcu!U37</f>
        <v>#N/A</v>
      </c>
      <c r="F88" s="125" t="e">
        <f ca="1">Calcu!W37</f>
        <v>#N/A</v>
      </c>
    </row>
    <row r="89" spans="1:7" ht="15" customHeight="1">
      <c r="A89" s="44" t="str">
        <f>IF(AND(Calcu!$O$3=2,Calcu!B38=TRUE),"","삭제")</f>
        <v>삭제</v>
      </c>
      <c r="B89" s="43"/>
      <c r="C89" s="43"/>
      <c r="D89" s="220" t="str">
        <f>IF(Calcu!D38="시계방향","Clockwise","Counterclockwise")</f>
        <v>Counterclockwise</v>
      </c>
      <c r="E89" s="125" t="e">
        <f ca="1">Calcu!U38</f>
        <v>#N/A</v>
      </c>
      <c r="F89" s="125" t="e">
        <f ca="1">Calcu!W38</f>
        <v>#N/A</v>
      </c>
    </row>
    <row r="90" spans="1:7" ht="15" customHeight="1">
      <c r="A90" s="44" t="str">
        <f>IF(AND(Calcu!$O$3=2,Calcu!B39=TRUE),"","삭제")</f>
        <v>삭제</v>
      </c>
      <c r="B90" s="43"/>
      <c r="C90" s="43"/>
      <c r="D90" s="220" t="str">
        <f>IF(Calcu!D39="시계방향","Clockwise","Counterclockwise")</f>
        <v>Counterclockwise</v>
      </c>
      <c r="E90" s="125" t="e">
        <f ca="1">Calcu!U39</f>
        <v>#N/A</v>
      </c>
      <c r="F90" s="125" t="e">
        <f ca="1">Calcu!W39</f>
        <v>#N/A</v>
      </c>
    </row>
    <row r="91" spans="1:7" ht="15" customHeight="1">
      <c r="A91" s="227" t="str">
        <f>IF(Calcu!$O$3=3,"","삭제")</f>
        <v/>
      </c>
      <c r="B91" s="43"/>
      <c r="C91" s="43"/>
      <c r="D91" s="324" t="s">
        <v>321</v>
      </c>
      <c r="E91" s="324" t="s">
        <v>320</v>
      </c>
      <c r="F91" s="229" t="s">
        <v>156</v>
      </c>
      <c r="G91" s="136" t="s">
        <v>157</v>
      </c>
    </row>
    <row r="92" spans="1:7" ht="15" customHeight="1">
      <c r="A92" s="227" t="str">
        <f>A91</f>
        <v/>
      </c>
      <c r="B92" s="43"/>
      <c r="C92" s="43"/>
      <c r="D92" s="325"/>
      <c r="E92" s="325"/>
      <c r="F92" s="228" t="str">
        <f>"("&amp;Calcu!H$3&amp;")"</f>
        <v>(0)</v>
      </c>
      <c r="G92" s="228" t="str">
        <f>F92</f>
        <v>(0)</v>
      </c>
    </row>
    <row r="93" spans="1:7" ht="15" customHeight="1">
      <c r="A93" s="44" t="str">
        <f>IF(AND(Calcu!$O$3=3,Calcu!B9=TRUE),"","삭제")</f>
        <v>삭제</v>
      </c>
      <c r="B93" s="43"/>
      <c r="C93" s="43"/>
      <c r="D93" s="125" t="str">
        <f>IF(Calcu!C9="X축","X-axis","Y-axis")</f>
        <v>Y-axis</v>
      </c>
      <c r="E93" s="125" t="str">
        <f>IF(Calcu!D9="시계방향","Clockwise","Counterclockwise")</f>
        <v>Counterclockwise</v>
      </c>
      <c r="F93" s="125" t="e">
        <f ca="1">Calcu!U9</f>
        <v>#N/A</v>
      </c>
      <c r="G93" s="125" t="e">
        <f ca="1">Calcu!W9</f>
        <v>#N/A</v>
      </c>
    </row>
    <row r="94" spans="1:7" ht="15" customHeight="1">
      <c r="A94" s="44" t="str">
        <f>IF(AND(Calcu!$O$3=3,Calcu!B10=TRUE),"","삭제")</f>
        <v>삭제</v>
      </c>
      <c r="B94" s="43"/>
      <c r="C94" s="43"/>
      <c r="D94" s="125" t="str">
        <f>IF(Calcu!C10="X축","X-axis","Y-axis")</f>
        <v>Y-axis</v>
      </c>
      <c r="E94" s="125" t="str">
        <f>IF(Calcu!D10="시계방향","Clockwise","Counterclockwise")</f>
        <v>Counterclockwise</v>
      </c>
      <c r="F94" s="125" t="e">
        <f ca="1">Calcu!U10</f>
        <v>#N/A</v>
      </c>
      <c r="G94" s="125" t="e">
        <f ca="1">Calcu!W10</f>
        <v>#N/A</v>
      </c>
    </row>
    <row r="95" spans="1:7" ht="15" customHeight="1">
      <c r="A95" s="44" t="str">
        <f>IF(AND(Calcu!$O$3=3,Calcu!B11=TRUE),"","삭제")</f>
        <v>삭제</v>
      </c>
      <c r="B95" s="43"/>
      <c r="C95" s="43"/>
      <c r="D95" s="125" t="str">
        <f>IF(Calcu!C11="X축","X-axis","Y-axis")</f>
        <v>Y-axis</v>
      </c>
      <c r="E95" s="125" t="str">
        <f>IF(Calcu!D11="시계방향","Clockwise","Counterclockwise")</f>
        <v>Counterclockwise</v>
      </c>
      <c r="F95" s="125" t="e">
        <f ca="1">Calcu!U11</f>
        <v>#N/A</v>
      </c>
      <c r="G95" s="125" t="e">
        <f ca="1">Calcu!W11</f>
        <v>#N/A</v>
      </c>
    </row>
    <row r="96" spans="1:7" ht="15" customHeight="1">
      <c r="A96" s="44" t="str">
        <f>IF(AND(Calcu!$O$3=3,Calcu!B12=TRUE),"","삭제")</f>
        <v>삭제</v>
      </c>
      <c r="B96" s="43"/>
      <c r="C96" s="43"/>
      <c r="D96" s="125" t="str">
        <f>IF(Calcu!C12="X축","X-axis","Y-axis")</f>
        <v>Y-axis</v>
      </c>
      <c r="E96" s="125" t="str">
        <f>IF(Calcu!D12="시계방향","Clockwise","Counterclockwise")</f>
        <v>Counterclockwise</v>
      </c>
      <c r="F96" s="125" t="e">
        <f ca="1">Calcu!U12</f>
        <v>#N/A</v>
      </c>
      <c r="G96" s="125" t="e">
        <f ca="1">Calcu!W12</f>
        <v>#N/A</v>
      </c>
    </row>
    <row r="97" spans="1:7" ht="15" customHeight="1">
      <c r="A97" s="44" t="str">
        <f>IF(AND(Calcu!$O$3=3,Calcu!B13=TRUE),"","삭제")</f>
        <v>삭제</v>
      </c>
      <c r="B97" s="43"/>
      <c r="C97" s="43"/>
      <c r="D97" s="125" t="str">
        <f>IF(Calcu!C13="X축","X-axis","Y-axis")</f>
        <v>Y-axis</v>
      </c>
      <c r="E97" s="125" t="str">
        <f>IF(Calcu!D13="시계방향","Clockwise","Counterclockwise")</f>
        <v>Counterclockwise</v>
      </c>
      <c r="F97" s="125" t="e">
        <f ca="1">Calcu!U13</f>
        <v>#N/A</v>
      </c>
      <c r="G97" s="125" t="e">
        <f ca="1">Calcu!W13</f>
        <v>#N/A</v>
      </c>
    </row>
    <row r="98" spans="1:7" ht="15" customHeight="1">
      <c r="A98" s="44" t="str">
        <f>IF(AND(Calcu!$O$3=3,Calcu!B14=TRUE),"","삭제")</f>
        <v>삭제</v>
      </c>
      <c r="B98" s="43"/>
      <c r="C98" s="43"/>
      <c r="D98" s="125" t="str">
        <f>IF(Calcu!C14="X축","X-axis","Y-axis")</f>
        <v>Y-axis</v>
      </c>
      <c r="E98" s="125" t="str">
        <f>IF(Calcu!D14="시계방향","Clockwise","Counterclockwise")</f>
        <v>Counterclockwise</v>
      </c>
      <c r="F98" s="125" t="e">
        <f ca="1">Calcu!U14</f>
        <v>#N/A</v>
      </c>
      <c r="G98" s="125" t="e">
        <f ca="1">Calcu!W14</f>
        <v>#N/A</v>
      </c>
    </row>
    <row r="99" spans="1:7" ht="15" customHeight="1">
      <c r="A99" s="44" t="str">
        <f>IF(AND(Calcu!$O$3=3,Calcu!B15=TRUE),"","삭제")</f>
        <v>삭제</v>
      </c>
      <c r="B99" s="43"/>
      <c r="C99" s="43"/>
      <c r="D99" s="125" t="str">
        <f>IF(Calcu!C15="X축","X-axis","Y-axis")</f>
        <v>Y-axis</v>
      </c>
      <c r="E99" s="125" t="str">
        <f>IF(Calcu!D15="시계방향","Clockwise","Counterclockwise")</f>
        <v>Counterclockwise</v>
      </c>
      <c r="F99" s="125" t="e">
        <f ca="1">Calcu!U15</f>
        <v>#N/A</v>
      </c>
      <c r="G99" s="125" t="e">
        <f ca="1">Calcu!W15</f>
        <v>#N/A</v>
      </c>
    </row>
    <row r="100" spans="1:7" ht="15" customHeight="1">
      <c r="A100" s="44" t="str">
        <f>IF(AND(Calcu!$O$3=3,Calcu!B16=TRUE),"","삭제")</f>
        <v>삭제</v>
      </c>
      <c r="B100" s="43"/>
      <c r="C100" s="43"/>
      <c r="D100" s="125" t="str">
        <f>IF(Calcu!C16="X축","X-axis","Y-axis")</f>
        <v>Y-axis</v>
      </c>
      <c r="E100" s="125" t="str">
        <f>IF(Calcu!D16="시계방향","Clockwise","Counterclockwise")</f>
        <v>Counterclockwise</v>
      </c>
      <c r="F100" s="125" t="e">
        <f ca="1">Calcu!U16</f>
        <v>#N/A</v>
      </c>
      <c r="G100" s="125" t="e">
        <f ca="1">Calcu!W16</f>
        <v>#N/A</v>
      </c>
    </row>
    <row r="101" spans="1:7" ht="15" customHeight="1">
      <c r="A101" s="44" t="str">
        <f>IF(AND(Calcu!$O$3=3,Calcu!B17=TRUE),"","삭제")</f>
        <v>삭제</v>
      </c>
      <c r="B101" s="43"/>
      <c r="C101" s="43"/>
      <c r="D101" s="125" t="str">
        <f>IF(Calcu!C17="X축","X-axis","Y-axis")</f>
        <v>Y-axis</v>
      </c>
      <c r="E101" s="125" t="str">
        <f>IF(Calcu!D17="시계방향","Clockwise","Counterclockwise")</f>
        <v>Counterclockwise</v>
      </c>
      <c r="F101" s="125" t="e">
        <f ca="1">Calcu!U17</f>
        <v>#N/A</v>
      </c>
      <c r="G101" s="125" t="e">
        <f ca="1">Calcu!W17</f>
        <v>#N/A</v>
      </c>
    </row>
    <row r="102" spans="1:7" ht="15" customHeight="1">
      <c r="A102" s="44" t="str">
        <f>IF(AND(Calcu!$O$3=3,Calcu!B18=TRUE),"","삭제")</f>
        <v>삭제</v>
      </c>
      <c r="B102" s="43"/>
      <c r="C102" s="43"/>
      <c r="D102" s="125" t="str">
        <f>IF(Calcu!C18="X축","X-axis","Y-axis")</f>
        <v>Y-axis</v>
      </c>
      <c r="E102" s="125" t="str">
        <f>IF(Calcu!D18="시계방향","Clockwise","Counterclockwise")</f>
        <v>Counterclockwise</v>
      </c>
      <c r="F102" s="125" t="e">
        <f ca="1">Calcu!U18</f>
        <v>#N/A</v>
      </c>
      <c r="G102" s="125" t="e">
        <f ca="1">Calcu!W18</f>
        <v>#N/A</v>
      </c>
    </row>
    <row r="103" spans="1:7" ht="15" customHeight="1">
      <c r="A103" s="44" t="str">
        <f>IF(AND(Calcu!$O$3=3,Calcu!B19=TRUE),"","삭제")</f>
        <v>삭제</v>
      </c>
      <c r="B103" s="43"/>
      <c r="C103" s="43"/>
      <c r="D103" s="125" t="str">
        <f>IF(Calcu!C19="X축","X-axis","Y-axis")</f>
        <v>Y-axis</v>
      </c>
      <c r="E103" s="125" t="str">
        <f>IF(Calcu!D19="시계방향","Clockwise","Counterclockwise")</f>
        <v>Counterclockwise</v>
      </c>
      <c r="F103" s="125" t="e">
        <f ca="1">Calcu!U19</f>
        <v>#N/A</v>
      </c>
      <c r="G103" s="125" t="e">
        <f ca="1">Calcu!W19</f>
        <v>#N/A</v>
      </c>
    </row>
    <row r="104" spans="1:7" ht="15" customHeight="1">
      <c r="A104" s="44" t="str">
        <f>IF(AND(Calcu!$O$3=3,Calcu!B20=TRUE),"","삭제")</f>
        <v>삭제</v>
      </c>
      <c r="B104" s="43"/>
      <c r="C104" s="43"/>
      <c r="D104" s="125" t="str">
        <f>IF(Calcu!C20="X축","X-axis","Y-axis")</f>
        <v>Y-axis</v>
      </c>
      <c r="E104" s="125" t="str">
        <f>IF(Calcu!D20="시계방향","Clockwise","Counterclockwise")</f>
        <v>Counterclockwise</v>
      </c>
      <c r="F104" s="125" t="e">
        <f ca="1">Calcu!U20</f>
        <v>#N/A</v>
      </c>
      <c r="G104" s="125" t="e">
        <f ca="1">Calcu!W20</f>
        <v>#N/A</v>
      </c>
    </row>
    <row r="105" spans="1:7" ht="15" customHeight="1">
      <c r="A105" s="44" t="str">
        <f>IF(AND(Calcu!$O$3=3,Calcu!B21=TRUE),"","삭제")</f>
        <v>삭제</v>
      </c>
      <c r="B105" s="43"/>
      <c r="C105" s="43"/>
      <c r="D105" s="125" t="str">
        <f>IF(Calcu!C21="X축","X-axis","Y-axis")</f>
        <v>Y-axis</v>
      </c>
      <c r="E105" s="125" t="str">
        <f>IF(Calcu!D21="시계방향","Clockwise","Counterclockwise")</f>
        <v>Counterclockwise</v>
      </c>
      <c r="F105" s="125" t="e">
        <f ca="1">Calcu!U21</f>
        <v>#N/A</v>
      </c>
      <c r="G105" s="125" t="e">
        <f ca="1">Calcu!W21</f>
        <v>#N/A</v>
      </c>
    </row>
    <row r="106" spans="1:7" ht="15" customHeight="1">
      <c r="A106" s="44" t="str">
        <f>IF(AND(Calcu!$O$3=3,Calcu!B22=TRUE),"","삭제")</f>
        <v>삭제</v>
      </c>
      <c r="B106" s="43"/>
      <c r="C106" s="43"/>
      <c r="D106" s="125" t="str">
        <f>IF(Calcu!C22="X축","X-axis","Y-axis")</f>
        <v>Y-axis</v>
      </c>
      <c r="E106" s="125" t="str">
        <f>IF(Calcu!D22="시계방향","Clockwise","Counterclockwise")</f>
        <v>Counterclockwise</v>
      </c>
      <c r="F106" s="125" t="e">
        <f ca="1">Calcu!U22</f>
        <v>#N/A</v>
      </c>
      <c r="G106" s="125" t="e">
        <f ca="1">Calcu!W22</f>
        <v>#N/A</v>
      </c>
    </row>
    <row r="107" spans="1:7" ht="15" customHeight="1">
      <c r="A107" s="44" t="str">
        <f>IF(AND(Calcu!$O$3=3,Calcu!B23=TRUE),"","삭제")</f>
        <v>삭제</v>
      </c>
      <c r="B107" s="43"/>
      <c r="C107" s="43"/>
      <c r="D107" s="125" t="str">
        <f>IF(Calcu!C23="X축","X-axis","Y-axis")</f>
        <v>Y-axis</v>
      </c>
      <c r="E107" s="125" t="str">
        <f>IF(Calcu!D23="시계방향","Clockwise","Counterclockwise")</f>
        <v>Counterclockwise</v>
      </c>
      <c r="F107" s="125" t="e">
        <f ca="1">Calcu!U23</f>
        <v>#N/A</v>
      </c>
      <c r="G107" s="125" t="e">
        <f ca="1">Calcu!W23</f>
        <v>#N/A</v>
      </c>
    </row>
    <row r="108" spans="1:7" ht="15" customHeight="1">
      <c r="A108" s="44" t="str">
        <f>IF(AND(Calcu!$O$3=3,Calcu!B24=TRUE),"","삭제")</f>
        <v>삭제</v>
      </c>
      <c r="B108" s="43"/>
      <c r="C108" s="43"/>
      <c r="D108" s="125" t="str">
        <f>IF(Calcu!C24="X축","X-axis","Y-axis")</f>
        <v>Y-axis</v>
      </c>
      <c r="E108" s="125" t="str">
        <f>IF(Calcu!D24="시계방향","Clockwise","Counterclockwise")</f>
        <v>Counterclockwise</v>
      </c>
      <c r="F108" s="125" t="e">
        <f ca="1">Calcu!U24</f>
        <v>#N/A</v>
      </c>
      <c r="G108" s="125" t="e">
        <f ca="1">Calcu!W24</f>
        <v>#N/A</v>
      </c>
    </row>
    <row r="109" spans="1:7" ht="15" customHeight="1">
      <c r="A109" s="44" t="str">
        <f>IF(AND(Calcu!$O$3=3,Calcu!B25=TRUE),"","삭제")</f>
        <v>삭제</v>
      </c>
      <c r="B109" s="43"/>
      <c r="C109" s="43"/>
      <c r="D109" s="125" t="str">
        <f>IF(Calcu!C25="X축","X-axis","Y-axis")</f>
        <v>Y-axis</v>
      </c>
      <c r="E109" s="125" t="str">
        <f>IF(Calcu!D25="시계방향","Clockwise","Counterclockwise")</f>
        <v>Counterclockwise</v>
      </c>
      <c r="F109" s="125" t="e">
        <f ca="1">Calcu!U25</f>
        <v>#N/A</v>
      </c>
      <c r="G109" s="125" t="e">
        <f ca="1">Calcu!W25</f>
        <v>#N/A</v>
      </c>
    </row>
    <row r="110" spans="1:7" ht="15" customHeight="1">
      <c r="A110" s="44" t="str">
        <f>IF(AND(Calcu!$O$3=3,Calcu!B26=TRUE),"","삭제")</f>
        <v>삭제</v>
      </c>
      <c r="B110" s="43"/>
      <c r="C110" s="43"/>
      <c r="D110" s="125" t="str">
        <f>IF(Calcu!C26="X축","X-axis","Y-axis")</f>
        <v>Y-axis</v>
      </c>
      <c r="E110" s="125" t="str">
        <f>IF(Calcu!D26="시계방향","Clockwise","Counterclockwise")</f>
        <v>Counterclockwise</v>
      </c>
      <c r="F110" s="125" t="e">
        <f ca="1">Calcu!U26</f>
        <v>#N/A</v>
      </c>
      <c r="G110" s="125" t="e">
        <f ca="1">Calcu!W26</f>
        <v>#N/A</v>
      </c>
    </row>
    <row r="111" spans="1:7" ht="15" customHeight="1">
      <c r="A111" s="44" t="str">
        <f>IF(AND(Calcu!$O$3=3,Calcu!B27=TRUE),"","삭제")</f>
        <v>삭제</v>
      </c>
      <c r="B111" s="43"/>
      <c r="C111" s="43"/>
      <c r="D111" s="125" t="str">
        <f>IF(Calcu!C27="X축","X-axis","Y-axis")</f>
        <v>Y-axis</v>
      </c>
      <c r="E111" s="125" t="str">
        <f>IF(Calcu!D27="시계방향","Clockwise","Counterclockwise")</f>
        <v>Counterclockwise</v>
      </c>
      <c r="F111" s="125" t="e">
        <f ca="1">Calcu!U27</f>
        <v>#N/A</v>
      </c>
      <c r="G111" s="125" t="e">
        <f ca="1">Calcu!W27</f>
        <v>#N/A</v>
      </c>
    </row>
    <row r="112" spans="1:7" ht="15" customHeight="1">
      <c r="A112" s="44" t="str">
        <f>IF(AND(Calcu!$O$3=3,Calcu!B28=TRUE),"","삭제")</f>
        <v>삭제</v>
      </c>
      <c r="B112" s="43"/>
      <c r="C112" s="43"/>
      <c r="D112" s="125" t="str">
        <f>IF(Calcu!C28="X축","X-axis","Y-axis")</f>
        <v>Y-axis</v>
      </c>
      <c r="E112" s="125" t="str">
        <f>IF(Calcu!D28="시계방향","Clockwise","Counterclockwise")</f>
        <v>Counterclockwise</v>
      </c>
      <c r="F112" s="125" t="e">
        <f ca="1">Calcu!U28</f>
        <v>#N/A</v>
      </c>
      <c r="G112" s="125" t="e">
        <f ca="1">Calcu!W28</f>
        <v>#N/A</v>
      </c>
    </row>
    <row r="113" spans="1:8" ht="15" customHeight="1">
      <c r="A113" s="44" t="str">
        <f>IF(AND(Calcu!$O$3=3,Calcu!B29=TRUE),"","삭제")</f>
        <v>삭제</v>
      </c>
      <c r="B113" s="43"/>
      <c r="C113" s="43"/>
      <c r="D113" s="125" t="str">
        <f>IF(Calcu!C29="X축","X-axis","Y-axis")</f>
        <v>Y-axis</v>
      </c>
      <c r="E113" s="125" t="str">
        <f>IF(Calcu!D29="시계방향","Clockwise","Counterclockwise")</f>
        <v>Counterclockwise</v>
      </c>
      <c r="F113" s="125" t="e">
        <f ca="1">Calcu!U29</f>
        <v>#N/A</v>
      </c>
      <c r="G113" s="125" t="e">
        <f ca="1">Calcu!W29</f>
        <v>#N/A</v>
      </c>
    </row>
    <row r="114" spans="1:8" ht="15" customHeight="1">
      <c r="A114" s="44" t="str">
        <f>IF(AND(Calcu!$O$3=3,Calcu!B30=TRUE),"","삭제")</f>
        <v>삭제</v>
      </c>
      <c r="B114" s="43"/>
      <c r="C114" s="43"/>
      <c r="D114" s="125" t="str">
        <f>IF(Calcu!C30="X축","X-axis","Y-axis")</f>
        <v>Y-axis</v>
      </c>
      <c r="E114" s="125" t="str">
        <f>IF(Calcu!D30="시계방향","Clockwise","Counterclockwise")</f>
        <v>Counterclockwise</v>
      </c>
      <c r="F114" s="125" t="e">
        <f ca="1">Calcu!U30</f>
        <v>#N/A</v>
      </c>
      <c r="G114" s="125" t="e">
        <f ca="1">Calcu!W30</f>
        <v>#N/A</v>
      </c>
    </row>
    <row r="115" spans="1:8" ht="15" customHeight="1">
      <c r="A115" s="44" t="str">
        <f>IF(AND(Calcu!$O$3=3,Calcu!B31=TRUE),"","삭제")</f>
        <v>삭제</v>
      </c>
      <c r="B115" s="43"/>
      <c r="C115" s="43"/>
      <c r="D115" s="125" t="str">
        <f>IF(Calcu!C31="X축","X-axis","Y-axis")</f>
        <v>Y-axis</v>
      </c>
      <c r="E115" s="125" t="str">
        <f>IF(Calcu!D31="시계방향","Clockwise","Counterclockwise")</f>
        <v>Counterclockwise</v>
      </c>
      <c r="F115" s="125" t="e">
        <f ca="1">Calcu!U31</f>
        <v>#N/A</v>
      </c>
      <c r="G115" s="125" t="e">
        <f ca="1">Calcu!W31</f>
        <v>#N/A</v>
      </c>
    </row>
    <row r="116" spans="1:8" ht="15" customHeight="1">
      <c r="A116" s="44" t="str">
        <f>IF(AND(Calcu!$O$3=3,Calcu!B32=TRUE),"","삭제")</f>
        <v>삭제</v>
      </c>
      <c r="B116" s="43"/>
      <c r="C116" s="43"/>
      <c r="D116" s="125" t="str">
        <f>IF(Calcu!C32="X축","X-axis","Y-axis")</f>
        <v>Y-axis</v>
      </c>
      <c r="E116" s="125" t="str">
        <f>IF(Calcu!D32="시계방향","Clockwise","Counterclockwise")</f>
        <v>Counterclockwise</v>
      </c>
      <c r="F116" s="125" t="e">
        <f ca="1">Calcu!U32</f>
        <v>#N/A</v>
      </c>
      <c r="G116" s="125" t="e">
        <f ca="1">Calcu!W32</f>
        <v>#N/A</v>
      </c>
    </row>
    <row r="117" spans="1:8" ht="15" customHeight="1">
      <c r="A117" s="44" t="str">
        <f>IF(AND(Calcu!$O$3=3,Calcu!B33=TRUE),"","삭제")</f>
        <v>삭제</v>
      </c>
      <c r="B117" s="43"/>
      <c r="C117" s="43"/>
      <c r="D117" s="125" t="str">
        <f>IF(Calcu!C33="X축","X-axis","Y-axis")</f>
        <v>Y-axis</v>
      </c>
      <c r="E117" s="125" t="str">
        <f>IF(Calcu!D33="시계방향","Clockwise","Counterclockwise")</f>
        <v>Counterclockwise</v>
      </c>
      <c r="F117" s="125" t="e">
        <f ca="1">Calcu!U33</f>
        <v>#N/A</v>
      </c>
      <c r="G117" s="125" t="e">
        <f ca="1">Calcu!W33</f>
        <v>#N/A</v>
      </c>
    </row>
    <row r="118" spans="1:8" ht="15" customHeight="1">
      <c r="A118" s="44" t="str">
        <f>IF(AND(Calcu!$O$3=3,Calcu!B34=TRUE),"","삭제")</f>
        <v>삭제</v>
      </c>
      <c r="B118" s="43"/>
      <c r="C118" s="43"/>
      <c r="D118" s="125" t="str">
        <f>IF(Calcu!C34="X축","X-axis","Y-axis")</f>
        <v>Y-axis</v>
      </c>
      <c r="E118" s="125" t="str">
        <f>IF(Calcu!D34="시계방향","Clockwise","Counterclockwise")</f>
        <v>Counterclockwise</v>
      </c>
      <c r="F118" s="125" t="e">
        <f ca="1">Calcu!U34</f>
        <v>#N/A</v>
      </c>
      <c r="G118" s="125" t="e">
        <f ca="1">Calcu!W34</f>
        <v>#N/A</v>
      </c>
    </row>
    <row r="119" spans="1:8" ht="15" customHeight="1">
      <c r="A119" s="44" t="str">
        <f>IF(AND(Calcu!$O$3=3,Calcu!B35=TRUE),"","삭제")</f>
        <v>삭제</v>
      </c>
      <c r="B119" s="43"/>
      <c r="C119" s="43"/>
      <c r="D119" s="125" t="str">
        <f>IF(Calcu!C35="X축","X-axis","Y-axis")</f>
        <v>Y-axis</v>
      </c>
      <c r="E119" s="125" t="str">
        <f>IF(Calcu!D35="시계방향","Clockwise","Counterclockwise")</f>
        <v>Counterclockwise</v>
      </c>
      <c r="F119" s="125" t="e">
        <f ca="1">Calcu!U35</f>
        <v>#N/A</v>
      </c>
      <c r="G119" s="125" t="e">
        <f ca="1">Calcu!W35</f>
        <v>#N/A</v>
      </c>
    </row>
    <row r="120" spans="1:8" ht="15" customHeight="1">
      <c r="A120" s="44" t="str">
        <f>IF(AND(Calcu!$O$3=3,Calcu!B36=TRUE),"","삭제")</f>
        <v>삭제</v>
      </c>
      <c r="B120" s="43"/>
      <c r="C120" s="43"/>
      <c r="D120" s="125" t="str">
        <f>IF(Calcu!C36="X축","X-axis","Y-axis")</f>
        <v>Y-axis</v>
      </c>
      <c r="E120" s="125" t="str">
        <f>IF(Calcu!D36="시계방향","Clockwise","Counterclockwise")</f>
        <v>Counterclockwise</v>
      </c>
      <c r="F120" s="125" t="e">
        <f ca="1">Calcu!U36</f>
        <v>#N/A</v>
      </c>
      <c r="G120" s="125" t="e">
        <f ca="1">Calcu!W36</f>
        <v>#N/A</v>
      </c>
    </row>
    <row r="121" spans="1:8" ht="15" customHeight="1">
      <c r="A121" s="44" t="str">
        <f>IF(AND(Calcu!$O$3=3,Calcu!B37=TRUE),"","삭제")</f>
        <v>삭제</v>
      </c>
      <c r="B121" s="43"/>
      <c r="C121" s="43"/>
      <c r="D121" s="125" t="str">
        <f>IF(Calcu!C37="X축","X-axis","Y-axis")</f>
        <v>Y-axis</v>
      </c>
      <c r="E121" s="125" t="str">
        <f>IF(Calcu!D37="시계방향","Clockwise","Counterclockwise")</f>
        <v>Counterclockwise</v>
      </c>
      <c r="F121" s="125" t="e">
        <f ca="1">Calcu!U37</f>
        <v>#N/A</v>
      </c>
      <c r="G121" s="125" t="e">
        <f ca="1">Calcu!W37</f>
        <v>#N/A</v>
      </c>
    </row>
    <row r="122" spans="1:8" ht="15" customHeight="1">
      <c r="A122" s="44" t="str">
        <f>IF(AND(Calcu!$O$3=3,Calcu!B38=TRUE),"","삭제")</f>
        <v>삭제</v>
      </c>
      <c r="B122" s="43"/>
      <c r="C122" s="43"/>
      <c r="D122" s="125" t="str">
        <f>IF(Calcu!C38="X축","X-axis","Y-axis")</f>
        <v>Y-axis</v>
      </c>
      <c r="E122" s="125" t="str">
        <f>IF(Calcu!D38="시계방향","Clockwise","Counterclockwise")</f>
        <v>Counterclockwise</v>
      </c>
      <c r="F122" s="125" t="e">
        <f ca="1">Calcu!U38</f>
        <v>#N/A</v>
      </c>
      <c r="G122" s="125" t="e">
        <f ca="1">Calcu!W38</f>
        <v>#N/A</v>
      </c>
    </row>
    <row r="123" spans="1:8" ht="15" customHeight="1">
      <c r="A123" s="44" t="str">
        <f>IF(AND(Calcu!$O$3=3,Calcu!B39=TRUE),"","삭제")</f>
        <v>삭제</v>
      </c>
      <c r="B123" s="43"/>
      <c r="C123" s="43"/>
      <c r="D123" s="125" t="str">
        <f>IF(Calcu!C39="X축","X-axis","Y-axis")</f>
        <v>Y-axis</v>
      </c>
      <c r="E123" s="125" t="str">
        <f>IF(Calcu!D39="시계방향","Clockwise","Counterclockwise")</f>
        <v>Counterclockwise</v>
      </c>
      <c r="F123" s="125" t="e">
        <f ca="1">Calcu!U39</f>
        <v>#N/A</v>
      </c>
      <c r="G123" s="125" t="e">
        <f ca="1">Calcu!W39</f>
        <v>#N/A</v>
      </c>
    </row>
    <row r="124" spans="1:8" ht="15" customHeight="1">
      <c r="A124" s="44" t="str">
        <f>A50</f>
        <v/>
      </c>
      <c r="D124" s="96"/>
      <c r="E124" s="96"/>
      <c r="F124" s="96"/>
      <c r="G124" s="50"/>
      <c r="H124" s="50"/>
    </row>
    <row r="125" spans="1:8" ht="15" customHeight="1">
      <c r="A125" s="44" t="str">
        <f>A51</f>
        <v/>
      </c>
      <c r="D125" s="38" t="e">
        <f ca="1">"● Measurement uncertainty : "&amp;Calcu!$T$80</f>
        <v>#N/A</v>
      </c>
      <c r="F125" s="51" t="s">
        <v>95</v>
      </c>
      <c r="G125" s="49" t="str">
        <f>MAX(Calcu!AD$46:AD$76)&amp;")"</f>
        <v>0)</v>
      </c>
    </row>
    <row r="126" spans="1:8" ht="15" customHeight="1">
      <c r="B126" s="69"/>
      <c r="C126" s="69"/>
      <c r="D126" s="69"/>
      <c r="E126" s="69"/>
      <c r="F126" s="69"/>
      <c r="G126" s="69"/>
      <c r="H126" s="70"/>
    </row>
  </sheetData>
  <mergeCells count="4">
    <mergeCell ref="A1:K2"/>
    <mergeCell ref="D58:D59"/>
    <mergeCell ref="D91:D92"/>
    <mergeCell ref="E91:E9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145" customWidth="1"/>
    <col min="2" max="3" width="1.77734375" style="145" hidden="1" customWidth="1"/>
    <col min="4" max="5" width="7.109375" style="145" bestFit="1" customWidth="1"/>
    <col min="6" max="6" width="9.21875" style="145" customWidth="1"/>
    <col min="7" max="7" width="4.44140625" style="145" bestFit="1" customWidth="1"/>
    <col min="8" max="8" width="8.77734375" style="145"/>
    <col min="9" max="9" width="1.77734375" style="145" customWidth="1"/>
    <col min="10" max="10" width="7.5546875" style="145" bestFit="1" customWidth="1"/>
    <col min="11" max="11" width="9.109375" style="145" bestFit="1" customWidth="1"/>
    <col min="12" max="12" width="5.21875" style="145" bestFit="1" customWidth="1"/>
    <col min="13" max="13" width="7.5546875" style="145" bestFit="1" customWidth="1"/>
    <col min="14" max="14" width="9.109375" style="145" bestFit="1" customWidth="1"/>
    <col min="15" max="15" width="5.21875" style="145" bestFit="1" customWidth="1"/>
    <col min="16" max="16" width="1.77734375" style="145" customWidth="1"/>
    <col min="17" max="17" width="10.33203125" style="145" customWidth="1"/>
    <col min="18" max="16384" width="8.77734375" style="145"/>
  </cols>
  <sheetData>
    <row r="1" spans="1:17" s="46" customFormat="1" ht="33" customHeight="1">
      <c r="A1" s="320" t="s">
        <v>34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17" s="46" customFormat="1" ht="33" customHeight="1">
      <c r="A2" s="320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17" s="46" customFormat="1" ht="12.75" customHeight="1">
      <c r="A3" s="47" t="s">
        <v>57</v>
      </c>
      <c r="B3" s="47"/>
      <c r="C3" s="47"/>
      <c r="D3" s="47"/>
      <c r="E3" s="47"/>
      <c r="F3" s="22"/>
      <c r="G3" s="22"/>
      <c r="H3" s="22"/>
      <c r="I3" s="22"/>
      <c r="J3" s="22"/>
      <c r="K3" s="22"/>
      <c r="L3" s="22"/>
      <c r="M3" s="22"/>
    </row>
    <row r="4" spans="1:17" s="48" customFormat="1" ht="13.5" customHeight="1">
      <c r="A4" s="85" t="str">
        <f>" 교   정   번   호(Calibration No) : "&amp;기본정보!H3</f>
        <v xml:space="preserve"> 교   정   번   호(Calibration No) : </v>
      </c>
      <c r="B4" s="85"/>
      <c r="C4" s="85"/>
      <c r="D4" s="85"/>
      <c r="E4" s="85"/>
      <c r="F4" s="86"/>
      <c r="G4" s="86"/>
      <c r="H4" s="86"/>
      <c r="I4" s="86"/>
      <c r="J4" s="86"/>
      <c r="K4" s="95"/>
      <c r="L4" s="87"/>
      <c r="M4" s="94"/>
      <c r="N4" s="94"/>
      <c r="O4" s="94"/>
      <c r="P4" s="94"/>
      <c r="Q4" s="94"/>
    </row>
    <row r="5" spans="1:17" s="36" customFormat="1" ht="15" customHeight="1"/>
    <row r="6" spans="1:17" ht="15" customHeight="1">
      <c r="D6" s="52" t="str">
        <f>"○ 품명 : "&amp;기본정보!C$5</f>
        <v xml:space="preserve">○ 품명 : </v>
      </c>
      <c r="G6" s="52"/>
    </row>
    <row r="7" spans="1:17" ht="15" customHeight="1">
      <c r="D7" s="52" t="str">
        <f>"○ 제작회사 : "&amp;기본정보!C$6</f>
        <v xml:space="preserve">○ 제작회사 : </v>
      </c>
      <c r="G7" s="52"/>
    </row>
    <row r="8" spans="1:17" ht="15" customHeight="1">
      <c r="D8" s="52" t="str">
        <f>"○ 형식 : "&amp;기본정보!C$7</f>
        <v xml:space="preserve">○ 형식 : </v>
      </c>
      <c r="G8" s="52"/>
    </row>
    <row r="9" spans="1:17" ht="15" customHeight="1">
      <c r="D9" s="52" t="str">
        <f>"○ 기기번호 : "&amp;기본정보!C$8</f>
        <v xml:space="preserve">○ 기기번호 : </v>
      </c>
      <c r="G9" s="52"/>
    </row>
    <row r="11" spans="1:17" ht="15" customHeight="1">
      <c r="D11" s="38" t="s">
        <v>224</v>
      </c>
      <c r="G11" s="38"/>
    </row>
    <row r="12" spans="1:17" ht="15" customHeight="1">
      <c r="D12" s="52" t="str">
        <f ca="1">"○ 최소눈금 : "&amp;TEXT(Calcu!$F$3,Calcu!$Q$80)&amp;Calcu!$H$3</f>
        <v>○ 최소눈금 : 00</v>
      </c>
      <c r="G12" s="52"/>
    </row>
    <row r="13" spans="1:17" ht="15" customHeight="1">
      <c r="A13" s="44"/>
      <c r="B13" s="44"/>
      <c r="C13" s="44"/>
      <c r="D13" s="44"/>
      <c r="E13" s="44"/>
    </row>
    <row r="14" spans="1:17" s="262" customFormat="1" ht="15" customHeight="1">
      <c r="B14" s="331"/>
      <c r="C14" s="333"/>
      <c r="D14" s="335" t="s">
        <v>417</v>
      </c>
      <c r="E14" s="335" t="s">
        <v>418</v>
      </c>
      <c r="F14" s="336" t="s">
        <v>395</v>
      </c>
      <c r="G14" s="338" t="s">
        <v>389</v>
      </c>
      <c r="H14" s="340" t="s">
        <v>390</v>
      </c>
      <c r="I14" s="342"/>
      <c r="J14" s="343" t="s">
        <v>391</v>
      </c>
      <c r="K14" s="343"/>
      <c r="L14" s="343"/>
      <c r="M14" s="326" t="s">
        <v>392</v>
      </c>
      <c r="N14" s="326"/>
      <c r="O14" s="326"/>
      <c r="P14" s="327"/>
      <c r="Q14" s="329" t="s">
        <v>393</v>
      </c>
    </row>
    <row r="15" spans="1:17" s="263" customFormat="1" ht="22.5">
      <c r="B15" s="332"/>
      <c r="C15" s="334"/>
      <c r="D15" s="330"/>
      <c r="E15" s="330"/>
      <c r="F15" s="337"/>
      <c r="G15" s="339"/>
      <c r="H15" s="341"/>
      <c r="I15" s="334"/>
      <c r="J15" s="265" t="s">
        <v>396</v>
      </c>
      <c r="K15" s="266" t="s">
        <v>397</v>
      </c>
      <c r="L15" s="266" t="s">
        <v>399</v>
      </c>
      <c r="M15" s="265" t="s">
        <v>400</v>
      </c>
      <c r="N15" s="266" t="s">
        <v>401</v>
      </c>
      <c r="O15" s="266" t="s">
        <v>398</v>
      </c>
      <c r="P15" s="328"/>
      <c r="Q15" s="330"/>
    </row>
    <row r="16" spans="1:17" ht="15" customHeight="1">
      <c r="A16" s="44" t="str">
        <f>IF(Calcu!B9=TRUE,"","삭제")</f>
        <v>삭제</v>
      </c>
      <c r="B16" s="43"/>
      <c r="C16" s="43"/>
      <c r="D16" s="145" t="str">
        <f>Calcu!C9</f>
        <v/>
      </c>
      <c r="E16" s="145" t="str">
        <f>Calcu!D9</f>
        <v/>
      </c>
      <c r="F16" s="50" t="e">
        <f ca="1">Calcu!U9</f>
        <v>#N/A</v>
      </c>
      <c r="G16" s="50" t="s">
        <v>274</v>
      </c>
      <c r="H16" s="50" t="e">
        <f ca="1">Calcu!X9</f>
        <v>#N/A</v>
      </c>
      <c r="J16" s="145" t="e">
        <f ca="1">Calcu!V9</f>
        <v>#N/A</v>
      </c>
      <c r="K16" s="145" t="e">
        <f ca="1">Calcu!W9</f>
        <v>#N/A</v>
      </c>
      <c r="L16" s="145" t="str">
        <f>LEFT(Calcu!Y9)</f>
        <v/>
      </c>
      <c r="M16" s="145" t="s">
        <v>394</v>
      </c>
      <c r="N16" s="145" t="s">
        <v>222</v>
      </c>
      <c r="O16" s="145" t="s">
        <v>394</v>
      </c>
      <c r="Q16" s="145" t="e">
        <f ca="1">Calcu!Z9</f>
        <v>#N/A</v>
      </c>
    </row>
    <row r="17" spans="1:17" ht="15" customHeight="1">
      <c r="A17" s="44" t="str">
        <f>IF(Calcu!B10=TRUE,"","삭제")</f>
        <v>삭제</v>
      </c>
      <c r="B17" s="43"/>
      <c r="C17" s="43"/>
      <c r="D17" s="145" t="str">
        <f>Calcu!C10</f>
        <v/>
      </c>
      <c r="E17" s="145" t="str">
        <f>Calcu!D10</f>
        <v/>
      </c>
      <c r="F17" s="50" t="e">
        <f ca="1">Calcu!U10</f>
        <v>#N/A</v>
      </c>
      <c r="G17" s="50" t="s">
        <v>274</v>
      </c>
      <c r="H17" s="50" t="e">
        <f ca="1">Calcu!X10</f>
        <v>#N/A</v>
      </c>
      <c r="J17" s="145" t="e">
        <f ca="1">Calcu!V10</f>
        <v>#N/A</v>
      </c>
      <c r="K17" s="145" t="e">
        <f ca="1">Calcu!W10</f>
        <v>#N/A</v>
      </c>
      <c r="L17" s="145" t="str">
        <f>LEFT(Calcu!Y10)</f>
        <v/>
      </c>
      <c r="M17" s="145" t="s">
        <v>394</v>
      </c>
      <c r="N17" s="145" t="s">
        <v>222</v>
      </c>
      <c r="O17" s="145" t="s">
        <v>394</v>
      </c>
      <c r="Q17" s="145" t="e">
        <f ca="1">Calcu!Z10</f>
        <v>#N/A</v>
      </c>
    </row>
    <row r="18" spans="1:17" ht="15" customHeight="1">
      <c r="A18" s="44" t="str">
        <f>IF(Calcu!B11=TRUE,"","삭제")</f>
        <v>삭제</v>
      </c>
      <c r="B18" s="43"/>
      <c r="C18" s="43"/>
      <c r="D18" s="145" t="str">
        <f>Calcu!C11</f>
        <v/>
      </c>
      <c r="E18" s="145" t="str">
        <f>Calcu!D11</f>
        <v/>
      </c>
      <c r="F18" s="50" t="e">
        <f ca="1">Calcu!U11</f>
        <v>#N/A</v>
      </c>
      <c r="G18" s="50" t="s">
        <v>274</v>
      </c>
      <c r="H18" s="50" t="e">
        <f ca="1">Calcu!X11</f>
        <v>#N/A</v>
      </c>
      <c r="J18" s="145" t="e">
        <f ca="1">Calcu!V11</f>
        <v>#N/A</v>
      </c>
      <c r="K18" s="145" t="e">
        <f ca="1">Calcu!W11</f>
        <v>#N/A</v>
      </c>
      <c r="L18" s="145" t="str">
        <f>LEFT(Calcu!Y11)</f>
        <v/>
      </c>
      <c r="M18" s="145" t="s">
        <v>394</v>
      </c>
      <c r="N18" s="145" t="s">
        <v>222</v>
      </c>
      <c r="O18" s="145" t="s">
        <v>394</v>
      </c>
      <c r="Q18" s="145" t="e">
        <f ca="1">Calcu!Z11</f>
        <v>#N/A</v>
      </c>
    </row>
    <row r="19" spans="1:17" ht="15" customHeight="1">
      <c r="A19" s="44" t="str">
        <f>IF(Calcu!B12=TRUE,"","삭제")</f>
        <v>삭제</v>
      </c>
      <c r="B19" s="43"/>
      <c r="C19" s="43"/>
      <c r="D19" s="145" t="str">
        <f>Calcu!C12</f>
        <v/>
      </c>
      <c r="E19" s="145" t="str">
        <f>Calcu!D12</f>
        <v/>
      </c>
      <c r="F19" s="50" t="e">
        <f ca="1">Calcu!U12</f>
        <v>#N/A</v>
      </c>
      <c r="G19" s="50" t="s">
        <v>274</v>
      </c>
      <c r="H19" s="50" t="e">
        <f ca="1">Calcu!X12</f>
        <v>#N/A</v>
      </c>
      <c r="J19" s="145" t="e">
        <f ca="1">Calcu!V12</f>
        <v>#N/A</v>
      </c>
      <c r="K19" s="145" t="e">
        <f ca="1">Calcu!W12</f>
        <v>#N/A</v>
      </c>
      <c r="L19" s="145" t="str">
        <f>LEFT(Calcu!Y12)</f>
        <v/>
      </c>
      <c r="M19" s="145" t="s">
        <v>394</v>
      </c>
      <c r="N19" s="145" t="s">
        <v>222</v>
      </c>
      <c r="O19" s="145" t="s">
        <v>394</v>
      </c>
      <c r="Q19" s="145" t="e">
        <f ca="1">Calcu!Z12</f>
        <v>#N/A</v>
      </c>
    </row>
    <row r="20" spans="1:17" ht="15" customHeight="1">
      <c r="A20" s="44" t="str">
        <f>IF(Calcu!B13=TRUE,"","삭제")</f>
        <v>삭제</v>
      </c>
      <c r="B20" s="43"/>
      <c r="C20" s="43"/>
      <c r="D20" s="145" t="str">
        <f>Calcu!C13</f>
        <v/>
      </c>
      <c r="E20" s="145" t="str">
        <f>Calcu!D13</f>
        <v/>
      </c>
      <c r="F20" s="50" t="e">
        <f ca="1">Calcu!U13</f>
        <v>#N/A</v>
      </c>
      <c r="G20" s="50" t="s">
        <v>274</v>
      </c>
      <c r="H20" s="50" t="e">
        <f ca="1">Calcu!X13</f>
        <v>#N/A</v>
      </c>
      <c r="J20" s="145" t="e">
        <f ca="1">Calcu!V13</f>
        <v>#N/A</v>
      </c>
      <c r="K20" s="145" t="e">
        <f ca="1">Calcu!W13</f>
        <v>#N/A</v>
      </c>
      <c r="L20" s="145" t="str">
        <f>LEFT(Calcu!Y13)</f>
        <v/>
      </c>
      <c r="M20" s="145" t="s">
        <v>394</v>
      </c>
      <c r="N20" s="145" t="s">
        <v>222</v>
      </c>
      <c r="O20" s="145" t="s">
        <v>394</v>
      </c>
      <c r="Q20" s="145" t="e">
        <f ca="1">Calcu!Z13</f>
        <v>#N/A</v>
      </c>
    </row>
    <row r="21" spans="1:17" ht="15" customHeight="1">
      <c r="A21" s="44" t="str">
        <f>IF(Calcu!B14=TRUE,"","삭제")</f>
        <v>삭제</v>
      </c>
      <c r="B21" s="43"/>
      <c r="C21" s="43"/>
      <c r="D21" s="145" t="str">
        <f>Calcu!C14</f>
        <v/>
      </c>
      <c r="E21" s="145" t="str">
        <f>Calcu!D14</f>
        <v/>
      </c>
      <c r="F21" s="50" t="e">
        <f ca="1">Calcu!U14</f>
        <v>#N/A</v>
      </c>
      <c r="G21" s="50" t="s">
        <v>274</v>
      </c>
      <c r="H21" s="50" t="e">
        <f ca="1">Calcu!X14</f>
        <v>#N/A</v>
      </c>
      <c r="J21" s="145" t="e">
        <f ca="1">Calcu!V14</f>
        <v>#N/A</v>
      </c>
      <c r="K21" s="145" t="e">
        <f ca="1">Calcu!W14</f>
        <v>#N/A</v>
      </c>
      <c r="L21" s="145" t="str">
        <f>LEFT(Calcu!Y14)</f>
        <v/>
      </c>
      <c r="M21" s="145" t="s">
        <v>394</v>
      </c>
      <c r="N21" s="145" t="s">
        <v>222</v>
      </c>
      <c r="O21" s="145" t="s">
        <v>394</v>
      </c>
      <c r="Q21" s="145" t="e">
        <f ca="1">Calcu!Z14</f>
        <v>#N/A</v>
      </c>
    </row>
    <row r="22" spans="1:17" ht="15" customHeight="1">
      <c r="A22" s="44" t="str">
        <f>IF(Calcu!B15=TRUE,"","삭제")</f>
        <v>삭제</v>
      </c>
      <c r="B22" s="43"/>
      <c r="C22" s="43"/>
      <c r="D22" s="145" t="str">
        <f>Calcu!C15</f>
        <v/>
      </c>
      <c r="E22" s="145" t="str">
        <f>Calcu!D15</f>
        <v/>
      </c>
      <c r="F22" s="50" t="e">
        <f ca="1">Calcu!U15</f>
        <v>#N/A</v>
      </c>
      <c r="G22" s="50" t="s">
        <v>274</v>
      </c>
      <c r="H22" s="50" t="e">
        <f ca="1">Calcu!X15</f>
        <v>#N/A</v>
      </c>
      <c r="J22" s="145" t="e">
        <f ca="1">Calcu!V15</f>
        <v>#N/A</v>
      </c>
      <c r="K22" s="145" t="e">
        <f ca="1">Calcu!W15</f>
        <v>#N/A</v>
      </c>
      <c r="L22" s="145" t="str">
        <f>LEFT(Calcu!Y15)</f>
        <v/>
      </c>
      <c r="M22" s="145" t="s">
        <v>394</v>
      </c>
      <c r="N22" s="145" t="s">
        <v>222</v>
      </c>
      <c r="O22" s="145" t="s">
        <v>394</v>
      </c>
      <c r="Q22" s="145" t="e">
        <f ca="1">Calcu!Z15</f>
        <v>#N/A</v>
      </c>
    </row>
    <row r="23" spans="1:17" ht="15" customHeight="1">
      <c r="A23" s="44" t="str">
        <f>IF(Calcu!B16=TRUE,"","삭제")</f>
        <v>삭제</v>
      </c>
      <c r="B23" s="43"/>
      <c r="C23" s="43"/>
      <c r="D23" s="145" t="str">
        <f>Calcu!C16</f>
        <v/>
      </c>
      <c r="E23" s="145" t="str">
        <f>Calcu!D16</f>
        <v/>
      </c>
      <c r="F23" s="50" t="e">
        <f ca="1">Calcu!U16</f>
        <v>#N/A</v>
      </c>
      <c r="G23" s="50" t="s">
        <v>274</v>
      </c>
      <c r="H23" s="50" t="e">
        <f ca="1">Calcu!X16</f>
        <v>#N/A</v>
      </c>
      <c r="J23" s="145" t="e">
        <f ca="1">Calcu!V16</f>
        <v>#N/A</v>
      </c>
      <c r="K23" s="145" t="e">
        <f ca="1">Calcu!W16</f>
        <v>#N/A</v>
      </c>
      <c r="L23" s="145" t="str">
        <f>LEFT(Calcu!Y16)</f>
        <v/>
      </c>
      <c r="M23" s="145" t="s">
        <v>394</v>
      </c>
      <c r="N23" s="145" t="s">
        <v>222</v>
      </c>
      <c r="O23" s="145" t="s">
        <v>394</v>
      </c>
      <c r="Q23" s="145" t="e">
        <f ca="1">Calcu!Z16</f>
        <v>#N/A</v>
      </c>
    </row>
    <row r="24" spans="1:17" ht="15" customHeight="1">
      <c r="A24" s="44" t="str">
        <f>IF(Calcu!B17=TRUE,"","삭제")</f>
        <v>삭제</v>
      </c>
      <c r="B24" s="43"/>
      <c r="C24" s="43"/>
      <c r="D24" s="145" t="str">
        <f>Calcu!C17</f>
        <v/>
      </c>
      <c r="E24" s="145" t="str">
        <f>Calcu!D17</f>
        <v/>
      </c>
      <c r="F24" s="50" t="e">
        <f ca="1">Calcu!U17</f>
        <v>#N/A</v>
      </c>
      <c r="G24" s="50" t="s">
        <v>274</v>
      </c>
      <c r="H24" s="50" t="e">
        <f ca="1">Calcu!X17</f>
        <v>#N/A</v>
      </c>
      <c r="J24" s="145" t="e">
        <f ca="1">Calcu!V17</f>
        <v>#N/A</v>
      </c>
      <c r="K24" s="145" t="e">
        <f ca="1">Calcu!W17</f>
        <v>#N/A</v>
      </c>
      <c r="L24" s="145" t="str">
        <f>LEFT(Calcu!Y17)</f>
        <v/>
      </c>
      <c r="M24" s="145" t="s">
        <v>394</v>
      </c>
      <c r="N24" s="145" t="s">
        <v>222</v>
      </c>
      <c r="O24" s="145" t="s">
        <v>394</v>
      </c>
      <c r="Q24" s="145" t="e">
        <f ca="1">Calcu!Z17</f>
        <v>#N/A</v>
      </c>
    </row>
    <row r="25" spans="1:17" ht="15" customHeight="1">
      <c r="A25" s="44" t="str">
        <f>IF(Calcu!B18=TRUE,"","삭제")</f>
        <v>삭제</v>
      </c>
      <c r="B25" s="43"/>
      <c r="C25" s="43"/>
      <c r="D25" s="145" t="str">
        <f>Calcu!C18</f>
        <v/>
      </c>
      <c r="E25" s="145" t="str">
        <f>Calcu!D18</f>
        <v/>
      </c>
      <c r="F25" s="50" t="e">
        <f ca="1">Calcu!U18</f>
        <v>#N/A</v>
      </c>
      <c r="G25" s="50" t="s">
        <v>274</v>
      </c>
      <c r="H25" s="50" t="e">
        <f ca="1">Calcu!X18</f>
        <v>#N/A</v>
      </c>
      <c r="J25" s="145" t="e">
        <f ca="1">Calcu!V18</f>
        <v>#N/A</v>
      </c>
      <c r="K25" s="145" t="e">
        <f ca="1">Calcu!W18</f>
        <v>#N/A</v>
      </c>
      <c r="L25" s="145" t="str">
        <f>LEFT(Calcu!Y18)</f>
        <v/>
      </c>
      <c r="M25" s="145" t="s">
        <v>394</v>
      </c>
      <c r="N25" s="145" t="s">
        <v>222</v>
      </c>
      <c r="O25" s="145" t="s">
        <v>394</v>
      </c>
      <c r="Q25" s="145" t="e">
        <f ca="1">Calcu!Z18</f>
        <v>#N/A</v>
      </c>
    </row>
    <row r="26" spans="1:17" ht="15" customHeight="1">
      <c r="A26" s="44" t="str">
        <f>IF(Calcu!B19=TRUE,"","삭제")</f>
        <v>삭제</v>
      </c>
      <c r="B26" s="43"/>
      <c r="C26" s="43"/>
      <c r="D26" s="145" t="str">
        <f>Calcu!C19</f>
        <v/>
      </c>
      <c r="E26" s="145" t="str">
        <f>Calcu!D19</f>
        <v/>
      </c>
      <c r="F26" s="50" t="e">
        <f ca="1">Calcu!U19</f>
        <v>#N/A</v>
      </c>
      <c r="G26" s="50" t="s">
        <v>274</v>
      </c>
      <c r="H26" s="50" t="e">
        <f ca="1">Calcu!X19</f>
        <v>#N/A</v>
      </c>
      <c r="J26" s="145" t="e">
        <f ca="1">Calcu!V19</f>
        <v>#N/A</v>
      </c>
      <c r="K26" s="145" t="e">
        <f ca="1">Calcu!W19</f>
        <v>#N/A</v>
      </c>
      <c r="L26" s="145" t="str">
        <f>LEFT(Calcu!Y19)</f>
        <v/>
      </c>
      <c r="M26" s="145" t="s">
        <v>394</v>
      </c>
      <c r="N26" s="145" t="s">
        <v>222</v>
      </c>
      <c r="O26" s="145" t="s">
        <v>394</v>
      </c>
      <c r="Q26" s="145" t="e">
        <f ca="1">Calcu!Z19</f>
        <v>#N/A</v>
      </c>
    </row>
    <row r="27" spans="1:17" ht="15" customHeight="1">
      <c r="A27" s="44" t="str">
        <f>IF(Calcu!B20=TRUE,"","삭제")</f>
        <v>삭제</v>
      </c>
      <c r="B27" s="43"/>
      <c r="C27" s="43"/>
      <c r="D27" s="145" t="str">
        <f>Calcu!C20</f>
        <v/>
      </c>
      <c r="E27" s="145" t="str">
        <f>Calcu!D20</f>
        <v/>
      </c>
      <c r="F27" s="50" t="e">
        <f ca="1">Calcu!U20</f>
        <v>#N/A</v>
      </c>
      <c r="G27" s="50" t="s">
        <v>274</v>
      </c>
      <c r="H27" s="50" t="e">
        <f ca="1">Calcu!X20</f>
        <v>#N/A</v>
      </c>
      <c r="J27" s="145" t="e">
        <f ca="1">Calcu!V20</f>
        <v>#N/A</v>
      </c>
      <c r="K27" s="145" t="e">
        <f ca="1">Calcu!W20</f>
        <v>#N/A</v>
      </c>
      <c r="L27" s="145" t="str">
        <f>LEFT(Calcu!Y20)</f>
        <v/>
      </c>
      <c r="M27" s="145" t="s">
        <v>394</v>
      </c>
      <c r="N27" s="145" t="s">
        <v>222</v>
      </c>
      <c r="O27" s="145" t="s">
        <v>394</v>
      </c>
      <c r="Q27" s="145" t="e">
        <f ca="1">Calcu!Z20</f>
        <v>#N/A</v>
      </c>
    </row>
    <row r="28" spans="1:17" ht="15" customHeight="1">
      <c r="A28" s="44" t="str">
        <f>IF(Calcu!B21=TRUE,"","삭제")</f>
        <v>삭제</v>
      </c>
      <c r="B28" s="43"/>
      <c r="C28" s="43"/>
      <c r="D28" s="145" t="str">
        <f>Calcu!C21</f>
        <v/>
      </c>
      <c r="E28" s="145" t="str">
        <f>Calcu!D21</f>
        <v/>
      </c>
      <c r="F28" s="50" t="e">
        <f ca="1">Calcu!U21</f>
        <v>#N/A</v>
      </c>
      <c r="G28" s="50" t="s">
        <v>274</v>
      </c>
      <c r="H28" s="50" t="e">
        <f ca="1">Calcu!X21</f>
        <v>#N/A</v>
      </c>
      <c r="J28" s="145" t="e">
        <f ca="1">Calcu!V21</f>
        <v>#N/A</v>
      </c>
      <c r="K28" s="145" t="e">
        <f ca="1">Calcu!W21</f>
        <v>#N/A</v>
      </c>
      <c r="L28" s="145" t="str">
        <f>LEFT(Calcu!Y21)</f>
        <v/>
      </c>
      <c r="M28" s="145" t="s">
        <v>394</v>
      </c>
      <c r="N28" s="145" t="s">
        <v>222</v>
      </c>
      <c r="O28" s="145" t="s">
        <v>394</v>
      </c>
      <c r="Q28" s="145" t="e">
        <f ca="1">Calcu!Z21</f>
        <v>#N/A</v>
      </c>
    </row>
    <row r="29" spans="1:17" ht="15" customHeight="1">
      <c r="A29" s="44" t="str">
        <f>IF(Calcu!B22=TRUE,"","삭제")</f>
        <v>삭제</v>
      </c>
      <c r="B29" s="43"/>
      <c r="C29" s="43"/>
      <c r="D29" s="145" t="str">
        <f>Calcu!C22</f>
        <v/>
      </c>
      <c r="E29" s="145" t="str">
        <f>Calcu!D22</f>
        <v/>
      </c>
      <c r="F29" s="50" t="e">
        <f ca="1">Calcu!U22</f>
        <v>#N/A</v>
      </c>
      <c r="G29" s="50" t="s">
        <v>274</v>
      </c>
      <c r="H29" s="50" t="e">
        <f ca="1">Calcu!X22</f>
        <v>#N/A</v>
      </c>
      <c r="J29" s="145" t="e">
        <f ca="1">Calcu!V22</f>
        <v>#N/A</v>
      </c>
      <c r="K29" s="145" t="e">
        <f ca="1">Calcu!W22</f>
        <v>#N/A</v>
      </c>
      <c r="L29" s="145" t="str">
        <f>LEFT(Calcu!Y22)</f>
        <v/>
      </c>
      <c r="M29" s="145" t="s">
        <v>394</v>
      </c>
      <c r="N29" s="145" t="s">
        <v>222</v>
      </c>
      <c r="O29" s="145" t="s">
        <v>394</v>
      </c>
      <c r="Q29" s="145" t="e">
        <f ca="1">Calcu!Z22</f>
        <v>#N/A</v>
      </c>
    </row>
    <row r="30" spans="1:17" ht="15" customHeight="1">
      <c r="A30" s="44" t="str">
        <f>IF(Calcu!B23=TRUE,"","삭제")</f>
        <v>삭제</v>
      </c>
      <c r="B30" s="43"/>
      <c r="C30" s="43"/>
      <c r="D30" s="145" t="str">
        <f>Calcu!C23</f>
        <v/>
      </c>
      <c r="E30" s="145" t="str">
        <f>Calcu!D23</f>
        <v/>
      </c>
      <c r="F30" s="50" t="e">
        <f ca="1">Calcu!U23</f>
        <v>#N/A</v>
      </c>
      <c r="G30" s="50" t="s">
        <v>274</v>
      </c>
      <c r="H30" s="50" t="e">
        <f ca="1">Calcu!X23</f>
        <v>#N/A</v>
      </c>
      <c r="J30" s="145" t="e">
        <f ca="1">Calcu!V23</f>
        <v>#N/A</v>
      </c>
      <c r="K30" s="145" t="e">
        <f ca="1">Calcu!W23</f>
        <v>#N/A</v>
      </c>
      <c r="L30" s="145" t="str">
        <f>LEFT(Calcu!Y23)</f>
        <v/>
      </c>
      <c r="M30" s="145" t="s">
        <v>394</v>
      </c>
      <c r="N30" s="145" t="s">
        <v>222</v>
      </c>
      <c r="O30" s="145" t="s">
        <v>394</v>
      </c>
      <c r="Q30" s="145" t="e">
        <f ca="1">Calcu!Z23</f>
        <v>#N/A</v>
      </c>
    </row>
    <row r="31" spans="1:17" ht="15" customHeight="1">
      <c r="A31" s="44" t="str">
        <f>IF(Calcu!B24=TRUE,"","삭제")</f>
        <v>삭제</v>
      </c>
      <c r="B31" s="43"/>
      <c r="C31" s="43"/>
      <c r="D31" s="145" t="str">
        <f>Calcu!C24</f>
        <v/>
      </c>
      <c r="E31" s="145" t="str">
        <f>Calcu!D24</f>
        <v/>
      </c>
      <c r="F31" s="50" t="e">
        <f ca="1">Calcu!U24</f>
        <v>#N/A</v>
      </c>
      <c r="G31" s="50" t="s">
        <v>274</v>
      </c>
      <c r="H31" s="50" t="e">
        <f ca="1">Calcu!X24</f>
        <v>#N/A</v>
      </c>
      <c r="J31" s="145" t="e">
        <f ca="1">Calcu!V24</f>
        <v>#N/A</v>
      </c>
      <c r="K31" s="145" t="e">
        <f ca="1">Calcu!W24</f>
        <v>#N/A</v>
      </c>
      <c r="L31" s="145" t="str">
        <f>LEFT(Calcu!Y24)</f>
        <v/>
      </c>
      <c r="M31" s="145" t="s">
        <v>394</v>
      </c>
      <c r="N31" s="145" t="s">
        <v>222</v>
      </c>
      <c r="O31" s="145" t="s">
        <v>394</v>
      </c>
      <c r="Q31" s="145" t="e">
        <f ca="1">Calcu!Z24</f>
        <v>#N/A</v>
      </c>
    </row>
    <row r="32" spans="1:17" ht="15" customHeight="1">
      <c r="A32" s="44" t="str">
        <f>IF(Calcu!B25=TRUE,"","삭제")</f>
        <v>삭제</v>
      </c>
      <c r="B32" s="43"/>
      <c r="C32" s="43"/>
      <c r="D32" s="145" t="str">
        <f>Calcu!C25</f>
        <v/>
      </c>
      <c r="E32" s="145" t="str">
        <f>Calcu!D25</f>
        <v/>
      </c>
      <c r="F32" s="50" t="e">
        <f ca="1">Calcu!U25</f>
        <v>#N/A</v>
      </c>
      <c r="G32" s="50" t="s">
        <v>274</v>
      </c>
      <c r="H32" s="50" t="e">
        <f ca="1">Calcu!X25</f>
        <v>#N/A</v>
      </c>
      <c r="J32" s="145" t="e">
        <f ca="1">Calcu!V25</f>
        <v>#N/A</v>
      </c>
      <c r="K32" s="145" t="e">
        <f ca="1">Calcu!W25</f>
        <v>#N/A</v>
      </c>
      <c r="L32" s="145" t="str">
        <f>LEFT(Calcu!Y25)</f>
        <v/>
      </c>
      <c r="M32" s="145" t="s">
        <v>394</v>
      </c>
      <c r="N32" s="145" t="s">
        <v>222</v>
      </c>
      <c r="O32" s="145" t="s">
        <v>394</v>
      </c>
      <c r="Q32" s="145" t="e">
        <f ca="1">Calcu!Z25</f>
        <v>#N/A</v>
      </c>
    </row>
    <row r="33" spans="1:17" ht="15" customHeight="1">
      <c r="A33" s="44" t="str">
        <f>IF(Calcu!B26=TRUE,"","삭제")</f>
        <v>삭제</v>
      </c>
      <c r="B33" s="43"/>
      <c r="C33" s="43"/>
      <c r="D33" s="145" t="str">
        <f>Calcu!C26</f>
        <v/>
      </c>
      <c r="E33" s="145" t="str">
        <f>Calcu!D26</f>
        <v/>
      </c>
      <c r="F33" s="50" t="e">
        <f ca="1">Calcu!U26</f>
        <v>#N/A</v>
      </c>
      <c r="G33" s="50" t="s">
        <v>274</v>
      </c>
      <c r="H33" s="50" t="e">
        <f ca="1">Calcu!X26</f>
        <v>#N/A</v>
      </c>
      <c r="J33" s="145" t="e">
        <f ca="1">Calcu!V26</f>
        <v>#N/A</v>
      </c>
      <c r="K33" s="145" t="e">
        <f ca="1">Calcu!W26</f>
        <v>#N/A</v>
      </c>
      <c r="L33" s="145" t="str">
        <f>LEFT(Calcu!Y26)</f>
        <v/>
      </c>
      <c r="M33" s="145" t="s">
        <v>394</v>
      </c>
      <c r="N33" s="145" t="s">
        <v>222</v>
      </c>
      <c r="O33" s="145" t="s">
        <v>394</v>
      </c>
      <c r="Q33" s="145" t="e">
        <f ca="1">Calcu!Z26</f>
        <v>#N/A</v>
      </c>
    </row>
    <row r="34" spans="1:17" ht="15" customHeight="1">
      <c r="A34" s="44" t="str">
        <f>IF(Calcu!B27=TRUE,"","삭제")</f>
        <v>삭제</v>
      </c>
      <c r="B34" s="43"/>
      <c r="C34" s="43"/>
      <c r="D34" s="145" t="str">
        <f>Calcu!C27</f>
        <v/>
      </c>
      <c r="E34" s="145" t="str">
        <f>Calcu!D27</f>
        <v/>
      </c>
      <c r="F34" s="50" t="e">
        <f ca="1">Calcu!U27</f>
        <v>#N/A</v>
      </c>
      <c r="G34" s="50" t="s">
        <v>274</v>
      </c>
      <c r="H34" s="50" t="e">
        <f ca="1">Calcu!X27</f>
        <v>#N/A</v>
      </c>
      <c r="J34" s="145" t="e">
        <f ca="1">Calcu!V27</f>
        <v>#N/A</v>
      </c>
      <c r="K34" s="145" t="e">
        <f ca="1">Calcu!W27</f>
        <v>#N/A</v>
      </c>
      <c r="L34" s="145" t="str">
        <f>LEFT(Calcu!Y27)</f>
        <v/>
      </c>
      <c r="M34" s="145" t="s">
        <v>394</v>
      </c>
      <c r="N34" s="145" t="s">
        <v>222</v>
      </c>
      <c r="O34" s="145" t="s">
        <v>394</v>
      </c>
      <c r="Q34" s="145" t="e">
        <f ca="1">Calcu!Z27</f>
        <v>#N/A</v>
      </c>
    </row>
    <row r="35" spans="1:17" ht="15" customHeight="1">
      <c r="A35" s="44" t="str">
        <f>IF(Calcu!B28=TRUE,"","삭제")</f>
        <v>삭제</v>
      </c>
      <c r="B35" s="43"/>
      <c r="C35" s="43"/>
      <c r="D35" s="145" t="str">
        <f>Calcu!C28</f>
        <v/>
      </c>
      <c r="E35" s="145" t="str">
        <f>Calcu!D28</f>
        <v/>
      </c>
      <c r="F35" s="50" t="e">
        <f ca="1">Calcu!U28</f>
        <v>#N/A</v>
      </c>
      <c r="G35" s="50" t="s">
        <v>274</v>
      </c>
      <c r="H35" s="50" t="e">
        <f ca="1">Calcu!X28</f>
        <v>#N/A</v>
      </c>
      <c r="J35" s="145" t="e">
        <f ca="1">Calcu!V28</f>
        <v>#N/A</v>
      </c>
      <c r="K35" s="145" t="e">
        <f ca="1">Calcu!W28</f>
        <v>#N/A</v>
      </c>
      <c r="L35" s="145" t="str">
        <f>LEFT(Calcu!Y28)</f>
        <v/>
      </c>
      <c r="M35" s="145" t="s">
        <v>394</v>
      </c>
      <c r="N35" s="145" t="s">
        <v>222</v>
      </c>
      <c r="O35" s="145" t="s">
        <v>394</v>
      </c>
      <c r="Q35" s="145" t="e">
        <f ca="1">Calcu!Z28</f>
        <v>#N/A</v>
      </c>
    </row>
    <row r="36" spans="1:17" ht="15" customHeight="1">
      <c r="A36" s="44" t="str">
        <f>IF(Calcu!B29=TRUE,"","삭제")</f>
        <v>삭제</v>
      </c>
      <c r="B36" s="43"/>
      <c r="C36" s="43"/>
      <c r="D36" s="145" t="str">
        <f>Calcu!C29</f>
        <v/>
      </c>
      <c r="E36" s="145" t="str">
        <f>Calcu!D29</f>
        <v/>
      </c>
      <c r="F36" s="50" t="e">
        <f ca="1">Calcu!U29</f>
        <v>#N/A</v>
      </c>
      <c r="G36" s="50" t="s">
        <v>274</v>
      </c>
      <c r="H36" s="50" t="e">
        <f ca="1">Calcu!X29</f>
        <v>#N/A</v>
      </c>
      <c r="J36" s="145" t="e">
        <f ca="1">Calcu!V29</f>
        <v>#N/A</v>
      </c>
      <c r="K36" s="145" t="e">
        <f ca="1">Calcu!W29</f>
        <v>#N/A</v>
      </c>
      <c r="L36" s="145" t="str">
        <f>LEFT(Calcu!Y29)</f>
        <v/>
      </c>
      <c r="M36" s="145" t="s">
        <v>394</v>
      </c>
      <c r="N36" s="145" t="s">
        <v>222</v>
      </c>
      <c r="O36" s="145" t="s">
        <v>394</v>
      </c>
      <c r="Q36" s="145" t="e">
        <f ca="1">Calcu!Z29</f>
        <v>#N/A</v>
      </c>
    </row>
    <row r="37" spans="1:17" ht="15" customHeight="1">
      <c r="A37" s="44" t="str">
        <f>IF(Calcu!B30=TRUE,"","삭제")</f>
        <v>삭제</v>
      </c>
      <c r="B37" s="43"/>
      <c r="C37" s="43"/>
      <c r="D37" s="145" t="str">
        <f>Calcu!C30</f>
        <v/>
      </c>
      <c r="E37" s="145" t="str">
        <f>Calcu!D30</f>
        <v/>
      </c>
      <c r="F37" s="50" t="e">
        <f ca="1">Calcu!U30</f>
        <v>#N/A</v>
      </c>
      <c r="G37" s="50" t="s">
        <v>274</v>
      </c>
      <c r="H37" s="50" t="e">
        <f ca="1">Calcu!X30</f>
        <v>#N/A</v>
      </c>
      <c r="J37" s="145" t="e">
        <f ca="1">Calcu!V30</f>
        <v>#N/A</v>
      </c>
      <c r="K37" s="145" t="e">
        <f ca="1">Calcu!W30</f>
        <v>#N/A</v>
      </c>
      <c r="L37" s="145" t="str">
        <f>LEFT(Calcu!Y30)</f>
        <v/>
      </c>
      <c r="M37" s="145" t="s">
        <v>394</v>
      </c>
      <c r="N37" s="145" t="s">
        <v>222</v>
      </c>
      <c r="O37" s="145" t="s">
        <v>394</v>
      </c>
      <c r="Q37" s="145" t="e">
        <f ca="1">Calcu!Z30</f>
        <v>#N/A</v>
      </c>
    </row>
    <row r="38" spans="1:17" ht="15" customHeight="1">
      <c r="A38" s="44" t="str">
        <f>IF(Calcu!B31=TRUE,"","삭제")</f>
        <v>삭제</v>
      </c>
      <c r="B38" s="43"/>
      <c r="C38" s="43"/>
      <c r="D38" s="145" t="str">
        <f>Calcu!C31</f>
        <v/>
      </c>
      <c r="E38" s="145" t="str">
        <f>Calcu!D31</f>
        <v/>
      </c>
      <c r="F38" s="50" t="e">
        <f ca="1">Calcu!U31</f>
        <v>#N/A</v>
      </c>
      <c r="G38" s="50" t="s">
        <v>274</v>
      </c>
      <c r="H38" s="50" t="e">
        <f ca="1">Calcu!X31</f>
        <v>#N/A</v>
      </c>
      <c r="J38" s="145" t="e">
        <f ca="1">Calcu!V31</f>
        <v>#N/A</v>
      </c>
      <c r="K38" s="145" t="e">
        <f ca="1">Calcu!W31</f>
        <v>#N/A</v>
      </c>
      <c r="L38" s="145" t="str">
        <f>LEFT(Calcu!Y31)</f>
        <v/>
      </c>
      <c r="M38" s="145" t="s">
        <v>394</v>
      </c>
      <c r="N38" s="145" t="s">
        <v>222</v>
      </c>
      <c r="O38" s="145" t="s">
        <v>394</v>
      </c>
      <c r="Q38" s="145" t="e">
        <f ca="1">Calcu!Z31</f>
        <v>#N/A</v>
      </c>
    </row>
    <row r="39" spans="1:17" ht="15" customHeight="1">
      <c r="A39" s="44" t="str">
        <f>IF(Calcu!B32=TRUE,"","삭제")</f>
        <v>삭제</v>
      </c>
      <c r="B39" s="43"/>
      <c r="C39" s="43"/>
      <c r="D39" s="145" t="str">
        <f>Calcu!C32</f>
        <v/>
      </c>
      <c r="E39" s="145" t="str">
        <f>Calcu!D32</f>
        <v/>
      </c>
      <c r="F39" s="50" t="e">
        <f ca="1">Calcu!U32</f>
        <v>#N/A</v>
      </c>
      <c r="G39" s="50" t="s">
        <v>274</v>
      </c>
      <c r="H39" s="50" t="e">
        <f ca="1">Calcu!X32</f>
        <v>#N/A</v>
      </c>
      <c r="J39" s="145" t="e">
        <f ca="1">Calcu!V32</f>
        <v>#N/A</v>
      </c>
      <c r="K39" s="145" t="e">
        <f ca="1">Calcu!W32</f>
        <v>#N/A</v>
      </c>
      <c r="L39" s="145" t="str">
        <f>LEFT(Calcu!Y32)</f>
        <v/>
      </c>
      <c r="M39" s="145" t="s">
        <v>394</v>
      </c>
      <c r="N39" s="145" t="s">
        <v>222</v>
      </c>
      <c r="O39" s="145" t="s">
        <v>394</v>
      </c>
      <c r="Q39" s="145" t="e">
        <f ca="1">Calcu!Z32</f>
        <v>#N/A</v>
      </c>
    </row>
    <row r="40" spans="1:17" ht="15" customHeight="1">
      <c r="A40" s="44" t="str">
        <f>IF(Calcu!B33=TRUE,"","삭제")</f>
        <v>삭제</v>
      </c>
      <c r="B40" s="43"/>
      <c r="C40" s="43"/>
      <c r="D40" s="145" t="str">
        <f>Calcu!C33</f>
        <v/>
      </c>
      <c r="E40" s="145" t="str">
        <f>Calcu!D33</f>
        <v/>
      </c>
      <c r="F40" s="50" t="e">
        <f ca="1">Calcu!U33</f>
        <v>#N/A</v>
      </c>
      <c r="G40" s="50" t="s">
        <v>274</v>
      </c>
      <c r="H40" s="50" t="e">
        <f ca="1">Calcu!X33</f>
        <v>#N/A</v>
      </c>
      <c r="J40" s="145" t="e">
        <f ca="1">Calcu!V33</f>
        <v>#N/A</v>
      </c>
      <c r="K40" s="145" t="e">
        <f ca="1">Calcu!W33</f>
        <v>#N/A</v>
      </c>
      <c r="L40" s="145" t="str">
        <f>LEFT(Calcu!Y33)</f>
        <v/>
      </c>
      <c r="M40" s="145" t="s">
        <v>394</v>
      </c>
      <c r="N40" s="145" t="s">
        <v>222</v>
      </c>
      <c r="O40" s="145" t="s">
        <v>394</v>
      </c>
      <c r="Q40" s="145" t="e">
        <f ca="1">Calcu!Z33</f>
        <v>#N/A</v>
      </c>
    </row>
    <row r="41" spans="1:17" ht="15" customHeight="1">
      <c r="A41" s="44" t="str">
        <f>IF(Calcu!B34=TRUE,"","삭제")</f>
        <v>삭제</v>
      </c>
      <c r="B41" s="43"/>
      <c r="C41" s="43"/>
      <c r="D41" s="145" t="str">
        <f>Calcu!C34</f>
        <v/>
      </c>
      <c r="E41" s="145" t="str">
        <f>Calcu!D34</f>
        <v/>
      </c>
      <c r="F41" s="50" t="e">
        <f ca="1">Calcu!U34</f>
        <v>#N/A</v>
      </c>
      <c r="G41" s="50" t="s">
        <v>274</v>
      </c>
      <c r="H41" s="50" t="e">
        <f ca="1">Calcu!X34</f>
        <v>#N/A</v>
      </c>
      <c r="J41" s="145" t="e">
        <f ca="1">Calcu!V34</f>
        <v>#N/A</v>
      </c>
      <c r="K41" s="145" t="e">
        <f ca="1">Calcu!W34</f>
        <v>#N/A</v>
      </c>
      <c r="L41" s="145" t="str">
        <f>LEFT(Calcu!Y34)</f>
        <v/>
      </c>
      <c r="M41" s="145" t="s">
        <v>394</v>
      </c>
      <c r="N41" s="145" t="s">
        <v>222</v>
      </c>
      <c r="O41" s="145" t="s">
        <v>394</v>
      </c>
      <c r="Q41" s="145" t="e">
        <f ca="1">Calcu!Z34</f>
        <v>#N/A</v>
      </c>
    </row>
    <row r="42" spans="1:17" ht="15" customHeight="1">
      <c r="A42" s="44" t="str">
        <f>IF(Calcu!B35=TRUE,"","삭제")</f>
        <v>삭제</v>
      </c>
      <c r="B42" s="43"/>
      <c r="C42" s="43"/>
      <c r="D42" s="145" t="str">
        <f>Calcu!C35</f>
        <v/>
      </c>
      <c r="E42" s="145" t="str">
        <f>Calcu!D35</f>
        <v/>
      </c>
      <c r="F42" s="50" t="e">
        <f ca="1">Calcu!U35</f>
        <v>#N/A</v>
      </c>
      <c r="G42" s="50" t="s">
        <v>274</v>
      </c>
      <c r="H42" s="50" t="e">
        <f ca="1">Calcu!X35</f>
        <v>#N/A</v>
      </c>
      <c r="J42" s="145" t="e">
        <f ca="1">Calcu!V35</f>
        <v>#N/A</v>
      </c>
      <c r="K42" s="145" t="e">
        <f ca="1">Calcu!W35</f>
        <v>#N/A</v>
      </c>
      <c r="L42" s="145" t="str">
        <f>LEFT(Calcu!Y35)</f>
        <v/>
      </c>
      <c r="M42" s="145" t="s">
        <v>394</v>
      </c>
      <c r="N42" s="145" t="s">
        <v>222</v>
      </c>
      <c r="O42" s="145" t="s">
        <v>394</v>
      </c>
      <c r="Q42" s="145" t="e">
        <f ca="1">Calcu!Z35</f>
        <v>#N/A</v>
      </c>
    </row>
    <row r="43" spans="1:17" ht="15" customHeight="1">
      <c r="A43" s="44" t="str">
        <f>IF(Calcu!B36=TRUE,"","삭제")</f>
        <v>삭제</v>
      </c>
      <c r="B43" s="43"/>
      <c r="C43" s="43"/>
      <c r="D43" s="145" t="str">
        <f>Calcu!C36</f>
        <v/>
      </c>
      <c r="E43" s="145" t="str">
        <f>Calcu!D36</f>
        <v/>
      </c>
      <c r="F43" s="50" t="e">
        <f ca="1">Calcu!U36</f>
        <v>#N/A</v>
      </c>
      <c r="G43" s="50" t="s">
        <v>274</v>
      </c>
      <c r="H43" s="50" t="e">
        <f ca="1">Calcu!X36</f>
        <v>#N/A</v>
      </c>
      <c r="J43" s="145" t="e">
        <f ca="1">Calcu!V36</f>
        <v>#N/A</v>
      </c>
      <c r="K43" s="145" t="e">
        <f ca="1">Calcu!W36</f>
        <v>#N/A</v>
      </c>
      <c r="L43" s="145" t="str">
        <f>LEFT(Calcu!Y36)</f>
        <v/>
      </c>
      <c r="M43" s="145" t="s">
        <v>394</v>
      </c>
      <c r="N43" s="145" t="s">
        <v>222</v>
      </c>
      <c r="O43" s="145" t="s">
        <v>394</v>
      </c>
      <c r="Q43" s="145" t="e">
        <f ca="1">Calcu!Z36</f>
        <v>#N/A</v>
      </c>
    </row>
    <row r="44" spans="1:17" ht="15" customHeight="1">
      <c r="A44" s="44" t="str">
        <f>IF(Calcu!B37=TRUE,"","삭제")</f>
        <v>삭제</v>
      </c>
      <c r="B44" s="43"/>
      <c r="C44" s="43"/>
      <c r="D44" s="145" t="str">
        <f>Calcu!C37</f>
        <v/>
      </c>
      <c r="E44" s="145" t="str">
        <f>Calcu!D37</f>
        <v/>
      </c>
      <c r="F44" s="50" t="e">
        <f ca="1">Calcu!U37</f>
        <v>#N/A</v>
      </c>
      <c r="G44" s="50" t="s">
        <v>274</v>
      </c>
      <c r="H44" s="50" t="e">
        <f ca="1">Calcu!X37</f>
        <v>#N/A</v>
      </c>
      <c r="J44" s="145" t="e">
        <f ca="1">Calcu!V37</f>
        <v>#N/A</v>
      </c>
      <c r="K44" s="145" t="e">
        <f ca="1">Calcu!W37</f>
        <v>#N/A</v>
      </c>
      <c r="L44" s="145" t="str">
        <f>LEFT(Calcu!Y37)</f>
        <v/>
      </c>
      <c r="M44" s="145" t="s">
        <v>394</v>
      </c>
      <c r="N44" s="145" t="s">
        <v>222</v>
      </c>
      <c r="O44" s="145" t="s">
        <v>394</v>
      </c>
      <c r="Q44" s="145" t="e">
        <f ca="1">Calcu!Z37</f>
        <v>#N/A</v>
      </c>
    </row>
    <row r="45" spans="1:17" ht="15" customHeight="1">
      <c r="A45" s="44" t="str">
        <f>IF(Calcu!B38=TRUE,"","삭제")</f>
        <v>삭제</v>
      </c>
      <c r="B45" s="43"/>
      <c r="C45" s="43"/>
      <c r="D45" s="145" t="str">
        <f>Calcu!C38</f>
        <v/>
      </c>
      <c r="E45" s="145" t="str">
        <f>Calcu!D38</f>
        <v/>
      </c>
      <c r="F45" s="50" t="e">
        <f ca="1">Calcu!U38</f>
        <v>#N/A</v>
      </c>
      <c r="G45" s="50" t="s">
        <v>274</v>
      </c>
      <c r="H45" s="50" t="e">
        <f ca="1">Calcu!X38</f>
        <v>#N/A</v>
      </c>
      <c r="J45" s="145" t="e">
        <f ca="1">Calcu!V38</f>
        <v>#N/A</v>
      </c>
      <c r="K45" s="145" t="e">
        <f ca="1">Calcu!W38</f>
        <v>#N/A</v>
      </c>
      <c r="L45" s="145" t="str">
        <f>LEFT(Calcu!Y38)</f>
        <v/>
      </c>
      <c r="M45" s="145" t="s">
        <v>394</v>
      </c>
      <c r="N45" s="145" t="s">
        <v>222</v>
      </c>
      <c r="O45" s="145" t="s">
        <v>394</v>
      </c>
      <c r="Q45" s="145" t="e">
        <f ca="1">Calcu!Z38</f>
        <v>#N/A</v>
      </c>
    </row>
    <row r="46" spans="1:17" ht="15" customHeight="1">
      <c r="A46" s="44" t="str">
        <f>IF(Calcu!B39=TRUE,"","삭제")</f>
        <v>삭제</v>
      </c>
      <c r="B46" s="43"/>
      <c r="C46" s="43"/>
      <c r="D46" s="145" t="str">
        <f>Calcu!C39</f>
        <v/>
      </c>
      <c r="E46" s="145" t="str">
        <f>Calcu!D39</f>
        <v/>
      </c>
      <c r="F46" s="50" t="e">
        <f ca="1">Calcu!U39</f>
        <v>#N/A</v>
      </c>
      <c r="G46" s="50" t="s">
        <v>274</v>
      </c>
      <c r="H46" s="50" t="e">
        <f ca="1">Calcu!X39</f>
        <v>#N/A</v>
      </c>
      <c r="J46" s="145" t="e">
        <f ca="1">Calcu!V39</f>
        <v>#N/A</v>
      </c>
      <c r="K46" s="145" t="e">
        <f ca="1">Calcu!W39</f>
        <v>#N/A</v>
      </c>
      <c r="L46" s="145" t="str">
        <f>LEFT(Calcu!Y39)</f>
        <v/>
      </c>
      <c r="M46" s="145" t="s">
        <v>394</v>
      </c>
      <c r="N46" s="145" t="s">
        <v>222</v>
      </c>
      <c r="O46" s="145" t="s">
        <v>394</v>
      </c>
      <c r="Q46" s="145" t="e">
        <f ca="1">Calcu!Z39</f>
        <v>#N/A</v>
      </c>
    </row>
    <row r="47" spans="1:17" ht="15" customHeight="1">
      <c r="A47" s="44"/>
      <c r="F47" s="50"/>
      <c r="G47" s="50"/>
      <c r="H47" s="50"/>
    </row>
    <row r="48" spans="1:17" ht="15" customHeight="1">
      <c r="A48" s="44"/>
      <c r="G48" s="51" t="str">
        <f>IF(Calcu!C68="사다리꼴","※ 신뢰수준 95 %,","※ 신뢰수준 약 95 %,")</f>
        <v>※ 신뢰수준 약 95 %,</v>
      </c>
      <c r="H48" s="264">
        <f>Calcu!C82</f>
        <v>0</v>
      </c>
      <c r="K48" s="49"/>
      <c r="Q48" s="51"/>
    </row>
    <row r="49" spans="2:17" ht="15" customHeight="1"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70"/>
    </row>
  </sheetData>
  <mergeCells count="13">
    <mergeCell ref="M14:O14"/>
    <mergeCell ref="P14:P15"/>
    <mergeCell ref="Q14:Q15"/>
    <mergeCell ref="A1:Q2"/>
    <mergeCell ref="B14:B15"/>
    <mergeCell ref="C14:C15"/>
    <mergeCell ref="D14:D15"/>
    <mergeCell ref="E14:E15"/>
    <mergeCell ref="F14:F15"/>
    <mergeCell ref="G14:G15"/>
    <mergeCell ref="H14:H15"/>
    <mergeCell ref="I14:I15"/>
    <mergeCell ref="J14:L14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07"/>
  <sheetViews>
    <sheetView showGridLines="0" showWhiteSpace="0" zoomScaleNormal="100" zoomScaleSheetLayoutView="100" workbookViewId="0">
      <selection activeCell="H9" sqref="H9"/>
    </sheetView>
  </sheetViews>
  <sheetFormatPr defaultColWidth="10.77734375" defaultRowHeight="15" customHeight="1"/>
  <cols>
    <col min="1" max="3" width="3.77734375" style="145" customWidth="1"/>
    <col min="4" max="9" width="9.77734375" style="145" customWidth="1"/>
    <col min="10" max="12" width="3.77734375" style="145" customWidth="1"/>
    <col min="13" max="16384" width="10.77734375" style="88"/>
  </cols>
  <sheetData>
    <row r="1" spans="1:12" s="75" customFormat="1" ht="33" customHeight="1">
      <c r="A1" s="345" t="s">
        <v>73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</row>
    <row r="2" spans="1:12" s="75" customFormat="1" ht="33" customHeight="1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</row>
    <row r="3" spans="1:12" s="75" customFormat="1" ht="12.75" customHeight="1">
      <c r="A3" s="47"/>
      <c r="B3" s="47"/>
      <c r="C3" s="22"/>
      <c r="D3" s="22"/>
      <c r="E3" s="22"/>
      <c r="F3" s="22"/>
      <c r="G3" s="22"/>
      <c r="H3" s="22"/>
      <c r="I3" s="22"/>
      <c r="J3" s="22"/>
      <c r="K3" s="22"/>
      <c r="L3" s="76"/>
    </row>
    <row r="4" spans="1:12" s="77" customFormat="1" ht="13.5" customHeight="1">
      <c r="A4" s="85"/>
      <c r="B4" s="85"/>
      <c r="C4" s="86"/>
      <c r="D4" s="86"/>
      <c r="E4" s="94"/>
      <c r="F4" s="86"/>
      <c r="G4" s="86"/>
      <c r="H4" s="95"/>
      <c r="I4" s="87"/>
      <c r="J4" s="94"/>
      <c r="K4" s="94"/>
      <c r="L4" s="85"/>
    </row>
    <row r="5" spans="1:12" s="78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s="145" customFormat="1" ht="15" customHeight="1">
      <c r="A6" s="225" t="str">
        <f>IF(Calcu!$O$3=1,"","삭제")</f>
        <v>삭제</v>
      </c>
      <c r="D6" s="50"/>
      <c r="E6" s="52" t="s">
        <v>322</v>
      </c>
      <c r="F6" s="50"/>
      <c r="G6" s="50"/>
      <c r="H6" s="50"/>
      <c r="I6" s="50"/>
    </row>
    <row r="7" spans="1:12" s="145" customFormat="1" ht="15" customHeight="1">
      <c r="A7" s="89" t="str">
        <f>A6</f>
        <v>삭제</v>
      </c>
      <c r="B7" s="43"/>
      <c r="C7" s="43"/>
      <c r="D7" s="50"/>
      <c r="E7" s="235" t="s">
        <v>134</v>
      </c>
      <c r="F7" s="235" t="s">
        <v>332</v>
      </c>
      <c r="G7" s="239" t="s">
        <v>96</v>
      </c>
      <c r="H7" s="344" t="s">
        <v>97</v>
      </c>
      <c r="I7" s="50"/>
    </row>
    <row r="8" spans="1:12" s="145" customFormat="1" ht="15" customHeight="1">
      <c r="A8" s="89" t="str">
        <f t="shared" ref="A8" si="0">A7</f>
        <v>삭제</v>
      </c>
      <c r="B8" s="43"/>
      <c r="C8" s="43"/>
      <c r="D8" s="50"/>
      <c r="E8" s="236" t="str">
        <f>"("&amp;Calcu!H$3&amp;")"</f>
        <v>(0)</v>
      </c>
      <c r="F8" s="236" t="str">
        <f>E8</f>
        <v>(0)</v>
      </c>
      <c r="G8" s="240" t="str">
        <f>F8</f>
        <v>(0)</v>
      </c>
      <c r="H8" s="344"/>
      <c r="I8" s="50"/>
    </row>
    <row r="9" spans="1:12" s="145" customFormat="1" ht="15" customHeight="1">
      <c r="A9" s="44" t="str">
        <f>IF(AND(Calcu!$O$3=1,Calcu!B9=TRUE),"","삭제")</f>
        <v>삭제</v>
      </c>
      <c r="B9" s="43"/>
      <c r="C9" s="43"/>
      <c r="D9" s="50"/>
      <c r="E9" s="237" t="e">
        <f ca="1">Calcu!U9</f>
        <v>#N/A</v>
      </c>
      <c r="F9" s="237" t="e">
        <f ca="1">Calcu!V9</f>
        <v>#N/A</v>
      </c>
      <c r="G9" s="237" t="e">
        <f ca="1">Calcu!X9</f>
        <v>#N/A</v>
      </c>
      <c r="H9" s="237" t="str">
        <f>Calcu!Y9</f>
        <v/>
      </c>
      <c r="I9" s="50"/>
    </row>
    <row r="10" spans="1:12" s="145" customFormat="1" ht="15" customHeight="1">
      <c r="A10" s="44" t="str">
        <f>IF(AND(Calcu!$O$3=1,Calcu!B10=TRUE),"","삭제")</f>
        <v>삭제</v>
      </c>
      <c r="B10" s="43"/>
      <c r="C10" s="43"/>
      <c r="D10" s="50"/>
      <c r="E10" s="237" t="e">
        <f ca="1">Calcu!U10</f>
        <v>#N/A</v>
      </c>
      <c r="F10" s="237" t="e">
        <f ca="1">Calcu!V10</f>
        <v>#N/A</v>
      </c>
      <c r="G10" s="237" t="e">
        <f ca="1">Calcu!X10</f>
        <v>#N/A</v>
      </c>
      <c r="H10" s="237" t="str">
        <f>Calcu!Y10</f>
        <v/>
      </c>
      <c r="I10" s="50"/>
    </row>
    <row r="11" spans="1:12" s="145" customFormat="1" ht="15" customHeight="1">
      <c r="A11" s="44" t="str">
        <f>IF(AND(Calcu!$O$3=1,Calcu!B11=TRUE),"","삭제")</f>
        <v>삭제</v>
      </c>
      <c r="B11" s="43"/>
      <c r="C11" s="43"/>
      <c r="D11" s="50"/>
      <c r="E11" s="237" t="e">
        <f ca="1">Calcu!U11</f>
        <v>#N/A</v>
      </c>
      <c r="F11" s="237" t="e">
        <f ca="1">Calcu!V11</f>
        <v>#N/A</v>
      </c>
      <c r="G11" s="237" t="e">
        <f ca="1">Calcu!X11</f>
        <v>#N/A</v>
      </c>
      <c r="H11" s="237" t="str">
        <f>Calcu!Y11</f>
        <v/>
      </c>
      <c r="I11" s="50"/>
    </row>
    <row r="12" spans="1:12" s="145" customFormat="1" ht="15" customHeight="1">
      <c r="A12" s="44" t="str">
        <f>IF(AND(Calcu!$O$3=1,Calcu!B12=TRUE),"","삭제")</f>
        <v>삭제</v>
      </c>
      <c r="B12" s="43"/>
      <c r="C12" s="43"/>
      <c r="D12" s="50"/>
      <c r="E12" s="237" t="e">
        <f ca="1">Calcu!U12</f>
        <v>#N/A</v>
      </c>
      <c r="F12" s="237" t="e">
        <f ca="1">Calcu!V12</f>
        <v>#N/A</v>
      </c>
      <c r="G12" s="237" t="e">
        <f ca="1">Calcu!X12</f>
        <v>#N/A</v>
      </c>
      <c r="H12" s="237" t="str">
        <f>Calcu!Y12</f>
        <v/>
      </c>
      <c r="I12" s="50"/>
    </row>
    <row r="13" spans="1:12" s="145" customFormat="1" ht="15" customHeight="1">
      <c r="A13" s="44" t="str">
        <f>IF(AND(Calcu!$O$3=1,Calcu!B13=TRUE),"","삭제")</f>
        <v>삭제</v>
      </c>
      <c r="B13" s="43"/>
      <c r="C13" s="43"/>
      <c r="D13" s="50"/>
      <c r="E13" s="237" t="e">
        <f ca="1">Calcu!U13</f>
        <v>#N/A</v>
      </c>
      <c r="F13" s="237" t="e">
        <f ca="1">Calcu!V13</f>
        <v>#N/A</v>
      </c>
      <c r="G13" s="237" t="e">
        <f ca="1">Calcu!X13</f>
        <v>#N/A</v>
      </c>
      <c r="H13" s="237" t="str">
        <f>Calcu!Y13</f>
        <v/>
      </c>
      <c r="I13" s="50"/>
    </row>
    <row r="14" spans="1:12" s="145" customFormat="1" ht="15" customHeight="1">
      <c r="A14" s="44" t="str">
        <f>IF(AND(Calcu!$O$3=1,Calcu!B14=TRUE),"","삭제")</f>
        <v>삭제</v>
      </c>
      <c r="B14" s="43"/>
      <c r="C14" s="43"/>
      <c r="D14" s="50"/>
      <c r="E14" s="237" t="e">
        <f ca="1">Calcu!U14</f>
        <v>#N/A</v>
      </c>
      <c r="F14" s="237" t="e">
        <f ca="1">Calcu!V14</f>
        <v>#N/A</v>
      </c>
      <c r="G14" s="237" t="e">
        <f ca="1">Calcu!X14</f>
        <v>#N/A</v>
      </c>
      <c r="H14" s="237" t="str">
        <f>Calcu!Y14</f>
        <v/>
      </c>
      <c r="I14" s="50"/>
    </row>
    <row r="15" spans="1:12" s="145" customFormat="1" ht="15" customHeight="1">
      <c r="A15" s="44" t="str">
        <f>IF(AND(Calcu!$O$3=1,Calcu!B15=TRUE),"","삭제")</f>
        <v>삭제</v>
      </c>
      <c r="B15" s="43"/>
      <c r="C15" s="43"/>
      <c r="D15" s="50"/>
      <c r="E15" s="237" t="e">
        <f ca="1">Calcu!U15</f>
        <v>#N/A</v>
      </c>
      <c r="F15" s="237" t="e">
        <f ca="1">Calcu!V15</f>
        <v>#N/A</v>
      </c>
      <c r="G15" s="237" t="e">
        <f ca="1">Calcu!X15</f>
        <v>#N/A</v>
      </c>
      <c r="H15" s="237" t="str">
        <f>Calcu!Y15</f>
        <v/>
      </c>
      <c r="I15" s="50"/>
    </row>
    <row r="16" spans="1:12" s="145" customFormat="1" ht="15" customHeight="1">
      <c r="A16" s="44" t="str">
        <f>IF(AND(Calcu!$O$3=1,Calcu!B16=TRUE),"","삭제")</f>
        <v>삭제</v>
      </c>
      <c r="B16" s="43"/>
      <c r="C16" s="43"/>
      <c r="D16" s="50"/>
      <c r="E16" s="237" t="e">
        <f ca="1">Calcu!U16</f>
        <v>#N/A</v>
      </c>
      <c r="F16" s="237" t="e">
        <f ca="1">Calcu!V16</f>
        <v>#N/A</v>
      </c>
      <c r="G16" s="237" t="e">
        <f ca="1">Calcu!X16</f>
        <v>#N/A</v>
      </c>
      <c r="H16" s="237" t="str">
        <f>Calcu!Y16</f>
        <v/>
      </c>
      <c r="I16" s="50"/>
    </row>
    <row r="17" spans="1:9" s="145" customFormat="1" ht="15" customHeight="1">
      <c r="A17" s="44" t="str">
        <f>IF(AND(Calcu!$O$3=1,Calcu!B17=TRUE),"","삭제")</f>
        <v>삭제</v>
      </c>
      <c r="B17" s="43"/>
      <c r="C17" s="43"/>
      <c r="D17" s="50"/>
      <c r="E17" s="237" t="e">
        <f ca="1">Calcu!U17</f>
        <v>#N/A</v>
      </c>
      <c r="F17" s="237" t="e">
        <f ca="1">Calcu!V17</f>
        <v>#N/A</v>
      </c>
      <c r="G17" s="237" t="e">
        <f ca="1">Calcu!X17</f>
        <v>#N/A</v>
      </c>
      <c r="H17" s="237" t="str">
        <f>Calcu!Y17</f>
        <v/>
      </c>
      <c r="I17" s="50"/>
    </row>
    <row r="18" spans="1:9" s="145" customFormat="1" ht="15" customHeight="1">
      <c r="A18" s="44" t="str">
        <f>IF(AND(Calcu!$O$3=1,Calcu!B18=TRUE),"","삭제")</f>
        <v>삭제</v>
      </c>
      <c r="B18" s="43"/>
      <c r="C18" s="43"/>
      <c r="D18" s="50"/>
      <c r="E18" s="237" t="e">
        <f ca="1">Calcu!U18</f>
        <v>#N/A</v>
      </c>
      <c r="F18" s="237" t="e">
        <f ca="1">Calcu!V18</f>
        <v>#N/A</v>
      </c>
      <c r="G18" s="237" t="e">
        <f ca="1">Calcu!X18</f>
        <v>#N/A</v>
      </c>
      <c r="H18" s="237" t="str">
        <f>Calcu!Y18</f>
        <v/>
      </c>
      <c r="I18" s="50"/>
    </row>
    <row r="19" spans="1:9" s="145" customFormat="1" ht="15" customHeight="1">
      <c r="A19" s="44" t="str">
        <f>IF(AND(Calcu!$O$3=1,Calcu!B19=TRUE),"","삭제")</f>
        <v>삭제</v>
      </c>
      <c r="B19" s="43"/>
      <c r="C19" s="43"/>
      <c r="D19" s="50"/>
      <c r="E19" s="237" t="e">
        <f ca="1">Calcu!U19</f>
        <v>#N/A</v>
      </c>
      <c r="F19" s="237" t="e">
        <f ca="1">Calcu!V19</f>
        <v>#N/A</v>
      </c>
      <c r="G19" s="237" t="e">
        <f ca="1">Calcu!X19</f>
        <v>#N/A</v>
      </c>
      <c r="H19" s="237" t="str">
        <f>Calcu!Y19</f>
        <v/>
      </c>
      <c r="I19" s="50"/>
    </row>
    <row r="20" spans="1:9" s="145" customFormat="1" ht="15" customHeight="1">
      <c r="A20" s="44" t="str">
        <f>IF(AND(Calcu!$O$3=1,Calcu!B20=TRUE),"","삭제")</f>
        <v>삭제</v>
      </c>
      <c r="B20" s="43"/>
      <c r="C20" s="43"/>
      <c r="D20" s="50"/>
      <c r="E20" s="237" t="e">
        <f ca="1">Calcu!U20</f>
        <v>#N/A</v>
      </c>
      <c r="F20" s="237" t="e">
        <f ca="1">Calcu!V20</f>
        <v>#N/A</v>
      </c>
      <c r="G20" s="237" t="e">
        <f ca="1">Calcu!X20</f>
        <v>#N/A</v>
      </c>
      <c r="H20" s="237" t="str">
        <f>Calcu!Y20</f>
        <v/>
      </c>
      <c r="I20" s="50"/>
    </row>
    <row r="21" spans="1:9" s="145" customFormat="1" ht="15" customHeight="1">
      <c r="A21" s="44" t="str">
        <f>IF(AND(Calcu!$O$3=1,Calcu!B21=TRUE),"","삭제")</f>
        <v>삭제</v>
      </c>
      <c r="B21" s="43"/>
      <c r="C21" s="43"/>
      <c r="D21" s="50"/>
      <c r="E21" s="237" t="e">
        <f ca="1">Calcu!U21</f>
        <v>#N/A</v>
      </c>
      <c r="F21" s="237" t="e">
        <f ca="1">Calcu!V21</f>
        <v>#N/A</v>
      </c>
      <c r="G21" s="237" t="e">
        <f ca="1">Calcu!X21</f>
        <v>#N/A</v>
      </c>
      <c r="H21" s="237" t="str">
        <f>Calcu!Y21</f>
        <v/>
      </c>
      <c r="I21" s="50"/>
    </row>
    <row r="22" spans="1:9" s="145" customFormat="1" ht="15" customHeight="1">
      <c r="A22" s="44" t="str">
        <f>IF(AND(Calcu!$O$3=1,Calcu!B22=TRUE),"","삭제")</f>
        <v>삭제</v>
      </c>
      <c r="B22" s="43"/>
      <c r="C22" s="43"/>
      <c r="D22" s="50"/>
      <c r="E22" s="237" t="e">
        <f ca="1">Calcu!U22</f>
        <v>#N/A</v>
      </c>
      <c r="F22" s="237" t="e">
        <f ca="1">Calcu!V22</f>
        <v>#N/A</v>
      </c>
      <c r="G22" s="237" t="e">
        <f ca="1">Calcu!X22</f>
        <v>#N/A</v>
      </c>
      <c r="H22" s="237" t="str">
        <f>Calcu!Y22</f>
        <v/>
      </c>
      <c r="I22" s="50"/>
    </row>
    <row r="23" spans="1:9" s="145" customFormat="1" ht="15" customHeight="1">
      <c r="A23" s="44" t="str">
        <f>IF(AND(Calcu!$O$3=1,Calcu!B23=TRUE),"","삭제")</f>
        <v>삭제</v>
      </c>
      <c r="B23" s="43"/>
      <c r="C23" s="43"/>
      <c r="D23" s="50"/>
      <c r="E23" s="237" t="e">
        <f ca="1">Calcu!U23</f>
        <v>#N/A</v>
      </c>
      <c r="F23" s="237" t="e">
        <f ca="1">Calcu!V23</f>
        <v>#N/A</v>
      </c>
      <c r="G23" s="237" t="e">
        <f ca="1">Calcu!X23</f>
        <v>#N/A</v>
      </c>
      <c r="H23" s="237" t="str">
        <f>Calcu!Y23</f>
        <v/>
      </c>
      <c r="I23" s="50"/>
    </row>
    <row r="24" spans="1:9" s="145" customFormat="1" ht="15" customHeight="1">
      <c r="A24" s="44" t="str">
        <f>IF(AND(Calcu!$O$3=1,Calcu!B24=TRUE),"","삭제")</f>
        <v>삭제</v>
      </c>
      <c r="B24" s="43"/>
      <c r="C24" s="43"/>
      <c r="D24" s="50"/>
      <c r="E24" s="237" t="e">
        <f ca="1">Calcu!U24</f>
        <v>#N/A</v>
      </c>
      <c r="F24" s="237" t="e">
        <f ca="1">Calcu!V24</f>
        <v>#N/A</v>
      </c>
      <c r="G24" s="237" t="e">
        <f ca="1">Calcu!X24</f>
        <v>#N/A</v>
      </c>
      <c r="H24" s="237" t="str">
        <f>Calcu!Y24</f>
        <v/>
      </c>
      <c r="I24" s="50"/>
    </row>
    <row r="25" spans="1:9" s="145" customFormat="1" ht="15" customHeight="1">
      <c r="A25" s="44" t="str">
        <f>IF(AND(Calcu!$O$3=1,Calcu!B25=TRUE),"","삭제")</f>
        <v>삭제</v>
      </c>
      <c r="B25" s="43"/>
      <c r="C25" s="43"/>
      <c r="D25" s="50"/>
      <c r="E25" s="237" t="e">
        <f ca="1">Calcu!U25</f>
        <v>#N/A</v>
      </c>
      <c r="F25" s="237" t="e">
        <f ca="1">Calcu!V25</f>
        <v>#N/A</v>
      </c>
      <c r="G25" s="237" t="e">
        <f ca="1">Calcu!X25</f>
        <v>#N/A</v>
      </c>
      <c r="H25" s="237" t="str">
        <f>Calcu!Y25</f>
        <v/>
      </c>
      <c r="I25" s="50"/>
    </row>
    <row r="26" spans="1:9" s="145" customFormat="1" ht="15" customHeight="1">
      <c r="A26" s="44" t="str">
        <f>IF(AND(Calcu!$O$3=1,Calcu!B26=TRUE),"","삭제")</f>
        <v>삭제</v>
      </c>
      <c r="B26" s="43"/>
      <c r="C26" s="43"/>
      <c r="D26" s="50"/>
      <c r="E26" s="237" t="e">
        <f ca="1">Calcu!U26</f>
        <v>#N/A</v>
      </c>
      <c r="F26" s="237" t="e">
        <f ca="1">Calcu!V26</f>
        <v>#N/A</v>
      </c>
      <c r="G26" s="237" t="e">
        <f ca="1">Calcu!X26</f>
        <v>#N/A</v>
      </c>
      <c r="H26" s="237" t="str">
        <f>Calcu!Y26</f>
        <v/>
      </c>
      <c r="I26" s="50"/>
    </row>
    <row r="27" spans="1:9" s="145" customFormat="1" ht="15" customHeight="1">
      <c r="A27" s="44" t="str">
        <f>IF(AND(Calcu!$O$3=1,Calcu!B27=TRUE),"","삭제")</f>
        <v>삭제</v>
      </c>
      <c r="B27" s="43"/>
      <c r="C27" s="43"/>
      <c r="D27" s="50"/>
      <c r="E27" s="237" t="e">
        <f ca="1">Calcu!U27</f>
        <v>#N/A</v>
      </c>
      <c r="F27" s="237" t="e">
        <f ca="1">Calcu!V27</f>
        <v>#N/A</v>
      </c>
      <c r="G27" s="237" t="e">
        <f ca="1">Calcu!X27</f>
        <v>#N/A</v>
      </c>
      <c r="H27" s="237" t="str">
        <f>Calcu!Y27</f>
        <v/>
      </c>
      <c r="I27" s="50"/>
    </row>
    <row r="28" spans="1:9" s="145" customFormat="1" ht="15" customHeight="1">
      <c r="A28" s="44" t="str">
        <f>IF(AND(Calcu!$O$3=1,Calcu!B28=TRUE),"","삭제")</f>
        <v>삭제</v>
      </c>
      <c r="B28" s="43"/>
      <c r="C28" s="43"/>
      <c r="D28" s="50"/>
      <c r="E28" s="237" t="e">
        <f ca="1">Calcu!U28</f>
        <v>#N/A</v>
      </c>
      <c r="F28" s="237" t="e">
        <f ca="1">Calcu!V28</f>
        <v>#N/A</v>
      </c>
      <c r="G28" s="237" t="e">
        <f ca="1">Calcu!X28</f>
        <v>#N/A</v>
      </c>
      <c r="H28" s="237" t="str">
        <f>Calcu!Y28</f>
        <v/>
      </c>
      <c r="I28" s="50"/>
    </row>
    <row r="29" spans="1:9" s="145" customFormat="1" ht="15" customHeight="1">
      <c r="A29" s="44" t="str">
        <f>IF(AND(Calcu!$O$3=1,Calcu!B29=TRUE),"","삭제")</f>
        <v>삭제</v>
      </c>
      <c r="B29" s="43"/>
      <c r="C29" s="43"/>
      <c r="D29" s="50"/>
      <c r="E29" s="237" t="e">
        <f ca="1">Calcu!U29</f>
        <v>#N/A</v>
      </c>
      <c r="F29" s="237" t="e">
        <f ca="1">Calcu!V29</f>
        <v>#N/A</v>
      </c>
      <c r="G29" s="237" t="e">
        <f ca="1">Calcu!X29</f>
        <v>#N/A</v>
      </c>
      <c r="H29" s="237" t="str">
        <f>Calcu!Y29</f>
        <v/>
      </c>
      <c r="I29" s="50"/>
    </row>
    <row r="30" spans="1:9" s="145" customFormat="1" ht="15" customHeight="1">
      <c r="A30" s="44" t="str">
        <f>IF(AND(Calcu!$O$3=1,Calcu!B30=TRUE),"","삭제")</f>
        <v>삭제</v>
      </c>
      <c r="B30" s="43"/>
      <c r="C30" s="43"/>
      <c r="D30" s="50"/>
      <c r="E30" s="237" t="e">
        <f ca="1">Calcu!U30</f>
        <v>#N/A</v>
      </c>
      <c r="F30" s="237" t="e">
        <f ca="1">Calcu!V30</f>
        <v>#N/A</v>
      </c>
      <c r="G30" s="237" t="e">
        <f ca="1">Calcu!X30</f>
        <v>#N/A</v>
      </c>
      <c r="H30" s="237" t="str">
        <f>Calcu!Y30</f>
        <v/>
      </c>
      <c r="I30" s="50"/>
    </row>
    <row r="31" spans="1:9" s="145" customFormat="1" ht="15" customHeight="1">
      <c r="A31" s="44" t="str">
        <f>IF(AND(Calcu!$O$3=1,Calcu!B31=TRUE),"","삭제")</f>
        <v>삭제</v>
      </c>
      <c r="B31" s="43"/>
      <c r="C31" s="43"/>
      <c r="D31" s="50"/>
      <c r="E31" s="237" t="e">
        <f ca="1">Calcu!U31</f>
        <v>#N/A</v>
      </c>
      <c r="F31" s="237" t="e">
        <f ca="1">Calcu!V31</f>
        <v>#N/A</v>
      </c>
      <c r="G31" s="237" t="e">
        <f ca="1">Calcu!X31</f>
        <v>#N/A</v>
      </c>
      <c r="H31" s="237" t="str">
        <f>Calcu!Y31</f>
        <v/>
      </c>
      <c r="I31" s="50"/>
    </row>
    <row r="32" spans="1:9" s="145" customFormat="1" ht="15" customHeight="1">
      <c r="A32" s="44" t="str">
        <f>IF(AND(Calcu!$O$3=1,Calcu!B32=TRUE),"","삭제")</f>
        <v>삭제</v>
      </c>
      <c r="B32" s="43"/>
      <c r="C32" s="43"/>
      <c r="D32" s="50"/>
      <c r="E32" s="237" t="e">
        <f ca="1">Calcu!U32</f>
        <v>#N/A</v>
      </c>
      <c r="F32" s="237" t="e">
        <f ca="1">Calcu!V32</f>
        <v>#N/A</v>
      </c>
      <c r="G32" s="237" t="e">
        <f ca="1">Calcu!X32</f>
        <v>#N/A</v>
      </c>
      <c r="H32" s="237" t="str">
        <f>Calcu!Y32</f>
        <v/>
      </c>
      <c r="I32" s="50"/>
    </row>
    <row r="33" spans="1:9" s="145" customFormat="1" ht="15" customHeight="1">
      <c r="A33" s="44" t="str">
        <f>IF(AND(Calcu!$O$3=1,Calcu!B33=TRUE),"","삭제")</f>
        <v>삭제</v>
      </c>
      <c r="B33" s="43"/>
      <c r="C33" s="43"/>
      <c r="D33" s="50"/>
      <c r="E33" s="237" t="e">
        <f ca="1">Calcu!U33</f>
        <v>#N/A</v>
      </c>
      <c r="F33" s="237" t="e">
        <f ca="1">Calcu!V33</f>
        <v>#N/A</v>
      </c>
      <c r="G33" s="237" t="e">
        <f ca="1">Calcu!X33</f>
        <v>#N/A</v>
      </c>
      <c r="H33" s="237" t="str">
        <f>Calcu!Y33</f>
        <v/>
      </c>
      <c r="I33" s="50"/>
    </row>
    <row r="34" spans="1:9" s="145" customFormat="1" ht="15" customHeight="1">
      <c r="A34" s="44" t="str">
        <f>IF(AND(Calcu!$O$3=1,Calcu!B34=TRUE),"","삭제")</f>
        <v>삭제</v>
      </c>
      <c r="B34" s="43"/>
      <c r="C34" s="43"/>
      <c r="D34" s="50"/>
      <c r="E34" s="237" t="e">
        <f ca="1">Calcu!U34</f>
        <v>#N/A</v>
      </c>
      <c r="F34" s="237" t="e">
        <f ca="1">Calcu!V34</f>
        <v>#N/A</v>
      </c>
      <c r="G34" s="237" t="e">
        <f ca="1">Calcu!X34</f>
        <v>#N/A</v>
      </c>
      <c r="H34" s="237" t="str">
        <f>Calcu!Y34</f>
        <v/>
      </c>
      <c r="I34" s="50"/>
    </row>
    <row r="35" spans="1:9" s="145" customFormat="1" ht="15" customHeight="1">
      <c r="A35" s="44" t="str">
        <f>IF(AND(Calcu!$O$3=1,Calcu!B35=TRUE),"","삭제")</f>
        <v>삭제</v>
      </c>
      <c r="B35" s="43"/>
      <c r="C35" s="43"/>
      <c r="D35" s="50"/>
      <c r="E35" s="237" t="e">
        <f ca="1">Calcu!U35</f>
        <v>#N/A</v>
      </c>
      <c r="F35" s="237" t="e">
        <f ca="1">Calcu!V35</f>
        <v>#N/A</v>
      </c>
      <c r="G35" s="237" t="e">
        <f ca="1">Calcu!X35</f>
        <v>#N/A</v>
      </c>
      <c r="H35" s="237" t="str">
        <f>Calcu!Y35</f>
        <v/>
      </c>
      <c r="I35" s="50"/>
    </row>
    <row r="36" spans="1:9" s="145" customFormat="1" ht="15" customHeight="1">
      <c r="A36" s="44" t="str">
        <f>IF(AND(Calcu!$O$3=1,Calcu!B36=TRUE),"","삭제")</f>
        <v>삭제</v>
      </c>
      <c r="B36" s="43"/>
      <c r="C36" s="43"/>
      <c r="D36" s="50"/>
      <c r="E36" s="237" t="e">
        <f ca="1">Calcu!U36</f>
        <v>#N/A</v>
      </c>
      <c r="F36" s="237" t="e">
        <f ca="1">Calcu!V36</f>
        <v>#N/A</v>
      </c>
      <c r="G36" s="237" t="e">
        <f ca="1">Calcu!X36</f>
        <v>#N/A</v>
      </c>
      <c r="H36" s="237" t="str">
        <f>Calcu!Y36</f>
        <v/>
      </c>
      <c r="I36" s="50"/>
    </row>
    <row r="37" spans="1:9" s="145" customFormat="1" ht="15" customHeight="1">
      <c r="A37" s="44" t="str">
        <f>IF(AND(Calcu!$O$3=1,Calcu!B37=TRUE),"","삭제")</f>
        <v>삭제</v>
      </c>
      <c r="B37" s="43"/>
      <c r="C37" s="43"/>
      <c r="D37" s="50"/>
      <c r="E37" s="237" t="e">
        <f ca="1">Calcu!U37</f>
        <v>#N/A</v>
      </c>
      <c r="F37" s="237" t="e">
        <f ca="1">Calcu!V37</f>
        <v>#N/A</v>
      </c>
      <c r="G37" s="237" t="e">
        <f ca="1">Calcu!X37</f>
        <v>#N/A</v>
      </c>
      <c r="H37" s="237" t="str">
        <f>Calcu!Y37</f>
        <v/>
      </c>
      <c r="I37" s="50"/>
    </row>
    <row r="38" spans="1:9" s="145" customFormat="1" ht="15" customHeight="1">
      <c r="A38" s="44" t="str">
        <f>IF(AND(Calcu!$O$3=1,Calcu!B38=TRUE),"","삭제")</f>
        <v>삭제</v>
      </c>
      <c r="B38" s="43"/>
      <c r="C38" s="43"/>
      <c r="D38" s="50"/>
      <c r="E38" s="237" t="e">
        <f ca="1">Calcu!U38</f>
        <v>#N/A</v>
      </c>
      <c r="F38" s="237" t="e">
        <f ca="1">Calcu!V38</f>
        <v>#N/A</v>
      </c>
      <c r="G38" s="237" t="e">
        <f ca="1">Calcu!X38</f>
        <v>#N/A</v>
      </c>
      <c r="H38" s="237" t="str">
        <f>Calcu!Y38</f>
        <v/>
      </c>
      <c r="I38" s="50"/>
    </row>
    <row r="39" spans="1:9" s="145" customFormat="1" ht="15" customHeight="1">
      <c r="A39" s="44" t="str">
        <f>IF(AND(Calcu!$O$3=1,Calcu!B39=TRUE),"","삭제")</f>
        <v>삭제</v>
      </c>
      <c r="B39" s="43"/>
      <c r="C39" s="43"/>
      <c r="D39" s="50"/>
      <c r="E39" s="237" t="e">
        <f ca="1">Calcu!U39</f>
        <v>#N/A</v>
      </c>
      <c r="F39" s="237" t="e">
        <f ca="1">Calcu!V39</f>
        <v>#N/A</v>
      </c>
      <c r="G39" s="237" t="e">
        <f ca="1">Calcu!X39</f>
        <v>#N/A</v>
      </c>
      <c r="H39" s="237" t="str">
        <f>Calcu!Y39</f>
        <v/>
      </c>
      <c r="I39" s="50"/>
    </row>
    <row r="40" spans="1:9" s="145" customFormat="1" ht="15" customHeight="1">
      <c r="A40" s="225" t="str">
        <f>IF(Calcu!$O$3=1,"삭제","")</f>
        <v/>
      </c>
      <c r="D40" s="52" t="s">
        <v>322</v>
      </c>
      <c r="E40" s="50"/>
      <c r="F40" s="50"/>
      <c r="G40" s="50"/>
      <c r="H40" s="50"/>
      <c r="I40" s="50"/>
    </row>
    <row r="41" spans="1:9" s="145" customFormat="1" ht="15" customHeight="1">
      <c r="A41" s="225" t="str">
        <f>IF(Calcu!$O$3=2,"","삭제")</f>
        <v>삭제</v>
      </c>
      <c r="B41" s="43"/>
      <c r="C41" s="43"/>
      <c r="D41" s="344" t="s">
        <v>248</v>
      </c>
      <c r="E41" s="235" t="s">
        <v>134</v>
      </c>
      <c r="F41" s="238" t="s">
        <v>332</v>
      </c>
      <c r="G41" s="239" t="s">
        <v>96</v>
      </c>
      <c r="H41" s="344" t="s">
        <v>97</v>
      </c>
      <c r="I41" s="50"/>
    </row>
    <row r="42" spans="1:9" s="145" customFormat="1" ht="15" customHeight="1">
      <c r="A42" s="225" t="str">
        <f t="shared" ref="A42" si="1">A41</f>
        <v>삭제</v>
      </c>
      <c r="B42" s="43"/>
      <c r="C42" s="43"/>
      <c r="D42" s="344"/>
      <c r="E42" s="236" t="str">
        <f>"("&amp;Calcu!H$3&amp;")"</f>
        <v>(0)</v>
      </c>
      <c r="F42" s="236" t="str">
        <f>E42</f>
        <v>(0)</v>
      </c>
      <c r="G42" s="240" t="str">
        <f>F42</f>
        <v>(0)</v>
      </c>
      <c r="H42" s="344"/>
      <c r="I42" s="50"/>
    </row>
    <row r="43" spans="1:9" s="145" customFormat="1" ht="15" customHeight="1">
      <c r="A43" s="44" t="str">
        <f>IF(AND(Calcu!$O$3=2,Calcu!B9=TRUE),"","삭제")</f>
        <v>삭제</v>
      </c>
      <c r="B43" s="43"/>
      <c r="C43" s="43"/>
      <c r="D43" s="237" t="str">
        <f>Calcu!D9</f>
        <v/>
      </c>
      <c r="E43" s="237" t="e">
        <f ca="1">Calcu!U9</f>
        <v>#N/A</v>
      </c>
      <c r="F43" s="237" t="e">
        <f ca="1">Calcu!V9</f>
        <v>#N/A</v>
      </c>
      <c r="G43" s="237" t="e">
        <f ca="1">Calcu!X9</f>
        <v>#N/A</v>
      </c>
      <c r="H43" s="237" t="str">
        <f>Calcu!Y9</f>
        <v/>
      </c>
      <c r="I43" s="50"/>
    </row>
    <row r="44" spans="1:9" s="145" customFormat="1" ht="15" customHeight="1">
      <c r="A44" s="44" t="str">
        <f>IF(AND(Calcu!$O$3=2,Calcu!B10=TRUE),"","삭제")</f>
        <v>삭제</v>
      </c>
      <c r="B44" s="43"/>
      <c r="C44" s="43"/>
      <c r="D44" s="237" t="str">
        <f>IF(Calcu!D9=Calcu!D10,"",Calcu!D10)</f>
        <v/>
      </c>
      <c r="E44" s="237" t="e">
        <f ca="1">Calcu!U10</f>
        <v>#N/A</v>
      </c>
      <c r="F44" s="237" t="e">
        <f ca="1">Calcu!V10</f>
        <v>#N/A</v>
      </c>
      <c r="G44" s="237" t="e">
        <f ca="1">Calcu!X10</f>
        <v>#N/A</v>
      </c>
      <c r="H44" s="237" t="str">
        <f>Calcu!Y10</f>
        <v/>
      </c>
      <c r="I44" s="50"/>
    </row>
    <row r="45" spans="1:9" s="145" customFormat="1" ht="15" customHeight="1">
      <c r="A45" s="44" t="str">
        <f>IF(AND(Calcu!$O$3=2,Calcu!B11=TRUE),"","삭제")</f>
        <v>삭제</v>
      </c>
      <c r="B45" s="43"/>
      <c r="C45" s="43"/>
      <c r="D45" s="237" t="str">
        <f>IF(Calcu!D10=Calcu!D11,"",Calcu!D11)</f>
        <v/>
      </c>
      <c r="E45" s="237" t="e">
        <f ca="1">Calcu!U11</f>
        <v>#N/A</v>
      </c>
      <c r="F45" s="237" t="e">
        <f ca="1">Calcu!V11</f>
        <v>#N/A</v>
      </c>
      <c r="G45" s="237" t="e">
        <f ca="1">Calcu!X11</f>
        <v>#N/A</v>
      </c>
      <c r="H45" s="237" t="str">
        <f>Calcu!Y11</f>
        <v/>
      </c>
      <c r="I45" s="50"/>
    </row>
    <row r="46" spans="1:9" s="145" customFormat="1" ht="15" customHeight="1">
      <c r="A46" s="44" t="str">
        <f>IF(AND(Calcu!$O$3=2,Calcu!B12=TRUE),"","삭제")</f>
        <v>삭제</v>
      </c>
      <c r="B46" s="43"/>
      <c r="C46" s="43"/>
      <c r="D46" s="237" t="str">
        <f>IF(Calcu!D11=Calcu!D12,"",Calcu!D12)</f>
        <v/>
      </c>
      <c r="E46" s="237" t="e">
        <f ca="1">Calcu!U12</f>
        <v>#N/A</v>
      </c>
      <c r="F46" s="237" t="e">
        <f ca="1">Calcu!V12</f>
        <v>#N/A</v>
      </c>
      <c r="G46" s="237" t="e">
        <f ca="1">Calcu!X12</f>
        <v>#N/A</v>
      </c>
      <c r="H46" s="237" t="str">
        <f>Calcu!Y12</f>
        <v/>
      </c>
      <c r="I46" s="50"/>
    </row>
    <row r="47" spans="1:9" s="145" customFormat="1" ht="15" customHeight="1">
      <c r="A47" s="44" t="str">
        <f>IF(AND(Calcu!$O$3=2,Calcu!B13=TRUE),"","삭제")</f>
        <v>삭제</v>
      </c>
      <c r="B47" s="43"/>
      <c r="C47" s="43"/>
      <c r="D47" s="237" t="str">
        <f>IF(Calcu!D12=Calcu!D13,"",Calcu!D13)</f>
        <v/>
      </c>
      <c r="E47" s="237" t="e">
        <f ca="1">Calcu!U13</f>
        <v>#N/A</v>
      </c>
      <c r="F47" s="237" t="e">
        <f ca="1">Calcu!V13</f>
        <v>#N/A</v>
      </c>
      <c r="G47" s="237" t="e">
        <f ca="1">Calcu!X13</f>
        <v>#N/A</v>
      </c>
      <c r="H47" s="237" t="str">
        <f>Calcu!Y13</f>
        <v/>
      </c>
      <c r="I47" s="50"/>
    </row>
    <row r="48" spans="1:9" s="145" customFormat="1" ht="15" customHeight="1">
      <c r="A48" s="44" t="str">
        <f>IF(AND(Calcu!$O$3=2,Calcu!B14=TRUE),"","삭제")</f>
        <v>삭제</v>
      </c>
      <c r="B48" s="43"/>
      <c r="C48" s="43"/>
      <c r="D48" s="237" t="str">
        <f>IF(Calcu!D13=Calcu!D14,"",Calcu!D14)</f>
        <v/>
      </c>
      <c r="E48" s="237" t="e">
        <f ca="1">Calcu!U14</f>
        <v>#N/A</v>
      </c>
      <c r="F48" s="237" t="e">
        <f ca="1">Calcu!V14</f>
        <v>#N/A</v>
      </c>
      <c r="G48" s="237" t="e">
        <f ca="1">Calcu!X14</f>
        <v>#N/A</v>
      </c>
      <c r="H48" s="237" t="str">
        <f>Calcu!Y14</f>
        <v/>
      </c>
      <c r="I48" s="50"/>
    </row>
    <row r="49" spans="1:9" s="145" customFormat="1" ht="15" customHeight="1">
      <c r="A49" s="44" t="str">
        <f>IF(AND(Calcu!$O$3=2,Calcu!B15=TRUE),"","삭제")</f>
        <v>삭제</v>
      </c>
      <c r="B49" s="43"/>
      <c r="C49" s="43"/>
      <c r="D49" s="237" t="str">
        <f>IF(Calcu!D14=Calcu!D15,"",Calcu!D15)</f>
        <v/>
      </c>
      <c r="E49" s="237" t="e">
        <f ca="1">Calcu!U15</f>
        <v>#N/A</v>
      </c>
      <c r="F49" s="237" t="e">
        <f ca="1">Calcu!V15</f>
        <v>#N/A</v>
      </c>
      <c r="G49" s="237" t="e">
        <f ca="1">Calcu!X15</f>
        <v>#N/A</v>
      </c>
      <c r="H49" s="237" t="str">
        <f>Calcu!Y15</f>
        <v/>
      </c>
      <c r="I49" s="50"/>
    </row>
    <row r="50" spans="1:9" s="145" customFormat="1" ht="15" customHeight="1">
      <c r="A50" s="44" t="str">
        <f>IF(AND(Calcu!$O$3=2,Calcu!B16=TRUE),"","삭제")</f>
        <v>삭제</v>
      </c>
      <c r="B50" s="43"/>
      <c r="C50" s="43"/>
      <c r="D50" s="237" t="str">
        <f>IF(Calcu!D15=Calcu!D16,"",Calcu!D16)</f>
        <v/>
      </c>
      <c r="E50" s="237" t="e">
        <f ca="1">Calcu!U16</f>
        <v>#N/A</v>
      </c>
      <c r="F50" s="237" t="e">
        <f ca="1">Calcu!V16</f>
        <v>#N/A</v>
      </c>
      <c r="G50" s="237" t="e">
        <f ca="1">Calcu!X16</f>
        <v>#N/A</v>
      </c>
      <c r="H50" s="237" t="str">
        <f>Calcu!Y16</f>
        <v/>
      </c>
      <c r="I50" s="50"/>
    </row>
    <row r="51" spans="1:9" s="145" customFormat="1" ht="15" customHeight="1">
      <c r="A51" s="44" t="str">
        <f>IF(AND(Calcu!$O$3=2,Calcu!B17=TRUE),"","삭제")</f>
        <v>삭제</v>
      </c>
      <c r="B51" s="43"/>
      <c r="C51" s="43"/>
      <c r="D51" s="237" t="str">
        <f>IF(Calcu!D16=Calcu!D17,"",Calcu!D17)</f>
        <v/>
      </c>
      <c r="E51" s="237" t="e">
        <f ca="1">Calcu!U17</f>
        <v>#N/A</v>
      </c>
      <c r="F51" s="237" t="e">
        <f ca="1">Calcu!V17</f>
        <v>#N/A</v>
      </c>
      <c r="G51" s="237" t="e">
        <f ca="1">Calcu!X17</f>
        <v>#N/A</v>
      </c>
      <c r="H51" s="237" t="str">
        <f>Calcu!Y17</f>
        <v/>
      </c>
      <c r="I51" s="50"/>
    </row>
    <row r="52" spans="1:9" s="145" customFormat="1" ht="15" customHeight="1">
      <c r="A52" s="44" t="str">
        <f>IF(AND(Calcu!$O$3=2,Calcu!B18=TRUE),"","삭제")</f>
        <v>삭제</v>
      </c>
      <c r="B52" s="43"/>
      <c r="C52" s="43"/>
      <c r="D52" s="237" t="str">
        <f>IF(Calcu!D17=Calcu!D18,"",Calcu!D18)</f>
        <v/>
      </c>
      <c r="E52" s="237" t="e">
        <f ca="1">Calcu!U18</f>
        <v>#N/A</v>
      </c>
      <c r="F52" s="237" t="e">
        <f ca="1">Calcu!V18</f>
        <v>#N/A</v>
      </c>
      <c r="G52" s="237" t="e">
        <f ca="1">Calcu!X18</f>
        <v>#N/A</v>
      </c>
      <c r="H52" s="237" t="str">
        <f>Calcu!Y18</f>
        <v/>
      </c>
      <c r="I52" s="50"/>
    </row>
    <row r="53" spans="1:9" s="145" customFormat="1" ht="15" customHeight="1">
      <c r="A53" s="44" t="str">
        <f>IF(AND(Calcu!$O$3=2,Calcu!B19=TRUE),"","삭제")</f>
        <v>삭제</v>
      </c>
      <c r="B53" s="43"/>
      <c r="C53" s="43"/>
      <c r="D53" s="237" t="str">
        <f>IF(Calcu!D18=Calcu!D19,"",Calcu!D19)</f>
        <v/>
      </c>
      <c r="E53" s="237" t="e">
        <f ca="1">Calcu!U19</f>
        <v>#N/A</v>
      </c>
      <c r="F53" s="237" t="e">
        <f ca="1">Calcu!V19</f>
        <v>#N/A</v>
      </c>
      <c r="G53" s="237" t="e">
        <f ca="1">Calcu!X19</f>
        <v>#N/A</v>
      </c>
      <c r="H53" s="237" t="str">
        <f>Calcu!Y19</f>
        <v/>
      </c>
      <c r="I53" s="50"/>
    </row>
    <row r="54" spans="1:9" s="145" customFormat="1" ht="15" customHeight="1">
      <c r="A54" s="44" t="str">
        <f>IF(AND(Calcu!$O$3=2,Calcu!B20=TRUE),"","삭제")</f>
        <v>삭제</v>
      </c>
      <c r="B54" s="43"/>
      <c r="C54" s="43"/>
      <c r="D54" s="237" t="str">
        <f>IF(Calcu!D19=Calcu!D20,"",Calcu!D20)</f>
        <v/>
      </c>
      <c r="E54" s="237" t="e">
        <f ca="1">Calcu!U20</f>
        <v>#N/A</v>
      </c>
      <c r="F54" s="237" t="e">
        <f ca="1">Calcu!V20</f>
        <v>#N/A</v>
      </c>
      <c r="G54" s="237" t="e">
        <f ca="1">Calcu!X20</f>
        <v>#N/A</v>
      </c>
      <c r="H54" s="237" t="str">
        <f>Calcu!Y20</f>
        <v/>
      </c>
      <c r="I54" s="50"/>
    </row>
    <row r="55" spans="1:9" s="145" customFormat="1" ht="15" customHeight="1">
      <c r="A55" s="44" t="str">
        <f>IF(AND(Calcu!$O$3=2,Calcu!B21=TRUE),"","삭제")</f>
        <v>삭제</v>
      </c>
      <c r="B55" s="43"/>
      <c r="C55" s="43"/>
      <c r="D55" s="237" t="str">
        <f>IF(Calcu!D20=Calcu!D21,"",Calcu!D21)</f>
        <v/>
      </c>
      <c r="E55" s="237" t="e">
        <f ca="1">Calcu!U21</f>
        <v>#N/A</v>
      </c>
      <c r="F55" s="237" t="e">
        <f ca="1">Calcu!V21</f>
        <v>#N/A</v>
      </c>
      <c r="G55" s="237" t="e">
        <f ca="1">Calcu!X21</f>
        <v>#N/A</v>
      </c>
      <c r="H55" s="237" t="str">
        <f>Calcu!Y21</f>
        <v/>
      </c>
      <c r="I55" s="50"/>
    </row>
    <row r="56" spans="1:9" s="145" customFormat="1" ht="15" customHeight="1">
      <c r="A56" s="44" t="str">
        <f>IF(AND(Calcu!$O$3=2,Calcu!B22=TRUE),"","삭제")</f>
        <v>삭제</v>
      </c>
      <c r="B56" s="43"/>
      <c r="C56" s="43"/>
      <c r="D56" s="237" t="str">
        <f>IF(Calcu!D21=Calcu!D22,"",Calcu!D22)</f>
        <v/>
      </c>
      <c r="E56" s="237" t="e">
        <f ca="1">Calcu!U22</f>
        <v>#N/A</v>
      </c>
      <c r="F56" s="237" t="e">
        <f ca="1">Calcu!V22</f>
        <v>#N/A</v>
      </c>
      <c r="G56" s="237" t="e">
        <f ca="1">Calcu!X22</f>
        <v>#N/A</v>
      </c>
      <c r="H56" s="237" t="str">
        <f>Calcu!Y22</f>
        <v/>
      </c>
      <c r="I56" s="50"/>
    </row>
    <row r="57" spans="1:9" s="145" customFormat="1" ht="15" customHeight="1">
      <c r="A57" s="44" t="str">
        <f>IF(AND(Calcu!$O$3=2,Calcu!B23=TRUE),"","삭제")</f>
        <v>삭제</v>
      </c>
      <c r="B57" s="43"/>
      <c r="C57" s="43"/>
      <c r="D57" s="237" t="str">
        <f>IF(Calcu!D22=Calcu!D23,"",Calcu!D23)</f>
        <v/>
      </c>
      <c r="E57" s="237" t="e">
        <f ca="1">Calcu!U23</f>
        <v>#N/A</v>
      </c>
      <c r="F57" s="237" t="e">
        <f ca="1">Calcu!V23</f>
        <v>#N/A</v>
      </c>
      <c r="G57" s="237" t="e">
        <f ca="1">Calcu!X23</f>
        <v>#N/A</v>
      </c>
      <c r="H57" s="237" t="str">
        <f>Calcu!Y23</f>
        <v/>
      </c>
      <c r="I57" s="50"/>
    </row>
    <row r="58" spans="1:9" s="145" customFormat="1" ht="15" customHeight="1">
      <c r="A58" s="44" t="str">
        <f>IF(AND(Calcu!$O$3=2,Calcu!B24=TRUE),"","삭제")</f>
        <v>삭제</v>
      </c>
      <c r="B58" s="43"/>
      <c r="C58" s="43"/>
      <c r="D58" s="237" t="str">
        <f>IF(Calcu!D23=Calcu!D24,"",Calcu!D24)</f>
        <v/>
      </c>
      <c r="E58" s="237" t="e">
        <f ca="1">Calcu!U24</f>
        <v>#N/A</v>
      </c>
      <c r="F58" s="237" t="e">
        <f ca="1">Calcu!V24</f>
        <v>#N/A</v>
      </c>
      <c r="G58" s="237" t="e">
        <f ca="1">Calcu!X24</f>
        <v>#N/A</v>
      </c>
      <c r="H58" s="237" t="str">
        <f>Calcu!Y24</f>
        <v/>
      </c>
      <c r="I58" s="50"/>
    </row>
    <row r="59" spans="1:9" s="145" customFormat="1" ht="15" customHeight="1">
      <c r="A59" s="44" t="str">
        <f>IF(AND(Calcu!$O$3=2,Calcu!B25=TRUE),"","삭제")</f>
        <v>삭제</v>
      </c>
      <c r="B59" s="43"/>
      <c r="C59" s="43"/>
      <c r="D59" s="237" t="str">
        <f>IF(Calcu!D24=Calcu!D25,"",Calcu!D25)</f>
        <v/>
      </c>
      <c r="E59" s="237" t="e">
        <f ca="1">Calcu!U25</f>
        <v>#N/A</v>
      </c>
      <c r="F59" s="237" t="e">
        <f ca="1">Calcu!V25</f>
        <v>#N/A</v>
      </c>
      <c r="G59" s="237" t="e">
        <f ca="1">Calcu!X25</f>
        <v>#N/A</v>
      </c>
      <c r="H59" s="237" t="str">
        <f>Calcu!Y25</f>
        <v/>
      </c>
      <c r="I59" s="50"/>
    </row>
    <row r="60" spans="1:9" s="145" customFormat="1" ht="15" customHeight="1">
      <c r="A60" s="44" t="str">
        <f>IF(AND(Calcu!$O$3=2,Calcu!B26=TRUE),"","삭제")</f>
        <v>삭제</v>
      </c>
      <c r="B60" s="43"/>
      <c r="C60" s="43"/>
      <c r="D60" s="237" t="str">
        <f>IF(Calcu!D25=Calcu!D26,"",Calcu!D26)</f>
        <v/>
      </c>
      <c r="E60" s="237" t="e">
        <f ca="1">Calcu!U26</f>
        <v>#N/A</v>
      </c>
      <c r="F60" s="237" t="e">
        <f ca="1">Calcu!V26</f>
        <v>#N/A</v>
      </c>
      <c r="G60" s="237" t="e">
        <f ca="1">Calcu!X26</f>
        <v>#N/A</v>
      </c>
      <c r="H60" s="237" t="str">
        <f>Calcu!Y26</f>
        <v/>
      </c>
      <c r="I60" s="50"/>
    </row>
    <row r="61" spans="1:9" s="145" customFormat="1" ht="15" customHeight="1">
      <c r="A61" s="44" t="str">
        <f>IF(AND(Calcu!$O$3=2,Calcu!B27=TRUE),"","삭제")</f>
        <v>삭제</v>
      </c>
      <c r="B61" s="43"/>
      <c r="C61" s="43"/>
      <c r="D61" s="237" t="str">
        <f>IF(Calcu!D26=Calcu!D27,"",Calcu!D27)</f>
        <v/>
      </c>
      <c r="E61" s="237" t="e">
        <f ca="1">Calcu!U27</f>
        <v>#N/A</v>
      </c>
      <c r="F61" s="237" t="e">
        <f ca="1">Calcu!V27</f>
        <v>#N/A</v>
      </c>
      <c r="G61" s="237" t="e">
        <f ca="1">Calcu!X27</f>
        <v>#N/A</v>
      </c>
      <c r="H61" s="237" t="str">
        <f>Calcu!Y27</f>
        <v/>
      </c>
      <c r="I61" s="50"/>
    </row>
    <row r="62" spans="1:9" s="145" customFormat="1" ht="15" customHeight="1">
      <c r="A62" s="44" t="str">
        <f>IF(AND(Calcu!$O$3=2,Calcu!B28=TRUE),"","삭제")</f>
        <v>삭제</v>
      </c>
      <c r="B62" s="43"/>
      <c r="C62" s="43"/>
      <c r="D62" s="237" t="str">
        <f>IF(Calcu!D27=Calcu!D28,"",Calcu!D28)</f>
        <v/>
      </c>
      <c r="E62" s="237" t="e">
        <f ca="1">Calcu!U28</f>
        <v>#N/A</v>
      </c>
      <c r="F62" s="237" t="e">
        <f ca="1">Calcu!V28</f>
        <v>#N/A</v>
      </c>
      <c r="G62" s="237" t="e">
        <f ca="1">Calcu!X28</f>
        <v>#N/A</v>
      </c>
      <c r="H62" s="237" t="str">
        <f>Calcu!Y28</f>
        <v/>
      </c>
      <c r="I62" s="50"/>
    </row>
    <row r="63" spans="1:9" s="145" customFormat="1" ht="15" customHeight="1">
      <c r="A63" s="44" t="str">
        <f>IF(AND(Calcu!$O$3=2,Calcu!B29=TRUE),"","삭제")</f>
        <v>삭제</v>
      </c>
      <c r="B63" s="43"/>
      <c r="C63" s="43"/>
      <c r="D63" s="237" t="str">
        <f>IF(Calcu!D28=Calcu!D29,"",Calcu!D29)</f>
        <v/>
      </c>
      <c r="E63" s="237" t="e">
        <f ca="1">Calcu!U29</f>
        <v>#N/A</v>
      </c>
      <c r="F63" s="237" t="e">
        <f ca="1">Calcu!V29</f>
        <v>#N/A</v>
      </c>
      <c r="G63" s="237" t="e">
        <f ca="1">Calcu!X29</f>
        <v>#N/A</v>
      </c>
      <c r="H63" s="237" t="str">
        <f>Calcu!Y29</f>
        <v/>
      </c>
      <c r="I63" s="50"/>
    </row>
    <row r="64" spans="1:9" s="145" customFormat="1" ht="15" customHeight="1">
      <c r="A64" s="44" t="str">
        <f>IF(AND(Calcu!$O$3=2,Calcu!B30=TRUE),"","삭제")</f>
        <v>삭제</v>
      </c>
      <c r="B64" s="43"/>
      <c r="C64" s="43"/>
      <c r="D64" s="237" t="str">
        <f>IF(Calcu!D29=Calcu!D30,"",Calcu!D30)</f>
        <v/>
      </c>
      <c r="E64" s="237" t="e">
        <f ca="1">Calcu!U30</f>
        <v>#N/A</v>
      </c>
      <c r="F64" s="237" t="e">
        <f ca="1">Calcu!V30</f>
        <v>#N/A</v>
      </c>
      <c r="G64" s="237" t="e">
        <f ca="1">Calcu!X30</f>
        <v>#N/A</v>
      </c>
      <c r="H64" s="237" t="str">
        <f>Calcu!Y30</f>
        <v/>
      </c>
      <c r="I64" s="50"/>
    </row>
    <row r="65" spans="1:9" s="145" customFormat="1" ht="15" customHeight="1">
      <c r="A65" s="44" t="str">
        <f>IF(AND(Calcu!$O$3=2,Calcu!B31=TRUE),"","삭제")</f>
        <v>삭제</v>
      </c>
      <c r="B65" s="43"/>
      <c r="C65" s="43"/>
      <c r="D65" s="237" t="str">
        <f>IF(Calcu!D30=Calcu!D31,"",Calcu!D31)</f>
        <v/>
      </c>
      <c r="E65" s="237" t="e">
        <f ca="1">Calcu!U31</f>
        <v>#N/A</v>
      </c>
      <c r="F65" s="237" t="e">
        <f ca="1">Calcu!V31</f>
        <v>#N/A</v>
      </c>
      <c r="G65" s="237" t="e">
        <f ca="1">Calcu!X31</f>
        <v>#N/A</v>
      </c>
      <c r="H65" s="237" t="str">
        <f>Calcu!Y31</f>
        <v/>
      </c>
      <c r="I65" s="50"/>
    </row>
    <row r="66" spans="1:9" s="145" customFormat="1" ht="15" customHeight="1">
      <c r="A66" s="44" t="str">
        <f>IF(AND(Calcu!$O$3=2,Calcu!B32=TRUE),"","삭제")</f>
        <v>삭제</v>
      </c>
      <c r="B66" s="43"/>
      <c r="C66" s="43"/>
      <c r="D66" s="237" t="str">
        <f>IF(Calcu!D31=Calcu!D32,"",Calcu!D32)</f>
        <v/>
      </c>
      <c r="E66" s="237" t="e">
        <f ca="1">Calcu!U32</f>
        <v>#N/A</v>
      </c>
      <c r="F66" s="237" t="e">
        <f ca="1">Calcu!V32</f>
        <v>#N/A</v>
      </c>
      <c r="G66" s="237" t="e">
        <f ca="1">Calcu!X32</f>
        <v>#N/A</v>
      </c>
      <c r="H66" s="237" t="str">
        <f>Calcu!Y32</f>
        <v/>
      </c>
      <c r="I66" s="50"/>
    </row>
    <row r="67" spans="1:9" s="145" customFormat="1" ht="15" customHeight="1">
      <c r="A67" s="44" t="str">
        <f>IF(AND(Calcu!$O$3=2,Calcu!B33=TRUE),"","삭제")</f>
        <v>삭제</v>
      </c>
      <c r="B67" s="43"/>
      <c r="C67" s="43"/>
      <c r="D67" s="237" t="str">
        <f>IF(Calcu!D32=Calcu!D33,"",Calcu!D33)</f>
        <v/>
      </c>
      <c r="E67" s="237" t="e">
        <f ca="1">Calcu!U33</f>
        <v>#N/A</v>
      </c>
      <c r="F67" s="237" t="e">
        <f ca="1">Calcu!V33</f>
        <v>#N/A</v>
      </c>
      <c r="G67" s="237" t="e">
        <f ca="1">Calcu!X33</f>
        <v>#N/A</v>
      </c>
      <c r="H67" s="237" t="str">
        <f>Calcu!Y33</f>
        <v/>
      </c>
      <c r="I67" s="50"/>
    </row>
    <row r="68" spans="1:9" s="145" customFormat="1" ht="15" customHeight="1">
      <c r="A68" s="44" t="str">
        <f>IF(AND(Calcu!$O$3=2,Calcu!B34=TRUE),"","삭제")</f>
        <v>삭제</v>
      </c>
      <c r="B68" s="43"/>
      <c r="C68" s="43"/>
      <c r="D68" s="237" t="str">
        <f>IF(Calcu!D33=Calcu!D34,"",Calcu!D34)</f>
        <v/>
      </c>
      <c r="E68" s="237" t="e">
        <f ca="1">Calcu!U34</f>
        <v>#N/A</v>
      </c>
      <c r="F68" s="237" t="e">
        <f ca="1">Calcu!V34</f>
        <v>#N/A</v>
      </c>
      <c r="G68" s="237" t="e">
        <f ca="1">Calcu!X34</f>
        <v>#N/A</v>
      </c>
      <c r="H68" s="237" t="str">
        <f>Calcu!Y34</f>
        <v/>
      </c>
      <c r="I68" s="50"/>
    </row>
    <row r="69" spans="1:9" s="145" customFormat="1" ht="15" customHeight="1">
      <c r="A69" s="44" t="str">
        <f>IF(AND(Calcu!$O$3=2,Calcu!B35=TRUE),"","삭제")</f>
        <v>삭제</v>
      </c>
      <c r="B69" s="43"/>
      <c r="C69" s="43"/>
      <c r="D69" s="237" t="str">
        <f>IF(Calcu!D34=Calcu!D35,"",Calcu!D35)</f>
        <v/>
      </c>
      <c r="E69" s="237" t="e">
        <f ca="1">Calcu!U35</f>
        <v>#N/A</v>
      </c>
      <c r="F69" s="237" t="e">
        <f ca="1">Calcu!V35</f>
        <v>#N/A</v>
      </c>
      <c r="G69" s="237" t="e">
        <f ca="1">Calcu!X35</f>
        <v>#N/A</v>
      </c>
      <c r="H69" s="237" t="str">
        <f>Calcu!Y35</f>
        <v/>
      </c>
      <c r="I69" s="50"/>
    </row>
    <row r="70" spans="1:9" s="145" customFormat="1" ht="15" customHeight="1">
      <c r="A70" s="44" t="str">
        <f>IF(AND(Calcu!$O$3=2,Calcu!B36=TRUE),"","삭제")</f>
        <v>삭제</v>
      </c>
      <c r="B70" s="43"/>
      <c r="C70" s="43"/>
      <c r="D70" s="237" t="str">
        <f>IF(Calcu!D35=Calcu!D36,"",Calcu!D36)</f>
        <v/>
      </c>
      <c r="E70" s="237" t="e">
        <f ca="1">Calcu!U36</f>
        <v>#N/A</v>
      </c>
      <c r="F70" s="237" t="e">
        <f ca="1">Calcu!V36</f>
        <v>#N/A</v>
      </c>
      <c r="G70" s="237" t="e">
        <f ca="1">Calcu!X36</f>
        <v>#N/A</v>
      </c>
      <c r="H70" s="237" t="str">
        <f>Calcu!Y36</f>
        <v/>
      </c>
      <c r="I70" s="50"/>
    </row>
    <row r="71" spans="1:9" s="145" customFormat="1" ht="15" customHeight="1">
      <c r="A71" s="44" t="str">
        <f>IF(AND(Calcu!$O$3=2,Calcu!B37=TRUE),"","삭제")</f>
        <v>삭제</v>
      </c>
      <c r="B71" s="43"/>
      <c r="C71" s="43"/>
      <c r="D71" s="237" t="str">
        <f>IF(Calcu!D36=Calcu!D37,"",Calcu!D37)</f>
        <v/>
      </c>
      <c r="E71" s="237" t="e">
        <f ca="1">Calcu!U37</f>
        <v>#N/A</v>
      </c>
      <c r="F71" s="237" t="e">
        <f ca="1">Calcu!V37</f>
        <v>#N/A</v>
      </c>
      <c r="G71" s="237" t="e">
        <f ca="1">Calcu!X37</f>
        <v>#N/A</v>
      </c>
      <c r="H71" s="237" t="str">
        <f>Calcu!Y37</f>
        <v/>
      </c>
      <c r="I71" s="50"/>
    </row>
    <row r="72" spans="1:9" s="145" customFormat="1" ht="15" customHeight="1">
      <c r="A72" s="44" t="str">
        <f>IF(AND(Calcu!$O$3=2,Calcu!B38=TRUE),"","삭제")</f>
        <v>삭제</v>
      </c>
      <c r="B72" s="43"/>
      <c r="C72" s="43"/>
      <c r="D72" s="237" t="str">
        <f>IF(Calcu!D37=Calcu!D38,"",Calcu!D38)</f>
        <v/>
      </c>
      <c r="E72" s="237" t="e">
        <f ca="1">Calcu!U38</f>
        <v>#N/A</v>
      </c>
      <c r="F72" s="237" t="e">
        <f ca="1">Calcu!V38</f>
        <v>#N/A</v>
      </c>
      <c r="G72" s="237" t="e">
        <f ca="1">Calcu!X38</f>
        <v>#N/A</v>
      </c>
      <c r="H72" s="237" t="str">
        <f>Calcu!Y38</f>
        <v/>
      </c>
      <c r="I72" s="50"/>
    </row>
    <row r="73" spans="1:9" s="145" customFormat="1" ht="15" customHeight="1">
      <c r="A73" s="44" t="str">
        <f>IF(AND(Calcu!$O$3=2,Calcu!B39=TRUE),"","삭제")</f>
        <v>삭제</v>
      </c>
      <c r="B73" s="43"/>
      <c r="C73" s="43"/>
      <c r="D73" s="235" t="str">
        <f>IF(Calcu!D38=Calcu!D39,"",Calcu!D39)</f>
        <v/>
      </c>
      <c r="E73" s="235" t="e">
        <f ca="1">Calcu!U39</f>
        <v>#N/A</v>
      </c>
      <c r="F73" s="235" t="e">
        <f ca="1">Calcu!V39</f>
        <v>#N/A</v>
      </c>
      <c r="G73" s="235" t="e">
        <f ca="1">Calcu!X39</f>
        <v>#N/A</v>
      </c>
      <c r="H73" s="235" t="str">
        <f>Calcu!Y39</f>
        <v/>
      </c>
      <c r="I73" s="50"/>
    </row>
    <row r="74" spans="1:9" s="145" customFormat="1" ht="15" customHeight="1">
      <c r="A74" s="227" t="str">
        <f>IF(Calcu!$O$3=3,"","삭제")</f>
        <v/>
      </c>
      <c r="B74" s="43"/>
      <c r="C74" s="43"/>
      <c r="D74" s="344" t="s">
        <v>247</v>
      </c>
      <c r="E74" s="344" t="s">
        <v>248</v>
      </c>
      <c r="F74" s="235" t="s">
        <v>134</v>
      </c>
      <c r="G74" s="238" t="s">
        <v>332</v>
      </c>
      <c r="H74" s="239" t="s">
        <v>96</v>
      </c>
      <c r="I74" s="344" t="s">
        <v>97</v>
      </c>
    </row>
    <row r="75" spans="1:9" s="145" customFormat="1" ht="15" customHeight="1">
      <c r="A75" s="227" t="str">
        <f>A74</f>
        <v/>
      </c>
      <c r="B75" s="43"/>
      <c r="C75" s="43"/>
      <c r="D75" s="344"/>
      <c r="E75" s="344"/>
      <c r="F75" s="236" t="str">
        <f>"("&amp;Calcu!H$3&amp;")"</f>
        <v>(0)</v>
      </c>
      <c r="G75" s="236" t="str">
        <f>F75</f>
        <v>(0)</v>
      </c>
      <c r="H75" s="240" t="str">
        <f>G75</f>
        <v>(0)</v>
      </c>
      <c r="I75" s="344"/>
    </row>
    <row r="76" spans="1:9" s="145" customFormat="1" ht="15" customHeight="1">
      <c r="A76" s="44" t="str">
        <f>IF(AND(Calcu!$O$3=3,Calcu!B9=TRUE),"","삭제")</f>
        <v>삭제</v>
      </c>
      <c r="B76" s="43"/>
      <c r="C76" s="43"/>
      <c r="D76" s="237" t="str">
        <f>Calcu!C9</f>
        <v/>
      </c>
      <c r="E76" s="237" t="str">
        <f>Calcu!D9</f>
        <v/>
      </c>
      <c r="F76" s="237" t="e">
        <f ca="1">Calcu!U9</f>
        <v>#N/A</v>
      </c>
      <c r="G76" s="237" t="e">
        <f ca="1">Calcu!V9</f>
        <v>#N/A</v>
      </c>
      <c r="H76" s="237" t="e">
        <f ca="1">Calcu!X9</f>
        <v>#N/A</v>
      </c>
      <c r="I76" s="237" t="str">
        <f>Calcu!Y9</f>
        <v/>
      </c>
    </row>
    <row r="77" spans="1:9" s="145" customFormat="1" ht="15" customHeight="1">
      <c r="A77" s="44" t="str">
        <f>IF(AND(Calcu!$O$3=3,Calcu!B10=TRUE),"","삭제")</f>
        <v>삭제</v>
      </c>
      <c r="B77" s="43"/>
      <c r="C77" s="43"/>
      <c r="D77" s="237" t="str">
        <f>IF(Calcu!C9=Calcu!C10,"",Calcu!C10)</f>
        <v/>
      </c>
      <c r="E77" s="237" t="str">
        <f>IF(Calcu!D10=Calcu!D9,"",Calcu!D10)</f>
        <v/>
      </c>
      <c r="F77" s="237" t="e">
        <f ca="1">Calcu!U10</f>
        <v>#N/A</v>
      </c>
      <c r="G77" s="237" t="e">
        <f ca="1">Calcu!V10</f>
        <v>#N/A</v>
      </c>
      <c r="H77" s="237" t="e">
        <f ca="1">Calcu!X10</f>
        <v>#N/A</v>
      </c>
      <c r="I77" s="237" t="str">
        <f>Calcu!Y10</f>
        <v/>
      </c>
    </row>
    <row r="78" spans="1:9" s="145" customFormat="1" ht="15" customHeight="1">
      <c r="A78" s="44" t="str">
        <f>IF(AND(Calcu!$O$3=3,Calcu!B11=TRUE),"","삭제")</f>
        <v>삭제</v>
      </c>
      <c r="B78" s="43"/>
      <c r="C78" s="43"/>
      <c r="D78" s="237" t="str">
        <f>IF(Calcu!C10=Calcu!C11,"",Calcu!C11)</f>
        <v/>
      </c>
      <c r="E78" s="237" t="str">
        <f>IF(Calcu!D11=Calcu!D10,"",Calcu!D11)</f>
        <v/>
      </c>
      <c r="F78" s="237" t="e">
        <f ca="1">Calcu!U11</f>
        <v>#N/A</v>
      </c>
      <c r="G78" s="237" t="e">
        <f ca="1">Calcu!V11</f>
        <v>#N/A</v>
      </c>
      <c r="H78" s="237" t="e">
        <f ca="1">Calcu!X11</f>
        <v>#N/A</v>
      </c>
      <c r="I78" s="237" t="str">
        <f>Calcu!Y11</f>
        <v/>
      </c>
    </row>
    <row r="79" spans="1:9" s="145" customFormat="1" ht="15" customHeight="1">
      <c r="A79" s="44" t="str">
        <f>IF(AND(Calcu!$O$3=3,Calcu!B12=TRUE),"","삭제")</f>
        <v>삭제</v>
      </c>
      <c r="B79" s="43"/>
      <c r="C79" s="43"/>
      <c r="D79" s="237" t="str">
        <f>IF(Calcu!C11=Calcu!C12,"",Calcu!C12)</f>
        <v/>
      </c>
      <c r="E79" s="237" t="str">
        <f>IF(Calcu!D12=Calcu!D11,"",Calcu!D12)</f>
        <v/>
      </c>
      <c r="F79" s="237" t="e">
        <f ca="1">Calcu!U12</f>
        <v>#N/A</v>
      </c>
      <c r="G79" s="237" t="e">
        <f ca="1">Calcu!V12</f>
        <v>#N/A</v>
      </c>
      <c r="H79" s="237" t="e">
        <f ca="1">Calcu!X12</f>
        <v>#N/A</v>
      </c>
      <c r="I79" s="237" t="str">
        <f>Calcu!Y12</f>
        <v/>
      </c>
    </row>
    <row r="80" spans="1:9" s="145" customFormat="1" ht="15" customHeight="1">
      <c r="A80" s="44" t="str">
        <f>IF(AND(Calcu!$O$3=3,Calcu!B13=TRUE),"","삭제")</f>
        <v>삭제</v>
      </c>
      <c r="B80" s="43"/>
      <c r="C80" s="43"/>
      <c r="D80" s="237" t="str">
        <f>IF(Calcu!C12=Calcu!C13,"",Calcu!C13)</f>
        <v/>
      </c>
      <c r="E80" s="237" t="str">
        <f>IF(Calcu!D13=Calcu!D12,"",Calcu!D13)</f>
        <v/>
      </c>
      <c r="F80" s="237" t="e">
        <f ca="1">Calcu!U13</f>
        <v>#N/A</v>
      </c>
      <c r="G80" s="237" t="e">
        <f ca="1">Calcu!V13</f>
        <v>#N/A</v>
      </c>
      <c r="H80" s="237" t="e">
        <f ca="1">Calcu!X13</f>
        <v>#N/A</v>
      </c>
      <c r="I80" s="237" t="str">
        <f>Calcu!Y13</f>
        <v/>
      </c>
    </row>
    <row r="81" spans="1:9" s="145" customFormat="1" ht="15" customHeight="1">
      <c r="A81" s="44" t="str">
        <f>IF(AND(Calcu!$O$3=3,Calcu!B14=TRUE),"","삭제")</f>
        <v>삭제</v>
      </c>
      <c r="B81" s="43"/>
      <c r="C81" s="43"/>
      <c r="D81" s="237" t="str">
        <f>IF(Calcu!C13=Calcu!C14,"",Calcu!C14)</f>
        <v/>
      </c>
      <c r="E81" s="237" t="str">
        <f>IF(Calcu!D14=Calcu!D13,"",Calcu!D14)</f>
        <v/>
      </c>
      <c r="F81" s="237" t="e">
        <f ca="1">Calcu!U14</f>
        <v>#N/A</v>
      </c>
      <c r="G81" s="237" t="e">
        <f ca="1">Calcu!V14</f>
        <v>#N/A</v>
      </c>
      <c r="H81" s="237" t="e">
        <f ca="1">Calcu!X14</f>
        <v>#N/A</v>
      </c>
      <c r="I81" s="237" t="str">
        <f>Calcu!Y14</f>
        <v/>
      </c>
    </row>
    <row r="82" spans="1:9" s="145" customFormat="1" ht="15" customHeight="1">
      <c r="A82" s="44" t="str">
        <f>IF(AND(Calcu!$O$3=3,Calcu!B15=TRUE),"","삭제")</f>
        <v>삭제</v>
      </c>
      <c r="B82" s="43"/>
      <c r="C82" s="43"/>
      <c r="D82" s="237" t="str">
        <f>IF(Calcu!C14=Calcu!C15,"",Calcu!C15)</f>
        <v/>
      </c>
      <c r="E82" s="237" t="str">
        <f>IF(Calcu!D15=Calcu!D14,"",Calcu!D15)</f>
        <v/>
      </c>
      <c r="F82" s="237" t="e">
        <f ca="1">Calcu!U15</f>
        <v>#N/A</v>
      </c>
      <c r="G82" s="237" t="e">
        <f ca="1">Calcu!V15</f>
        <v>#N/A</v>
      </c>
      <c r="H82" s="237" t="e">
        <f ca="1">Calcu!X15</f>
        <v>#N/A</v>
      </c>
      <c r="I82" s="237" t="str">
        <f>Calcu!Y15</f>
        <v/>
      </c>
    </row>
    <row r="83" spans="1:9" s="145" customFormat="1" ht="15" customHeight="1">
      <c r="A83" s="44" t="str">
        <f>IF(AND(Calcu!$O$3=3,Calcu!B16=TRUE),"","삭제")</f>
        <v>삭제</v>
      </c>
      <c r="B83" s="43"/>
      <c r="C83" s="43"/>
      <c r="D83" s="237" t="str">
        <f>IF(Calcu!C15=Calcu!C16,"",Calcu!C16)</f>
        <v/>
      </c>
      <c r="E83" s="237" t="str">
        <f>IF(Calcu!D16=Calcu!D15,"",Calcu!D16)</f>
        <v/>
      </c>
      <c r="F83" s="237" t="e">
        <f ca="1">Calcu!U16</f>
        <v>#N/A</v>
      </c>
      <c r="G83" s="237" t="e">
        <f ca="1">Calcu!V16</f>
        <v>#N/A</v>
      </c>
      <c r="H83" s="237" t="e">
        <f ca="1">Calcu!X16</f>
        <v>#N/A</v>
      </c>
      <c r="I83" s="237" t="str">
        <f>Calcu!Y16</f>
        <v/>
      </c>
    </row>
    <row r="84" spans="1:9" s="145" customFormat="1" ht="15" customHeight="1">
      <c r="A84" s="44" t="str">
        <f>IF(AND(Calcu!$O$3=3,Calcu!B17=TRUE),"","삭제")</f>
        <v>삭제</v>
      </c>
      <c r="B84" s="43"/>
      <c r="C84" s="43"/>
      <c r="D84" s="237" t="str">
        <f>IF(Calcu!C16=Calcu!C17,"",Calcu!C17)</f>
        <v/>
      </c>
      <c r="E84" s="237" t="str">
        <f>IF(Calcu!D17=Calcu!D16,"",Calcu!D17)</f>
        <v/>
      </c>
      <c r="F84" s="237" t="e">
        <f ca="1">Calcu!U17</f>
        <v>#N/A</v>
      </c>
      <c r="G84" s="237" t="e">
        <f ca="1">Calcu!V17</f>
        <v>#N/A</v>
      </c>
      <c r="H84" s="237" t="e">
        <f ca="1">Calcu!X17</f>
        <v>#N/A</v>
      </c>
      <c r="I84" s="237" t="str">
        <f>Calcu!Y17</f>
        <v/>
      </c>
    </row>
    <row r="85" spans="1:9" s="145" customFormat="1" ht="15" customHeight="1">
      <c r="A85" s="44" t="str">
        <f>IF(AND(Calcu!$O$3=3,Calcu!B18=TRUE),"","삭제")</f>
        <v>삭제</v>
      </c>
      <c r="B85" s="43"/>
      <c r="C85" s="43"/>
      <c r="D85" s="237" t="str">
        <f>IF(Calcu!C17=Calcu!C18,"",Calcu!C18)</f>
        <v/>
      </c>
      <c r="E85" s="237" t="str">
        <f>IF(Calcu!D18=Calcu!D17,"",Calcu!D18)</f>
        <v/>
      </c>
      <c r="F85" s="237" t="e">
        <f ca="1">Calcu!U18</f>
        <v>#N/A</v>
      </c>
      <c r="G85" s="237" t="e">
        <f ca="1">Calcu!V18</f>
        <v>#N/A</v>
      </c>
      <c r="H85" s="237" t="e">
        <f ca="1">Calcu!X18</f>
        <v>#N/A</v>
      </c>
      <c r="I85" s="237" t="str">
        <f>Calcu!Y18</f>
        <v/>
      </c>
    </row>
    <row r="86" spans="1:9" s="145" customFormat="1" ht="15" customHeight="1">
      <c r="A86" s="44" t="str">
        <f>IF(AND(Calcu!$O$3=3,Calcu!B19=TRUE),"","삭제")</f>
        <v>삭제</v>
      </c>
      <c r="B86" s="43"/>
      <c r="C86" s="43"/>
      <c r="D86" s="237" t="str">
        <f>IF(Calcu!C18=Calcu!C19,"",Calcu!C19)</f>
        <v/>
      </c>
      <c r="E86" s="237" t="str">
        <f>IF(Calcu!D19=Calcu!D18,"",Calcu!D19)</f>
        <v/>
      </c>
      <c r="F86" s="237" t="e">
        <f ca="1">Calcu!U19</f>
        <v>#N/A</v>
      </c>
      <c r="G86" s="237" t="e">
        <f ca="1">Calcu!V19</f>
        <v>#N/A</v>
      </c>
      <c r="H86" s="237" t="e">
        <f ca="1">Calcu!X19</f>
        <v>#N/A</v>
      </c>
      <c r="I86" s="237" t="str">
        <f>Calcu!Y19</f>
        <v/>
      </c>
    </row>
    <row r="87" spans="1:9" s="145" customFormat="1" ht="15" customHeight="1">
      <c r="A87" s="44" t="str">
        <f>IF(AND(Calcu!$O$3=3,Calcu!B20=TRUE),"","삭제")</f>
        <v>삭제</v>
      </c>
      <c r="B87" s="43"/>
      <c r="C87" s="43"/>
      <c r="D87" s="237" t="str">
        <f>IF(Calcu!C19=Calcu!C20,"",Calcu!C20)</f>
        <v/>
      </c>
      <c r="E87" s="237" t="str">
        <f>IF(Calcu!D20=Calcu!D19,"",Calcu!D20)</f>
        <v/>
      </c>
      <c r="F87" s="237" t="e">
        <f ca="1">Calcu!U20</f>
        <v>#N/A</v>
      </c>
      <c r="G87" s="237" t="e">
        <f ca="1">Calcu!V20</f>
        <v>#N/A</v>
      </c>
      <c r="H87" s="237" t="e">
        <f ca="1">Calcu!X20</f>
        <v>#N/A</v>
      </c>
      <c r="I87" s="237" t="str">
        <f>Calcu!Y20</f>
        <v/>
      </c>
    </row>
    <row r="88" spans="1:9" s="145" customFormat="1" ht="15" customHeight="1">
      <c r="A88" s="44" t="str">
        <f>IF(AND(Calcu!$O$3=3,Calcu!B21=TRUE),"","삭제")</f>
        <v>삭제</v>
      </c>
      <c r="B88" s="43"/>
      <c r="C88" s="43"/>
      <c r="D88" s="237" t="str">
        <f>IF(Calcu!C20=Calcu!C21,"",Calcu!C21)</f>
        <v/>
      </c>
      <c r="E88" s="237" t="str">
        <f>IF(Calcu!D21=Calcu!D20,"",Calcu!D21)</f>
        <v/>
      </c>
      <c r="F88" s="237" t="e">
        <f ca="1">Calcu!U21</f>
        <v>#N/A</v>
      </c>
      <c r="G88" s="237" t="e">
        <f ca="1">Calcu!V21</f>
        <v>#N/A</v>
      </c>
      <c r="H88" s="237" t="e">
        <f ca="1">Calcu!X21</f>
        <v>#N/A</v>
      </c>
      <c r="I88" s="237" t="str">
        <f>Calcu!Y21</f>
        <v/>
      </c>
    </row>
    <row r="89" spans="1:9" ht="15" customHeight="1">
      <c r="A89" s="44" t="str">
        <f>IF(AND(Calcu!$O$3=3,Calcu!B22=TRUE),"","삭제")</f>
        <v>삭제</v>
      </c>
      <c r="B89" s="43"/>
      <c r="C89" s="43"/>
      <c r="D89" s="237" t="str">
        <f>IF(Calcu!C21=Calcu!C22,"",Calcu!C22)</f>
        <v/>
      </c>
      <c r="E89" s="237" t="str">
        <f>IF(Calcu!D22=Calcu!D21,"",Calcu!D22)</f>
        <v/>
      </c>
      <c r="F89" s="237" t="e">
        <f ca="1">Calcu!U22</f>
        <v>#N/A</v>
      </c>
      <c r="G89" s="237" t="e">
        <f ca="1">Calcu!V22</f>
        <v>#N/A</v>
      </c>
      <c r="H89" s="237" t="e">
        <f ca="1">Calcu!X22</f>
        <v>#N/A</v>
      </c>
      <c r="I89" s="237" t="str">
        <f>Calcu!Y22</f>
        <v/>
      </c>
    </row>
    <row r="90" spans="1:9" ht="15" customHeight="1">
      <c r="A90" s="44" t="str">
        <f>IF(AND(Calcu!$O$3=3,Calcu!B23=TRUE),"","삭제")</f>
        <v>삭제</v>
      </c>
      <c r="B90" s="43"/>
      <c r="C90" s="43"/>
      <c r="D90" s="237" t="str">
        <f>IF(Calcu!C22=Calcu!C23,"",Calcu!C23)</f>
        <v/>
      </c>
      <c r="E90" s="237" t="str">
        <f>IF(Calcu!D23=Calcu!D22,"",Calcu!D23)</f>
        <v/>
      </c>
      <c r="F90" s="237" t="e">
        <f ca="1">Calcu!U23</f>
        <v>#N/A</v>
      </c>
      <c r="G90" s="237" t="e">
        <f ca="1">Calcu!V23</f>
        <v>#N/A</v>
      </c>
      <c r="H90" s="237" t="e">
        <f ca="1">Calcu!X23</f>
        <v>#N/A</v>
      </c>
      <c r="I90" s="237" t="str">
        <f>Calcu!Y23</f>
        <v/>
      </c>
    </row>
    <row r="91" spans="1:9" ht="15" customHeight="1">
      <c r="A91" s="44" t="str">
        <f>IF(AND(Calcu!$O$3=3,Calcu!B24=TRUE),"","삭제")</f>
        <v>삭제</v>
      </c>
      <c r="B91" s="43"/>
      <c r="C91" s="43"/>
      <c r="D91" s="237" t="str">
        <f>IF(Calcu!C23=Calcu!C24,"",Calcu!C24)</f>
        <v/>
      </c>
      <c r="E91" s="237" t="str">
        <f>IF(Calcu!D24=Calcu!D23,"",Calcu!D24)</f>
        <v/>
      </c>
      <c r="F91" s="237" t="e">
        <f ca="1">Calcu!U24</f>
        <v>#N/A</v>
      </c>
      <c r="G91" s="237" t="e">
        <f ca="1">Calcu!V24</f>
        <v>#N/A</v>
      </c>
      <c r="H91" s="237" t="e">
        <f ca="1">Calcu!X24</f>
        <v>#N/A</v>
      </c>
      <c r="I91" s="237" t="str">
        <f>Calcu!Y24</f>
        <v/>
      </c>
    </row>
    <row r="92" spans="1:9" ht="15" customHeight="1">
      <c r="A92" s="44" t="str">
        <f>IF(AND(Calcu!$O$3=3,Calcu!B25=TRUE),"","삭제")</f>
        <v>삭제</v>
      </c>
      <c r="B92" s="43"/>
      <c r="C92" s="43"/>
      <c r="D92" s="237" t="str">
        <f>IF(Calcu!C24=Calcu!C25,"",Calcu!C25)</f>
        <v/>
      </c>
      <c r="E92" s="237" t="str">
        <f>IF(Calcu!D25=Calcu!D24,"",Calcu!D25)</f>
        <v/>
      </c>
      <c r="F92" s="237" t="e">
        <f ca="1">Calcu!U25</f>
        <v>#N/A</v>
      </c>
      <c r="G92" s="237" t="e">
        <f ca="1">Calcu!V25</f>
        <v>#N/A</v>
      </c>
      <c r="H92" s="237" t="e">
        <f ca="1">Calcu!X25</f>
        <v>#N/A</v>
      </c>
      <c r="I92" s="237" t="str">
        <f>Calcu!Y25</f>
        <v/>
      </c>
    </row>
    <row r="93" spans="1:9" ht="15" customHeight="1">
      <c r="A93" s="44" t="str">
        <f>IF(AND(Calcu!$O$3=3,Calcu!B26=TRUE),"","삭제")</f>
        <v>삭제</v>
      </c>
      <c r="B93" s="43"/>
      <c r="C93" s="43"/>
      <c r="D93" s="237" t="str">
        <f>IF(Calcu!C25=Calcu!C26,"",Calcu!C26)</f>
        <v/>
      </c>
      <c r="E93" s="237" t="str">
        <f>IF(Calcu!D26=Calcu!D25,"",Calcu!D26)</f>
        <v/>
      </c>
      <c r="F93" s="237" t="e">
        <f ca="1">Calcu!U26</f>
        <v>#N/A</v>
      </c>
      <c r="G93" s="237" t="e">
        <f ca="1">Calcu!V26</f>
        <v>#N/A</v>
      </c>
      <c r="H93" s="237" t="e">
        <f ca="1">Calcu!X26</f>
        <v>#N/A</v>
      </c>
      <c r="I93" s="237" t="str">
        <f>Calcu!Y26</f>
        <v/>
      </c>
    </row>
    <row r="94" spans="1:9" ht="15" customHeight="1">
      <c r="A94" s="44" t="str">
        <f>IF(AND(Calcu!$O$3=3,Calcu!B27=TRUE),"","삭제")</f>
        <v>삭제</v>
      </c>
      <c r="B94" s="43"/>
      <c r="C94" s="43"/>
      <c r="D94" s="237" t="str">
        <f>IF(Calcu!C26=Calcu!C27,"",Calcu!C27)</f>
        <v/>
      </c>
      <c r="E94" s="237" t="str">
        <f>IF(Calcu!D27=Calcu!D26,"",Calcu!D27)</f>
        <v/>
      </c>
      <c r="F94" s="237" t="e">
        <f ca="1">Calcu!U27</f>
        <v>#N/A</v>
      </c>
      <c r="G94" s="237" t="e">
        <f ca="1">Calcu!V27</f>
        <v>#N/A</v>
      </c>
      <c r="H94" s="237" t="e">
        <f ca="1">Calcu!X27</f>
        <v>#N/A</v>
      </c>
      <c r="I94" s="237" t="str">
        <f>Calcu!Y27</f>
        <v/>
      </c>
    </row>
    <row r="95" spans="1:9" ht="15" customHeight="1">
      <c r="A95" s="44" t="str">
        <f>IF(AND(Calcu!$O$3=3,Calcu!B28=TRUE),"","삭제")</f>
        <v>삭제</v>
      </c>
      <c r="B95" s="43"/>
      <c r="C95" s="43"/>
      <c r="D95" s="237" t="str">
        <f>IF(Calcu!C27=Calcu!C28,"",Calcu!C28)</f>
        <v/>
      </c>
      <c r="E95" s="237" t="str">
        <f>IF(Calcu!D28=Calcu!D27,"",Calcu!D28)</f>
        <v/>
      </c>
      <c r="F95" s="237" t="e">
        <f ca="1">Calcu!U28</f>
        <v>#N/A</v>
      </c>
      <c r="G95" s="237" t="e">
        <f ca="1">Calcu!V28</f>
        <v>#N/A</v>
      </c>
      <c r="H95" s="237" t="e">
        <f ca="1">Calcu!X28</f>
        <v>#N/A</v>
      </c>
      <c r="I95" s="237" t="str">
        <f>Calcu!Y28</f>
        <v/>
      </c>
    </row>
    <row r="96" spans="1:9" ht="15" customHeight="1">
      <c r="A96" s="44" t="str">
        <f>IF(AND(Calcu!$O$3=3,Calcu!B29=TRUE),"","삭제")</f>
        <v>삭제</v>
      </c>
      <c r="B96" s="43"/>
      <c r="C96" s="43"/>
      <c r="D96" s="237" t="str">
        <f>IF(Calcu!C28=Calcu!C29,"",Calcu!C29)</f>
        <v/>
      </c>
      <c r="E96" s="237" t="str">
        <f>IF(Calcu!D29=Calcu!D28,"",Calcu!D29)</f>
        <v/>
      </c>
      <c r="F96" s="237" t="e">
        <f ca="1">Calcu!U29</f>
        <v>#N/A</v>
      </c>
      <c r="G96" s="237" t="e">
        <f ca="1">Calcu!V29</f>
        <v>#N/A</v>
      </c>
      <c r="H96" s="237" t="e">
        <f ca="1">Calcu!X29</f>
        <v>#N/A</v>
      </c>
      <c r="I96" s="237" t="str">
        <f>Calcu!Y29</f>
        <v/>
      </c>
    </row>
    <row r="97" spans="1:10" ht="15" customHeight="1">
      <c r="A97" s="44" t="str">
        <f>IF(AND(Calcu!$O$3=3,Calcu!B30=TRUE),"","삭제")</f>
        <v>삭제</v>
      </c>
      <c r="B97" s="43"/>
      <c r="C97" s="43"/>
      <c r="D97" s="237" t="str">
        <f>IF(Calcu!C29=Calcu!C30,"",Calcu!C30)</f>
        <v/>
      </c>
      <c r="E97" s="237" t="str">
        <f>IF(Calcu!D30=Calcu!D29,"",Calcu!D30)</f>
        <v/>
      </c>
      <c r="F97" s="237" t="e">
        <f ca="1">Calcu!U30</f>
        <v>#N/A</v>
      </c>
      <c r="G97" s="237" t="e">
        <f ca="1">Calcu!V30</f>
        <v>#N/A</v>
      </c>
      <c r="H97" s="237" t="e">
        <f ca="1">Calcu!X30</f>
        <v>#N/A</v>
      </c>
      <c r="I97" s="237" t="str">
        <f>Calcu!Y30</f>
        <v/>
      </c>
    </row>
    <row r="98" spans="1:10" ht="15" customHeight="1">
      <c r="A98" s="44" t="str">
        <f>IF(AND(Calcu!$O$3=3,Calcu!B31=TRUE),"","삭제")</f>
        <v>삭제</v>
      </c>
      <c r="B98" s="43"/>
      <c r="C98" s="43"/>
      <c r="D98" s="237" t="str">
        <f>IF(Calcu!C30=Calcu!C31,"",Calcu!C31)</f>
        <v/>
      </c>
      <c r="E98" s="237" t="str">
        <f>IF(Calcu!D31=Calcu!D30,"",Calcu!D31)</f>
        <v/>
      </c>
      <c r="F98" s="237" t="e">
        <f ca="1">Calcu!U31</f>
        <v>#N/A</v>
      </c>
      <c r="G98" s="237" t="e">
        <f ca="1">Calcu!V31</f>
        <v>#N/A</v>
      </c>
      <c r="H98" s="237" t="e">
        <f ca="1">Calcu!X31</f>
        <v>#N/A</v>
      </c>
      <c r="I98" s="237" t="str">
        <f>Calcu!Y31</f>
        <v/>
      </c>
    </row>
    <row r="99" spans="1:10" ht="15" customHeight="1">
      <c r="A99" s="44" t="str">
        <f>IF(AND(Calcu!$O$3=3,Calcu!B32=TRUE),"","삭제")</f>
        <v>삭제</v>
      </c>
      <c r="B99" s="43"/>
      <c r="C99" s="43"/>
      <c r="D99" s="237" t="str">
        <f>IF(Calcu!C31=Calcu!C32,"",Calcu!C32)</f>
        <v/>
      </c>
      <c r="E99" s="237" t="str">
        <f>IF(Calcu!D32=Calcu!D31,"",Calcu!D32)</f>
        <v/>
      </c>
      <c r="F99" s="237" t="e">
        <f ca="1">Calcu!U32</f>
        <v>#N/A</v>
      </c>
      <c r="G99" s="237" t="e">
        <f ca="1">Calcu!V32</f>
        <v>#N/A</v>
      </c>
      <c r="H99" s="237" t="e">
        <f ca="1">Calcu!X32</f>
        <v>#N/A</v>
      </c>
      <c r="I99" s="237" t="str">
        <f>Calcu!Y32</f>
        <v/>
      </c>
    </row>
    <row r="100" spans="1:10" ht="15" customHeight="1">
      <c r="A100" s="44" t="str">
        <f>IF(AND(Calcu!$O$3=3,Calcu!B33=TRUE),"","삭제")</f>
        <v>삭제</v>
      </c>
      <c r="B100" s="43"/>
      <c r="C100" s="43"/>
      <c r="D100" s="237" t="str">
        <f>IF(Calcu!C32=Calcu!C33,"",Calcu!C33)</f>
        <v/>
      </c>
      <c r="E100" s="237" t="str">
        <f>IF(Calcu!D33=Calcu!D32,"",Calcu!D33)</f>
        <v/>
      </c>
      <c r="F100" s="237" t="e">
        <f ca="1">Calcu!U33</f>
        <v>#N/A</v>
      </c>
      <c r="G100" s="237" t="e">
        <f ca="1">Calcu!V33</f>
        <v>#N/A</v>
      </c>
      <c r="H100" s="237" t="e">
        <f ca="1">Calcu!X33</f>
        <v>#N/A</v>
      </c>
      <c r="I100" s="237" t="str">
        <f>Calcu!Y33</f>
        <v/>
      </c>
    </row>
    <row r="101" spans="1:10" ht="15" customHeight="1">
      <c r="A101" s="44" t="str">
        <f>IF(AND(Calcu!$O$3=3,Calcu!B34=TRUE),"","삭제")</f>
        <v>삭제</v>
      </c>
      <c r="B101" s="43"/>
      <c r="C101" s="43"/>
      <c r="D101" s="237" t="str">
        <f>IF(Calcu!C33=Calcu!C34,"",Calcu!C34)</f>
        <v/>
      </c>
      <c r="E101" s="237" t="str">
        <f>IF(Calcu!D34=Calcu!D33,"",Calcu!D34)</f>
        <v/>
      </c>
      <c r="F101" s="237" t="e">
        <f ca="1">Calcu!U34</f>
        <v>#N/A</v>
      </c>
      <c r="G101" s="237" t="e">
        <f ca="1">Calcu!V34</f>
        <v>#N/A</v>
      </c>
      <c r="H101" s="237" t="e">
        <f ca="1">Calcu!X34</f>
        <v>#N/A</v>
      </c>
      <c r="I101" s="237" t="str">
        <f>Calcu!Y34</f>
        <v/>
      </c>
    </row>
    <row r="102" spans="1:10" ht="15" customHeight="1">
      <c r="A102" s="44" t="str">
        <f>IF(AND(Calcu!$O$3=3,Calcu!B35=TRUE),"","삭제")</f>
        <v>삭제</v>
      </c>
      <c r="B102" s="43"/>
      <c r="C102" s="43"/>
      <c r="D102" s="237" t="str">
        <f>IF(Calcu!C34=Calcu!C35,"",Calcu!C35)</f>
        <v/>
      </c>
      <c r="E102" s="237" t="str">
        <f>IF(Calcu!D35=Calcu!D34,"",Calcu!D35)</f>
        <v/>
      </c>
      <c r="F102" s="237" t="e">
        <f ca="1">Calcu!U35</f>
        <v>#N/A</v>
      </c>
      <c r="G102" s="237" t="e">
        <f ca="1">Calcu!V35</f>
        <v>#N/A</v>
      </c>
      <c r="H102" s="237" t="e">
        <f ca="1">Calcu!X35</f>
        <v>#N/A</v>
      </c>
      <c r="I102" s="237" t="str">
        <f>Calcu!Y35</f>
        <v/>
      </c>
    </row>
    <row r="103" spans="1:10" ht="15" customHeight="1">
      <c r="A103" s="44" t="str">
        <f>IF(AND(Calcu!$O$3=3,Calcu!B36=TRUE),"","삭제")</f>
        <v>삭제</v>
      </c>
      <c r="B103" s="43"/>
      <c r="C103" s="43"/>
      <c r="D103" s="237" t="str">
        <f>IF(Calcu!C35=Calcu!C36,"",Calcu!C36)</f>
        <v/>
      </c>
      <c r="E103" s="237" t="str">
        <f>IF(Calcu!D36=Calcu!D35,"",Calcu!D36)</f>
        <v/>
      </c>
      <c r="F103" s="237" t="e">
        <f ca="1">Calcu!U36</f>
        <v>#N/A</v>
      </c>
      <c r="G103" s="237" t="e">
        <f ca="1">Calcu!V36</f>
        <v>#N/A</v>
      </c>
      <c r="H103" s="237" t="e">
        <f ca="1">Calcu!X36</f>
        <v>#N/A</v>
      </c>
      <c r="I103" s="237" t="str">
        <f>Calcu!Y36</f>
        <v/>
      </c>
    </row>
    <row r="104" spans="1:10" ht="15" customHeight="1">
      <c r="A104" s="44" t="str">
        <f>IF(AND(Calcu!$O$3=3,Calcu!B37=TRUE),"","삭제")</f>
        <v>삭제</v>
      </c>
      <c r="B104" s="43"/>
      <c r="C104" s="43"/>
      <c r="D104" s="237" t="str">
        <f>IF(Calcu!C36=Calcu!C37,"",Calcu!C37)</f>
        <v/>
      </c>
      <c r="E104" s="237" t="str">
        <f>IF(Calcu!D37=Calcu!D36,"",Calcu!D37)</f>
        <v/>
      </c>
      <c r="F104" s="237" t="e">
        <f ca="1">Calcu!U37</f>
        <v>#N/A</v>
      </c>
      <c r="G104" s="237" t="e">
        <f ca="1">Calcu!V37</f>
        <v>#N/A</v>
      </c>
      <c r="H104" s="237" t="e">
        <f ca="1">Calcu!X37</f>
        <v>#N/A</v>
      </c>
      <c r="I104" s="237" t="str">
        <f>Calcu!Y37</f>
        <v/>
      </c>
    </row>
    <row r="105" spans="1:10" ht="15" customHeight="1">
      <c r="A105" s="44" t="str">
        <f>IF(AND(Calcu!$O$3=3,Calcu!B38=TRUE),"","삭제")</f>
        <v>삭제</v>
      </c>
      <c r="B105" s="43"/>
      <c r="C105" s="43"/>
      <c r="D105" s="237" t="str">
        <f>IF(Calcu!C37=Calcu!C38,"",Calcu!C38)</f>
        <v/>
      </c>
      <c r="E105" s="237" t="str">
        <f>IF(Calcu!D38=Calcu!D37,"",Calcu!D38)</f>
        <v/>
      </c>
      <c r="F105" s="237" t="e">
        <f ca="1">Calcu!U38</f>
        <v>#N/A</v>
      </c>
      <c r="G105" s="237" t="e">
        <f ca="1">Calcu!V38</f>
        <v>#N/A</v>
      </c>
      <c r="H105" s="237" t="e">
        <f ca="1">Calcu!X38</f>
        <v>#N/A</v>
      </c>
      <c r="I105" s="237" t="str">
        <f>Calcu!Y38</f>
        <v/>
      </c>
    </row>
    <row r="106" spans="1:10" ht="15" customHeight="1">
      <c r="A106" s="44" t="str">
        <f>IF(AND(Calcu!$O$3=3,Calcu!B39=TRUE),"","삭제")</f>
        <v>삭제</v>
      </c>
      <c r="B106" s="43"/>
      <c r="C106" s="43"/>
      <c r="D106" s="237" t="str">
        <f>IF(Calcu!C38=Calcu!C39,"",Calcu!C39)</f>
        <v/>
      </c>
      <c r="E106" s="237" t="str">
        <f>IF(Calcu!D39=Calcu!D38,"",Calcu!D39)</f>
        <v/>
      </c>
      <c r="F106" s="237" t="e">
        <f ca="1">Calcu!U39</f>
        <v>#N/A</v>
      </c>
      <c r="G106" s="237" t="e">
        <f ca="1">Calcu!V39</f>
        <v>#N/A</v>
      </c>
      <c r="H106" s="237" t="e">
        <f ca="1">Calcu!X39</f>
        <v>#N/A</v>
      </c>
      <c r="I106" s="237" t="str">
        <f>Calcu!Y39</f>
        <v/>
      </c>
    </row>
    <row r="107" spans="1:10" ht="15" customHeight="1">
      <c r="B107" s="88"/>
      <c r="C107" s="69"/>
      <c r="D107" s="230"/>
      <c r="E107" s="230"/>
      <c r="F107" s="230"/>
      <c r="G107" s="230"/>
      <c r="H107" s="230"/>
      <c r="I107" s="230"/>
      <c r="J107" s="69"/>
    </row>
  </sheetData>
  <mergeCells count="7">
    <mergeCell ref="D74:D75"/>
    <mergeCell ref="E74:E75"/>
    <mergeCell ref="A1:L2"/>
    <mergeCell ref="H7:H8"/>
    <mergeCell ref="H41:H42"/>
    <mergeCell ref="I74:I75"/>
    <mergeCell ref="D41:D4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88" customWidth="1"/>
    <col min="13" max="16384" width="10.77734375" style="80"/>
  </cols>
  <sheetData>
    <row r="1" spans="1:12" s="75" customFormat="1" ht="33" customHeight="1">
      <c r="A1" s="345" t="s">
        <v>59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</row>
    <row r="2" spans="1:12" s="75" customFormat="1" ht="33" customHeight="1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</row>
    <row r="3" spans="1:12" s="75" customFormat="1" ht="12.75" customHeight="1">
      <c r="A3" s="47"/>
      <c r="B3" s="47"/>
      <c r="C3" s="22"/>
      <c r="D3" s="22"/>
      <c r="E3" s="22"/>
      <c r="F3" s="22"/>
      <c r="G3" s="22"/>
      <c r="H3" s="22"/>
      <c r="I3" s="22"/>
      <c r="J3" s="22"/>
      <c r="K3" s="22"/>
      <c r="L3" s="76"/>
    </row>
    <row r="4" spans="1:12" s="77" customFormat="1" ht="13.5" customHeight="1">
      <c r="A4" s="85"/>
      <c r="B4" s="85"/>
      <c r="C4" s="86"/>
      <c r="D4" s="86"/>
      <c r="E4" s="94"/>
      <c r="F4" s="86"/>
      <c r="G4" s="86"/>
      <c r="H4" s="95"/>
      <c r="I4" s="87"/>
      <c r="J4" s="94"/>
      <c r="K4" s="94"/>
      <c r="L4" s="85"/>
    </row>
    <row r="5" spans="1:12" s="79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78"/>
    </row>
    <row r="6" spans="1:12" s="37" customFormat="1" ht="15" customHeight="1">
      <c r="C6" s="52" t="str">
        <f>"○ 품명 : "&amp;기본정보!C$5</f>
        <v xml:space="preserve">○ 품명 : </v>
      </c>
      <c r="L6" s="88"/>
    </row>
    <row r="7" spans="1:12" s="37" customFormat="1" ht="15" customHeight="1">
      <c r="C7" s="52" t="str">
        <f>"○ 제작회사 : "&amp;기본정보!C$6</f>
        <v xml:space="preserve">○ 제작회사 : </v>
      </c>
      <c r="L7" s="88"/>
    </row>
    <row r="8" spans="1:12" s="37" customFormat="1" ht="15" customHeight="1">
      <c r="C8" s="52" t="str">
        <f>"○ 형식 : "&amp;기본정보!C$7</f>
        <v xml:space="preserve">○ 형식 : </v>
      </c>
      <c r="L8" s="88"/>
    </row>
    <row r="9" spans="1:12" s="37" customFormat="1" ht="15" customHeight="1">
      <c r="C9" s="52" t="str">
        <f>"○ 기기번호 : "&amp;기본정보!C$8</f>
        <v xml:space="preserve">○ 기기번호 : </v>
      </c>
      <c r="L9" s="88"/>
    </row>
    <row r="10" spans="1:12" s="37" customFormat="1" ht="15" customHeight="1">
      <c r="L10" s="88"/>
    </row>
    <row r="11" spans="1:12" ht="15" customHeight="1">
      <c r="B11" s="69"/>
      <c r="C11" s="98"/>
      <c r="D11" s="98"/>
      <c r="E11" s="98"/>
      <c r="F11" s="98"/>
      <c r="G11" s="98"/>
      <c r="H11" s="99"/>
      <c r="I11" s="99"/>
      <c r="J11" s="98"/>
      <c r="K11" s="69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4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4" customFormat="1" ht="25.5">
      <c r="A1" s="61" t="s">
        <v>228</v>
      </c>
      <c r="B1" s="31"/>
      <c r="C1" s="31"/>
      <c r="D1" s="31"/>
      <c r="E1" s="62"/>
      <c r="F1" s="27"/>
      <c r="G1" s="27"/>
      <c r="H1" s="27"/>
      <c r="I1" s="27"/>
      <c r="J1" s="27"/>
      <c r="K1" s="63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147"/>
      <c r="B3" s="215" t="s">
        <v>229</v>
      </c>
      <c r="C3" s="216">
        <f>기본정보!C3</f>
        <v>0</v>
      </c>
      <c r="D3" s="215" t="s">
        <v>230</v>
      </c>
      <c r="E3" s="353">
        <f>기본정보!H3</f>
        <v>0</v>
      </c>
      <c r="F3" s="354"/>
      <c r="G3" s="215" t="s">
        <v>231</v>
      </c>
      <c r="H3" s="218">
        <f>기본정보!H8</f>
        <v>0</v>
      </c>
      <c r="I3" s="25"/>
    </row>
    <row r="4" spans="1:30" s="28" customFormat="1" ht="15" customHeight="1">
      <c r="A4" s="147"/>
      <c r="B4" s="215" t="s">
        <v>232</v>
      </c>
      <c r="C4" s="217">
        <f>기본정보!C8</f>
        <v>0</v>
      </c>
      <c r="D4" s="215" t="s">
        <v>233</v>
      </c>
      <c r="E4" s="351">
        <f>기본정보!H4</f>
        <v>0</v>
      </c>
      <c r="F4" s="352"/>
      <c r="G4" s="215" t="s">
        <v>234</v>
      </c>
      <c r="H4" s="218">
        <f>기본정보!H9</f>
        <v>0</v>
      </c>
      <c r="I4" s="25"/>
    </row>
    <row r="5" spans="1:30" s="28" customFormat="1" ht="15" customHeight="1">
      <c r="A5" s="147"/>
      <c r="D5" s="25"/>
      <c r="E5" s="25"/>
      <c r="F5" s="25"/>
      <c r="G5" s="25"/>
      <c r="H5" s="25"/>
      <c r="I5" s="25"/>
    </row>
    <row r="6" spans="1:30" s="28" customFormat="1" ht="15" customHeight="1">
      <c r="A6" s="147"/>
      <c r="B6" s="147" t="s">
        <v>245</v>
      </c>
      <c r="D6" s="25"/>
      <c r="E6" s="25"/>
      <c r="F6" s="25"/>
      <c r="G6" s="25"/>
      <c r="H6" s="25"/>
      <c r="I6" s="25"/>
    </row>
    <row r="7" spans="1:30" s="28" customFormat="1" ht="15" customHeight="1">
      <c r="A7" s="147"/>
      <c r="B7" s="215" t="s">
        <v>235</v>
      </c>
      <c r="C7" s="215" t="s">
        <v>236</v>
      </c>
      <c r="D7" s="215" t="s">
        <v>237</v>
      </c>
      <c r="E7" s="25"/>
      <c r="F7" s="25"/>
      <c r="G7" s="25"/>
      <c r="H7" s="25"/>
      <c r="I7" s="25"/>
    </row>
    <row r="8" spans="1:30" s="28" customFormat="1" ht="15" customHeight="1">
      <c r="A8" s="147"/>
      <c r="B8" s="216">
        <f>Calcu!E3</f>
        <v>0</v>
      </c>
      <c r="C8" s="216">
        <f>Calcu!F3</f>
        <v>0</v>
      </c>
      <c r="D8" s="216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147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147"/>
      <c r="B10" s="97" t="s">
        <v>238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97" t="s">
        <v>315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46" t="s">
        <v>239</v>
      </c>
      <c r="C12" s="348" t="s">
        <v>316</v>
      </c>
      <c r="D12" s="349"/>
      <c r="E12" s="349"/>
      <c r="F12" s="349"/>
      <c r="G12" s="350"/>
      <c r="H12" s="25"/>
      <c r="I12" s="25"/>
      <c r="J12" s="28"/>
      <c r="K12" s="28"/>
      <c r="L12" s="28"/>
      <c r="M12" s="28"/>
    </row>
    <row r="13" spans="1:30" ht="13.5" customHeight="1">
      <c r="B13" s="347"/>
      <c r="C13" s="215" t="s">
        <v>240</v>
      </c>
      <c r="D13" s="215" t="s">
        <v>241</v>
      </c>
      <c r="E13" s="215" t="s">
        <v>242</v>
      </c>
      <c r="F13" s="215" t="s">
        <v>243</v>
      </c>
      <c r="G13" s="215" t="s">
        <v>244</v>
      </c>
      <c r="H13" s="25"/>
      <c r="I13" s="25"/>
      <c r="J13" s="28"/>
      <c r="K13" s="28"/>
      <c r="L13" s="28"/>
      <c r="M13" s="28"/>
    </row>
    <row r="14" spans="1:30" ht="13.5" customHeight="1">
      <c r="B14" s="215">
        <f>D8</f>
        <v>0</v>
      </c>
      <c r="C14" s="215">
        <f t="shared" ref="C14:G14" si="0">B14</f>
        <v>0</v>
      </c>
      <c r="D14" s="215">
        <f t="shared" si="0"/>
        <v>0</v>
      </c>
      <c r="E14" s="215">
        <f t="shared" si="0"/>
        <v>0</v>
      </c>
      <c r="F14" s="215">
        <f t="shared" si="0"/>
        <v>0</v>
      </c>
      <c r="G14" s="215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216" t="str">
        <f>Calcu!E9</f>
        <v/>
      </c>
      <c r="C15" s="216" t="str">
        <f ca="1">TEXT(Calcu!G9,Calcu!$Q$80)</f>
        <v/>
      </c>
      <c r="D15" s="216" t="str">
        <f ca="1">TEXT(Calcu!H9,Calcu!$Q$80)</f>
        <v/>
      </c>
      <c r="E15" s="216" t="str">
        <f ca="1">TEXT(Calcu!I9,Calcu!$Q$80)</f>
        <v/>
      </c>
      <c r="F15" s="216" t="str">
        <f ca="1">TEXT(Calcu!J9,Calcu!$Q$80)</f>
        <v/>
      </c>
      <c r="G15" s="216" t="str">
        <f ca="1">TEXT(Calcu!K9,Calcu!$Q$80)</f>
        <v/>
      </c>
      <c r="H15" s="25"/>
      <c r="I15" s="25"/>
      <c r="J15" s="28"/>
      <c r="K15" s="28"/>
      <c r="L15" s="28"/>
      <c r="M15" s="28"/>
    </row>
    <row r="16" spans="1:30" ht="13.5" customHeight="1">
      <c r="B16" s="216" t="str">
        <f>Calcu!E10</f>
        <v/>
      </c>
      <c r="C16" s="216" t="str">
        <f ca="1">TEXT(Calcu!G10,Calcu!$Q$80)</f>
        <v/>
      </c>
      <c r="D16" s="216" t="str">
        <f ca="1">TEXT(Calcu!H10,Calcu!$Q$80)</f>
        <v/>
      </c>
      <c r="E16" s="216" t="str">
        <f ca="1">TEXT(Calcu!I10,Calcu!$Q$80)</f>
        <v/>
      </c>
      <c r="F16" s="216" t="str">
        <f ca="1">TEXT(Calcu!J10,Calcu!$Q$80)</f>
        <v/>
      </c>
      <c r="G16" s="216" t="str">
        <f ca="1">TEXT(Calcu!K10,Calcu!$Q$80)</f>
        <v/>
      </c>
      <c r="H16" s="25"/>
      <c r="I16" s="25"/>
      <c r="J16" s="28"/>
      <c r="K16" s="28"/>
      <c r="L16" s="28"/>
      <c r="M16" s="28"/>
    </row>
    <row r="17" spans="2:13" ht="13.5" customHeight="1">
      <c r="B17" s="216" t="str">
        <f>Calcu!E11</f>
        <v/>
      </c>
      <c r="C17" s="216" t="str">
        <f ca="1">TEXT(Calcu!G11,Calcu!$Q$80)</f>
        <v/>
      </c>
      <c r="D17" s="216" t="str">
        <f ca="1">TEXT(Calcu!H11,Calcu!$Q$80)</f>
        <v/>
      </c>
      <c r="E17" s="216" t="str">
        <f ca="1">TEXT(Calcu!I11,Calcu!$Q$80)</f>
        <v/>
      </c>
      <c r="F17" s="216" t="str">
        <f ca="1">TEXT(Calcu!J11,Calcu!$Q$80)</f>
        <v/>
      </c>
      <c r="G17" s="216" t="str">
        <f ca="1">TEXT(Calcu!K11,Calcu!$Q$80)</f>
        <v/>
      </c>
      <c r="H17" s="25"/>
      <c r="I17" s="25"/>
      <c r="J17" s="28"/>
      <c r="K17" s="28"/>
      <c r="L17" s="28"/>
      <c r="M17" s="28"/>
    </row>
    <row r="18" spans="2:13" ht="13.5" customHeight="1">
      <c r="B18" s="216" t="str">
        <f>Calcu!E12</f>
        <v/>
      </c>
      <c r="C18" s="216" t="str">
        <f ca="1">TEXT(Calcu!G12,Calcu!$Q$80)</f>
        <v/>
      </c>
      <c r="D18" s="216" t="str">
        <f ca="1">TEXT(Calcu!H12,Calcu!$Q$80)</f>
        <v/>
      </c>
      <c r="E18" s="216" t="str">
        <f ca="1">TEXT(Calcu!I12,Calcu!$Q$80)</f>
        <v/>
      </c>
      <c r="F18" s="216" t="str">
        <f ca="1">TEXT(Calcu!J12,Calcu!$Q$80)</f>
        <v/>
      </c>
      <c r="G18" s="216" t="str">
        <f ca="1">TEXT(Calcu!K12,Calcu!$Q$80)</f>
        <v/>
      </c>
      <c r="H18" s="25"/>
      <c r="I18" s="25"/>
      <c r="J18" s="28"/>
      <c r="K18" s="28"/>
      <c r="L18" s="28"/>
      <c r="M18" s="28"/>
    </row>
    <row r="19" spans="2:13" ht="13.5" customHeight="1">
      <c r="B19" s="216" t="str">
        <f>Calcu!E13</f>
        <v/>
      </c>
      <c r="C19" s="216" t="str">
        <f ca="1">TEXT(Calcu!G13,Calcu!$Q$80)</f>
        <v/>
      </c>
      <c r="D19" s="216" t="str">
        <f ca="1">TEXT(Calcu!H13,Calcu!$Q$80)</f>
        <v/>
      </c>
      <c r="E19" s="216" t="str">
        <f ca="1">TEXT(Calcu!I13,Calcu!$Q$80)</f>
        <v/>
      </c>
      <c r="F19" s="216" t="str">
        <f ca="1">TEXT(Calcu!J13,Calcu!$Q$80)</f>
        <v/>
      </c>
      <c r="G19" s="216" t="str">
        <f ca="1">TEXT(Calcu!K13,Calcu!$Q$80)</f>
        <v/>
      </c>
      <c r="H19" s="25"/>
      <c r="I19" s="25"/>
      <c r="J19" s="28"/>
      <c r="K19" s="28"/>
      <c r="L19" s="28"/>
      <c r="M19" s="28"/>
    </row>
    <row r="20" spans="2:13" ht="13.5" customHeight="1">
      <c r="B20" s="216" t="str">
        <f>Calcu!E14</f>
        <v/>
      </c>
      <c r="C20" s="216" t="str">
        <f ca="1">TEXT(Calcu!G14,Calcu!$Q$80)</f>
        <v/>
      </c>
      <c r="D20" s="216" t="str">
        <f ca="1">TEXT(Calcu!H14,Calcu!$Q$80)</f>
        <v/>
      </c>
      <c r="E20" s="216" t="str">
        <f ca="1">TEXT(Calcu!I14,Calcu!$Q$80)</f>
        <v/>
      </c>
      <c r="F20" s="216" t="str">
        <f ca="1">TEXT(Calcu!J14,Calcu!$Q$80)</f>
        <v/>
      </c>
      <c r="G20" s="216" t="str">
        <f ca="1">TEXT(Calcu!K14,Calcu!$Q$80)</f>
        <v/>
      </c>
      <c r="H20" s="25"/>
      <c r="I20" s="25"/>
      <c r="J20" s="28"/>
      <c r="K20" s="28"/>
      <c r="L20" s="28"/>
      <c r="M20" s="28"/>
    </row>
    <row r="21" spans="2:13" ht="13.5" customHeight="1">
      <c r="B21" s="216" t="str">
        <f>Calcu!E15</f>
        <v/>
      </c>
      <c r="C21" s="216" t="str">
        <f ca="1">TEXT(Calcu!G15,Calcu!$Q$80)</f>
        <v/>
      </c>
      <c r="D21" s="216" t="str">
        <f ca="1">TEXT(Calcu!H15,Calcu!$Q$80)</f>
        <v/>
      </c>
      <c r="E21" s="216" t="str">
        <f ca="1">TEXT(Calcu!I15,Calcu!$Q$80)</f>
        <v/>
      </c>
      <c r="F21" s="216" t="str">
        <f ca="1">TEXT(Calcu!J15,Calcu!$Q$80)</f>
        <v/>
      </c>
      <c r="G21" s="216" t="str">
        <f ca="1">TEXT(Calcu!K15,Calcu!$Q$80)</f>
        <v/>
      </c>
    </row>
    <row r="22" spans="2:13" ht="13.5" customHeight="1">
      <c r="B22" s="216" t="str">
        <f>Calcu!E16</f>
        <v/>
      </c>
      <c r="C22" s="216" t="str">
        <f ca="1">TEXT(Calcu!G16,Calcu!$Q$80)</f>
        <v/>
      </c>
      <c r="D22" s="216" t="str">
        <f ca="1">TEXT(Calcu!H16,Calcu!$Q$80)</f>
        <v/>
      </c>
      <c r="E22" s="216" t="str">
        <f ca="1">TEXT(Calcu!I16,Calcu!$Q$80)</f>
        <v/>
      </c>
      <c r="F22" s="216" t="str">
        <f ca="1">TEXT(Calcu!J16,Calcu!$Q$80)</f>
        <v/>
      </c>
      <c r="G22" s="216" t="str">
        <f ca="1">TEXT(Calcu!K16,Calcu!$Q$80)</f>
        <v/>
      </c>
    </row>
    <row r="23" spans="2:13" ht="13.5" customHeight="1">
      <c r="B23" s="216" t="str">
        <f>Calcu!E17</f>
        <v/>
      </c>
      <c r="C23" s="216" t="str">
        <f ca="1">TEXT(Calcu!G17,Calcu!$Q$80)</f>
        <v/>
      </c>
      <c r="D23" s="216" t="str">
        <f ca="1">TEXT(Calcu!H17,Calcu!$Q$80)</f>
        <v/>
      </c>
      <c r="E23" s="216" t="str">
        <f ca="1">TEXT(Calcu!I17,Calcu!$Q$80)</f>
        <v/>
      </c>
      <c r="F23" s="216" t="str">
        <f ca="1">TEXT(Calcu!J17,Calcu!$Q$80)</f>
        <v/>
      </c>
      <c r="G23" s="216" t="str">
        <f ca="1">TEXT(Calcu!K17,Calcu!$Q$80)</f>
        <v/>
      </c>
    </row>
    <row r="24" spans="2:13" ht="13.5" customHeight="1">
      <c r="B24" s="216" t="str">
        <f>Calcu!E18</f>
        <v/>
      </c>
      <c r="C24" s="216" t="str">
        <f ca="1">TEXT(Calcu!G18,Calcu!$Q$80)</f>
        <v/>
      </c>
      <c r="D24" s="216" t="str">
        <f ca="1">TEXT(Calcu!H18,Calcu!$Q$80)</f>
        <v/>
      </c>
      <c r="E24" s="216" t="str">
        <f ca="1">TEXT(Calcu!I18,Calcu!$Q$80)</f>
        <v/>
      </c>
      <c r="F24" s="216" t="str">
        <f ca="1">TEXT(Calcu!J18,Calcu!$Q$80)</f>
        <v/>
      </c>
      <c r="G24" s="216" t="str">
        <f ca="1">TEXT(Calcu!K18,Calcu!$Q$80)</f>
        <v/>
      </c>
    </row>
    <row r="25" spans="2:13" ht="13.5" customHeight="1">
      <c r="B25" s="216" t="str">
        <f>Calcu!E19</f>
        <v/>
      </c>
      <c r="C25" s="216" t="str">
        <f ca="1">TEXT(Calcu!G19,Calcu!$Q$80)</f>
        <v/>
      </c>
      <c r="D25" s="216" t="str">
        <f ca="1">TEXT(Calcu!H19,Calcu!$Q$80)</f>
        <v/>
      </c>
      <c r="E25" s="216" t="str">
        <f ca="1">TEXT(Calcu!I19,Calcu!$Q$80)</f>
        <v/>
      </c>
      <c r="F25" s="216" t="str">
        <f ca="1">TEXT(Calcu!J19,Calcu!$Q$80)</f>
        <v/>
      </c>
      <c r="G25" s="216" t="str">
        <f ca="1">TEXT(Calcu!K19,Calcu!$Q$80)</f>
        <v/>
      </c>
    </row>
    <row r="26" spans="2:13" ht="13.5" customHeight="1">
      <c r="B26" s="216" t="str">
        <f>Calcu!E20</f>
        <v/>
      </c>
      <c r="C26" s="216" t="str">
        <f ca="1">TEXT(Calcu!G20,Calcu!$Q$80)</f>
        <v/>
      </c>
      <c r="D26" s="216" t="str">
        <f ca="1">TEXT(Calcu!H20,Calcu!$Q$80)</f>
        <v/>
      </c>
      <c r="E26" s="216" t="str">
        <f ca="1">TEXT(Calcu!I20,Calcu!$Q$80)</f>
        <v/>
      </c>
      <c r="F26" s="216" t="str">
        <f ca="1">TEXT(Calcu!J20,Calcu!$Q$80)</f>
        <v/>
      </c>
      <c r="G26" s="216" t="str">
        <f ca="1">TEXT(Calcu!K20,Calcu!$Q$80)</f>
        <v/>
      </c>
    </row>
    <row r="27" spans="2:13" ht="13.5" customHeight="1">
      <c r="B27" s="216" t="str">
        <f>Calcu!E21</f>
        <v/>
      </c>
      <c r="C27" s="216" t="str">
        <f ca="1">TEXT(Calcu!G21,Calcu!$Q$80)</f>
        <v/>
      </c>
      <c r="D27" s="216" t="str">
        <f ca="1">TEXT(Calcu!H21,Calcu!$Q$80)</f>
        <v/>
      </c>
      <c r="E27" s="216" t="str">
        <f ca="1">TEXT(Calcu!I21,Calcu!$Q$80)</f>
        <v/>
      </c>
      <c r="F27" s="216" t="str">
        <f ca="1">TEXT(Calcu!J21,Calcu!$Q$80)</f>
        <v/>
      </c>
      <c r="G27" s="216" t="str">
        <f ca="1">TEXT(Calcu!K21,Calcu!$Q$80)</f>
        <v/>
      </c>
    </row>
    <row r="28" spans="2:13" ht="13.5" customHeight="1">
      <c r="B28" s="216" t="str">
        <f>Calcu!E22</f>
        <v/>
      </c>
      <c r="C28" s="216" t="str">
        <f ca="1">TEXT(Calcu!G22,Calcu!$Q$80)</f>
        <v/>
      </c>
      <c r="D28" s="216" t="str">
        <f ca="1">TEXT(Calcu!H22,Calcu!$Q$80)</f>
        <v/>
      </c>
      <c r="E28" s="216" t="str">
        <f ca="1">TEXT(Calcu!I22,Calcu!$Q$80)</f>
        <v/>
      </c>
      <c r="F28" s="216" t="str">
        <f ca="1">TEXT(Calcu!J22,Calcu!$Q$80)</f>
        <v/>
      </c>
      <c r="G28" s="216" t="str">
        <f ca="1">TEXT(Calcu!K22,Calcu!$Q$80)</f>
        <v/>
      </c>
    </row>
    <row r="29" spans="2:13" ht="13.5" customHeight="1">
      <c r="B29" s="216" t="str">
        <f>Calcu!E23</f>
        <v/>
      </c>
      <c r="C29" s="216" t="str">
        <f ca="1">TEXT(Calcu!G23,Calcu!$Q$80)</f>
        <v/>
      </c>
      <c r="D29" s="216" t="str">
        <f ca="1">TEXT(Calcu!H23,Calcu!$Q$80)</f>
        <v/>
      </c>
      <c r="E29" s="216" t="str">
        <f ca="1">TEXT(Calcu!I23,Calcu!$Q$80)</f>
        <v/>
      </c>
      <c r="F29" s="216" t="str">
        <f ca="1">TEXT(Calcu!J23,Calcu!$Q$80)</f>
        <v/>
      </c>
      <c r="G29" s="216" t="str">
        <f ca="1">TEXT(Calcu!K23,Calcu!$Q$80)</f>
        <v/>
      </c>
    </row>
    <row r="30" spans="2:13" ht="13.5" customHeight="1">
      <c r="B30" s="216" t="str">
        <f>Calcu!E24</f>
        <v/>
      </c>
      <c r="C30" s="216" t="str">
        <f ca="1">TEXT(Calcu!G24,Calcu!$Q$80)</f>
        <v/>
      </c>
      <c r="D30" s="216" t="str">
        <f ca="1">TEXT(Calcu!H24,Calcu!$Q$80)</f>
        <v/>
      </c>
      <c r="E30" s="216" t="str">
        <f ca="1">TEXT(Calcu!I24,Calcu!$Q$80)</f>
        <v/>
      </c>
      <c r="F30" s="216" t="str">
        <f ca="1">TEXT(Calcu!J24,Calcu!$Q$80)</f>
        <v/>
      </c>
      <c r="G30" s="216" t="str">
        <f ca="1">TEXT(Calcu!K24,Calcu!$Q$80)</f>
        <v/>
      </c>
    </row>
    <row r="31" spans="2:13" ht="13.5" customHeight="1">
      <c r="B31" s="216" t="str">
        <f>Calcu!E25</f>
        <v/>
      </c>
      <c r="C31" s="216" t="str">
        <f ca="1">TEXT(Calcu!G25,Calcu!$Q$80)</f>
        <v/>
      </c>
      <c r="D31" s="216" t="str">
        <f ca="1">TEXT(Calcu!H25,Calcu!$Q$80)</f>
        <v/>
      </c>
      <c r="E31" s="216" t="str">
        <f ca="1">TEXT(Calcu!I25,Calcu!$Q$80)</f>
        <v/>
      </c>
      <c r="F31" s="216" t="str">
        <f ca="1">TEXT(Calcu!J25,Calcu!$Q$80)</f>
        <v/>
      </c>
      <c r="G31" s="216" t="str">
        <f ca="1">TEXT(Calcu!K25,Calcu!$Q$80)</f>
        <v/>
      </c>
    </row>
    <row r="32" spans="2:13" ht="13.5" customHeight="1">
      <c r="B32" s="216" t="str">
        <f>Calcu!E26</f>
        <v/>
      </c>
      <c r="C32" s="216" t="str">
        <f ca="1">TEXT(Calcu!G26,Calcu!$Q$80)</f>
        <v/>
      </c>
      <c r="D32" s="216" t="str">
        <f ca="1">TEXT(Calcu!H26,Calcu!$Q$80)</f>
        <v/>
      </c>
      <c r="E32" s="216" t="str">
        <f ca="1">TEXT(Calcu!I26,Calcu!$Q$80)</f>
        <v/>
      </c>
      <c r="F32" s="216" t="str">
        <f ca="1">TEXT(Calcu!J26,Calcu!$Q$80)</f>
        <v/>
      </c>
      <c r="G32" s="216" t="str">
        <f ca="1">TEXT(Calcu!K26,Calcu!$Q$80)</f>
        <v/>
      </c>
    </row>
    <row r="33" spans="2:7" ht="13.5" customHeight="1">
      <c r="B33" s="216" t="str">
        <f>Calcu!E27</f>
        <v/>
      </c>
      <c r="C33" s="216" t="str">
        <f ca="1">TEXT(Calcu!G27,Calcu!$Q$80)</f>
        <v/>
      </c>
      <c r="D33" s="216" t="str">
        <f ca="1">TEXT(Calcu!H27,Calcu!$Q$80)</f>
        <v/>
      </c>
      <c r="E33" s="216" t="str">
        <f ca="1">TEXT(Calcu!I27,Calcu!$Q$80)</f>
        <v/>
      </c>
      <c r="F33" s="216" t="str">
        <f ca="1">TEXT(Calcu!J27,Calcu!$Q$80)</f>
        <v/>
      </c>
      <c r="G33" s="216" t="str">
        <f ca="1">TEXT(Calcu!K27,Calcu!$Q$80)</f>
        <v/>
      </c>
    </row>
    <row r="34" spans="2:7" ht="13.5" customHeight="1">
      <c r="B34" s="216" t="str">
        <f>Calcu!E28</f>
        <v/>
      </c>
      <c r="C34" s="216" t="str">
        <f ca="1">TEXT(Calcu!G28,Calcu!$Q$80)</f>
        <v/>
      </c>
      <c r="D34" s="216" t="str">
        <f ca="1">TEXT(Calcu!H28,Calcu!$Q$80)</f>
        <v/>
      </c>
      <c r="E34" s="216" t="str">
        <f ca="1">TEXT(Calcu!I28,Calcu!$Q$80)</f>
        <v/>
      </c>
      <c r="F34" s="216" t="str">
        <f ca="1">TEXT(Calcu!J28,Calcu!$Q$80)</f>
        <v/>
      </c>
      <c r="G34" s="216" t="str">
        <f ca="1">TEXT(Calcu!K28,Calcu!$Q$80)</f>
        <v/>
      </c>
    </row>
    <row r="35" spans="2:7" ht="13.5" customHeight="1">
      <c r="B35" s="216" t="str">
        <f>Calcu!E29</f>
        <v/>
      </c>
      <c r="C35" s="216" t="str">
        <f ca="1">TEXT(Calcu!G29,Calcu!$Q$80)</f>
        <v/>
      </c>
      <c r="D35" s="216" t="str">
        <f ca="1">TEXT(Calcu!H29,Calcu!$Q$80)</f>
        <v/>
      </c>
      <c r="E35" s="216" t="str">
        <f ca="1">TEXT(Calcu!I29,Calcu!$Q$80)</f>
        <v/>
      </c>
      <c r="F35" s="216" t="str">
        <f ca="1">TEXT(Calcu!J29,Calcu!$Q$80)</f>
        <v/>
      </c>
      <c r="G35" s="216" t="str">
        <f ca="1">TEXT(Calcu!K29,Calcu!$Q$80)</f>
        <v/>
      </c>
    </row>
    <row r="36" spans="2:7" ht="13.5" customHeight="1">
      <c r="B36" s="216" t="str">
        <f>Calcu!E30</f>
        <v/>
      </c>
      <c r="C36" s="216" t="str">
        <f ca="1">TEXT(Calcu!G30,Calcu!$Q$80)</f>
        <v/>
      </c>
      <c r="D36" s="216" t="str">
        <f ca="1">TEXT(Calcu!H30,Calcu!$Q$80)</f>
        <v/>
      </c>
      <c r="E36" s="216" t="str">
        <f ca="1">TEXT(Calcu!I30,Calcu!$Q$80)</f>
        <v/>
      </c>
      <c r="F36" s="216" t="str">
        <f ca="1">TEXT(Calcu!J30,Calcu!$Q$80)</f>
        <v/>
      </c>
      <c r="G36" s="216" t="str">
        <f ca="1">TEXT(Calcu!K30,Calcu!$Q$80)</f>
        <v/>
      </c>
    </row>
    <row r="37" spans="2:7" ht="13.5" customHeight="1">
      <c r="B37" s="216" t="str">
        <f>Calcu!E31</f>
        <v/>
      </c>
      <c r="C37" s="216" t="str">
        <f ca="1">TEXT(Calcu!G31,Calcu!$Q$80)</f>
        <v/>
      </c>
      <c r="D37" s="216" t="str">
        <f ca="1">TEXT(Calcu!H31,Calcu!$Q$80)</f>
        <v/>
      </c>
      <c r="E37" s="216" t="str">
        <f ca="1">TEXT(Calcu!I31,Calcu!$Q$80)</f>
        <v/>
      </c>
      <c r="F37" s="216" t="str">
        <f ca="1">TEXT(Calcu!J31,Calcu!$Q$80)</f>
        <v/>
      </c>
      <c r="G37" s="216" t="str">
        <f ca="1">TEXT(Calcu!K31,Calcu!$Q$80)</f>
        <v/>
      </c>
    </row>
    <row r="38" spans="2:7" ht="13.5" customHeight="1">
      <c r="B38" s="216" t="str">
        <f>Calcu!E32</f>
        <v/>
      </c>
      <c r="C38" s="216" t="str">
        <f ca="1">TEXT(Calcu!G32,Calcu!$Q$80)</f>
        <v/>
      </c>
      <c r="D38" s="216" t="str">
        <f ca="1">TEXT(Calcu!H32,Calcu!$Q$80)</f>
        <v/>
      </c>
      <c r="E38" s="216" t="str">
        <f ca="1">TEXT(Calcu!I32,Calcu!$Q$80)</f>
        <v/>
      </c>
      <c r="F38" s="216" t="str">
        <f ca="1">TEXT(Calcu!J32,Calcu!$Q$80)</f>
        <v/>
      </c>
      <c r="G38" s="216" t="str">
        <f ca="1">TEXT(Calcu!K32,Calcu!$Q$80)</f>
        <v/>
      </c>
    </row>
    <row r="39" spans="2:7" ht="13.5" customHeight="1">
      <c r="B39" s="216" t="str">
        <f>Calcu!E33</f>
        <v/>
      </c>
      <c r="C39" s="216" t="str">
        <f ca="1">TEXT(Calcu!G33,Calcu!$Q$80)</f>
        <v/>
      </c>
      <c r="D39" s="216" t="str">
        <f ca="1">TEXT(Calcu!H33,Calcu!$Q$80)</f>
        <v/>
      </c>
      <c r="E39" s="216" t="str">
        <f ca="1">TEXT(Calcu!I33,Calcu!$Q$80)</f>
        <v/>
      </c>
      <c r="F39" s="216" t="str">
        <f ca="1">TEXT(Calcu!J33,Calcu!$Q$80)</f>
        <v/>
      </c>
      <c r="G39" s="216" t="str">
        <f ca="1">TEXT(Calcu!K33,Calcu!$Q$80)</f>
        <v/>
      </c>
    </row>
    <row r="40" spans="2:7" ht="13.5" customHeight="1">
      <c r="B40" s="216" t="str">
        <f>Calcu!E34</f>
        <v/>
      </c>
      <c r="C40" s="216" t="str">
        <f ca="1">TEXT(Calcu!G34,Calcu!$Q$80)</f>
        <v/>
      </c>
      <c r="D40" s="216" t="str">
        <f ca="1">TEXT(Calcu!H34,Calcu!$Q$80)</f>
        <v/>
      </c>
      <c r="E40" s="216" t="str">
        <f ca="1">TEXT(Calcu!I34,Calcu!$Q$80)</f>
        <v/>
      </c>
      <c r="F40" s="216" t="str">
        <f ca="1">TEXT(Calcu!J34,Calcu!$Q$80)</f>
        <v/>
      </c>
      <c r="G40" s="216" t="str">
        <f ca="1">TEXT(Calcu!K34,Calcu!$Q$80)</f>
        <v/>
      </c>
    </row>
    <row r="41" spans="2:7" ht="13.5" customHeight="1">
      <c r="B41" s="216" t="str">
        <f>Calcu!E35</f>
        <v/>
      </c>
      <c r="C41" s="216" t="str">
        <f ca="1">TEXT(Calcu!G35,Calcu!$Q$80)</f>
        <v/>
      </c>
      <c r="D41" s="216" t="str">
        <f ca="1">TEXT(Calcu!H35,Calcu!$Q$80)</f>
        <v/>
      </c>
      <c r="E41" s="216" t="str">
        <f ca="1">TEXT(Calcu!I35,Calcu!$Q$80)</f>
        <v/>
      </c>
      <c r="F41" s="216" t="str">
        <f ca="1">TEXT(Calcu!J35,Calcu!$Q$80)</f>
        <v/>
      </c>
      <c r="G41" s="216" t="str">
        <f ca="1">TEXT(Calcu!K35,Calcu!$Q$80)</f>
        <v/>
      </c>
    </row>
    <row r="42" spans="2:7" ht="13.5" customHeight="1">
      <c r="B42" s="216" t="str">
        <f>Calcu!E36</f>
        <v/>
      </c>
      <c r="C42" s="216" t="str">
        <f ca="1">TEXT(Calcu!G36,Calcu!$Q$80)</f>
        <v/>
      </c>
      <c r="D42" s="216" t="str">
        <f ca="1">TEXT(Calcu!H36,Calcu!$Q$80)</f>
        <v/>
      </c>
      <c r="E42" s="216" t="str">
        <f ca="1">TEXT(Calcu!I36,Calcu!$Q$80)</f>
        <v/>
      </c>
      <c r="F42" s="216" t="str">
        <f ca="1">TEXT(Calcu!J36,Calcu!$Q$80)</f>
        <v/>
      </c>
      <c r="G42" s="216" t="str">
        <f ca="1">TEXT(Calcu!K36,Calcu!$Q$80)</f>
        <v/>
      </c>
    </row>
    <row r="43" spans="2:7" ht="13.5" customHeight="1">
      <c r="B43" s="216" t="str">
        <f>Calcu!E37</f>
        <v/>
      </c>
      <c r="C43" s="216" t="str">
        <f ca="1">TEXT(Calcu!G37,Calcu!$Q$80)</f>
        <v/>
      </c>
      <c r="D43" s="216" t="str">
        <f ca="1">TEXT(Calcu!H37,Calcu!$Q$80)</f>
        <v/>
      </c>
      <c r="E43" s="216" t="str">
        <f ca="1">TEXT(Calcu!I37,Calcu!$Q$80)</f>
        <v/>
      </c>
      <c r="F43" s="216" t="str">
        <f ca="1">TEXT(Calcu!J37,Calcu!$Q$80)</f>
        <v/>
      </c>
      <c r="G43" s="216" t="str">
        <f ca="1">TEXT(Calcu!K37,Calcu!$Q$80)</f>
        <v/>
      </c>
    </row>
    <row r="44" spans="2:7" ht="13.5" customHeight="1">
      <c r="B44" s="216" t="str">
        <f>Calcu!E38</f>
        <v/>
      </c>
      <c r="C44" s="216" t="str">
        <f ca="1">TEXT(Calcu!G38,Calcu!$Q$80)</f>
        <v/>
      </c>
      <c r="D44" s="216" t="str">
        <f ca="1">TEXT(Calcu!H38,Calcu!$Q$80)</f>
        <v/>
      </c>
      <c r="E44" s="216" t="str">
        <f ca="1">TEXT(Calcu!I38,Calcu!$Q$80)</f>
        <v/>
      </c>
      <c r="F44" s="216" t="str">
        <f ca="1">TEXT(Calcu!J38,Calcu!$Q$80)</f>
        <v/>
      </c>
      <c r="G44" s="216" t="str">
        <f ca="1">TEXT(Calcu!K38,Calcu!$Q$80)</f>
        <v/>
      </c>
    </row>
    <row r="45" spans="2:7" ht="13.5" customHeight="1">
      <c r="B45" s="216" t="str">
        <f>Calcu!E39</f>
        <v/>
      </c>
      <c r="C45" s="216" t="str">
        <f ca="1">TEXT(Calcu!G39,Calcu!$Q$80)</f>
        <v/>
      </c>
      <c r="D45" s="216" t="str">
        <f ca="1">TEXT(Calcu!H39,Calcu!$Q$80)</f>
        <v/>
      </c>
      <c r="E45" s="216" t="str">
        <f ca="1">TEXT(Calcu!I39,Calcu!$Q$80)</f>
        <v/>
      </c>
      <c r="F45" s="216" t="str">
        <f ca="1">TEXT(Calcu!J39,Calcu!$Q$80)</f>
        <v/>
      </c>
      <c r="G45" s="216" t="str">
        <f ca="1">TEXT(Calcu!K39,Calcu!$Q$80)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BJ167"/>
  <sheetViews>
    <sheetView showGridLines="0" zoomScaleNormal="100" zoomScaleSheetLayoutView="100" workbookViewId="0"/>
  </sheetViews>
  <sheetFormatPr defaultColWidth="1.77734375" defaultRowHeight="18.75" customHeight="1"/>
  <cols>
    <col min="1" max="8" width="1.77734375" style="54"/>
    <col min="9" max="9" width="1.77734375" style="54" customWidth="1"/>
    <col min="10" max="10" width="1.77734375" style="54"/>
    <col min="11" max="12" width="1.77734375" style="54" customWidth="1"/>
    <col min="13" max="24" width="1.77734375" style="54"/>
    <col min="25" max="25" width="1.77734375" style="54" customWidth="1"/>
    <col min="26" max="26" width="1.77734375" style="54"/>
    <col min="27" max="27" width="1.77734375" style="54" customWidth="1"/>
    <col min="28" max="28" width="1.77734375" style="54"/>
    <col min="29" max="29" width="1.77734375" style="54" customWidth="1"/>
    <col min="30" max="32" width="1.77734375" style="54"/>
    <col min="33" max="33" width="1.77734375" style="54" customWidth="1"/>
    <col min="34" max="50" width="1.77734375" style="54"/>
    <col min="51" max="51" width="1.77734375" style="54" customWidth="1"/>
    <col min="52" max="16384" width="1.77734375" style="54"/>
  </cols>
  <sheetData>
    <row r="1" spans="1:56" s="66" customFormat="1" ht="31.5">
      <c r="A1" s="65" t="s">
        <v>76</v>
      </c>
    </row>
    <row r="2" spans="1:56" s="66" customFormat="1" ht="18.75" customHeight="1"/>
    <row r="3" spans="1:56" ht="18.75" customHeight="1">
      <c r="A3" s="56" t="s">
        <v>158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</row>
    <row r="4" spans="1:56" ht="18.75" customHeight="1">
      <c r="A4" s="56"/>
      <c r="B4" s="389" t="s">
        <v>247</v>
      </c>
      <c r="C4" s="390"/>
      <c r="D4" s="390"/>
      <c r="E4" s="390"/>
      <c r="F4" s="391"/>
      <c r="G4" s="389" t="s">
        <v>248</v>
      </c>
      <c r="H4" s="390"/>
      <c r="I4" s="390"/>
      <c r="J4" s="390"/>
      <c r="K4" s="391"/>
      <c r="L4" s="389" t="s">
        <v>98</v>
      </c>
      <c r="M4" s="390"/>
      <c r="N4" s="390"/>
      <c r="O4" s="390"/>
      <c r="P4" s="391"/>
      <c r="Q4" s="398" t="s">
        <v>263</v>
      </c>
      <c r="R4" s="399"/>
      <c r="S4" s="399"/>
      <c r="T4" s="399"/>
      <c r="U4" s="399"/>
      <c r="V4" s="399"/>
      <c r="W4" s="399"/>
      <c r="X4" s="399"/>
      <c r="Y4" s="399"/>
      <c r="Z4" s="399"/>
      <c r="AA4" s="399"/>
      <c r="AB4" s="399"/>
      <c r="AC4" s="399"/>
      <c r="AD4" s="399"/>
      <c r="AE4" s="399"/>
      <c r="AF4" s="399"/>
      <c r="AG4" s="399"/>
      <c r="AH4" s="399"/>
      <c r="AI4" s="399"/>
      <c r="AJ4" s="399"/>
      <c r="AK4" s="399"/>
      <c r="AL4" s="399"/>
      <c r="AM4" s="399"/>
      <c r="AN4" s="399"/>
      <c r="AO4" s="400"/>
      <c r="AP4" s="389" t="s">
        <v>159</v>
      </c>
      <c r="AQ4" s="390"/>
      <c r="AR4" s="390"/>
      <c r="AS4" s="390"/>
      <c r="AT4" s="391"/>
      <c r="AU4" s="389" t="s">
        <v>77</v>
      </c>
      <c r="AV4" s="390"/>
      <c r="AW4" s="390"/>
      <c r="AX4" s="390"/>
      <c r="AY4" s="391"/>
      <c r="AZ4" s="389" t="s">
        <v>291</v>
      </c>
      <c r="BA4" s="390"/>
      <c r="BB4" s="390"/>
      <c r="BC4" s="390"/>
      <c r="BD4" s="391"/>
    </row>
    <row r="5" spans="1:56" ht="18.75" customHeight="1">
      <c r="A5" s="56"/>
      <c r="B5" s="392"/>
      <c r="C5" s="393"/>
      <c r="D5" s="393"/>
      <c r="E5" s="393"/>
      <c r="F5" s="394"/>
      <c r="G5" s="392"/>
      <c r="H5" s="393"/>
      <c r="I5" s="393"/>
      <c r="J5" s="393"/>
      <c r="K5" s="394"/>
      <c r="L5" s="392"/>
      <c r="M5" s="393"/>
      <c r="N5" s="393"/>
      <c r="O5" s="393"/>
      <c r="P5" s="394"/>
      <c r="Q5" s="398" t="s">
        <v>92</v>
      </c>
      <c r="R5" s="399"/>
      <c r="S5" s="399"/>
      <c r="T5" s="399"/>
      <c r="U5" s="400"/>
      <c r="V5" s="398" t="s">
        <v>120</v>
      </c>
      <c r="W5" s="399"/>
      <c r="X5" s="399"/>
      <c r="Y5" s="399"/>
      <c r="Z5" s="400"/>
      <c r="AA5" s="398" t="s">
        <v>160</v>
      </c>
      <c r="AB5" s="399"/>
      <c r="AC5" s="399"/>
      <c r="AD5" s="399"/>
      <c r="AE5" s="400"/>
      <c r="AF5" s="398" t="s">
        <v>161</v>
      </c>
      <c r="AG5" s="399"/>
      <c r="AH5" s="399"/>
      <c r="AI5" s="399"/>
      <c r="AJ5" s="400"/>
      <c r="AK5" s="398" t="s">
        <v>162</v>
      </c>
      <c r="AL5" s="399"/>
      <c r="AM5" s="399"/>
      <c r="AN5" s="399"/>
      <c r="AO5" s="400"/>
      <c r="AP5" s="392"/>
      <c r="AQ5" s="393"/>
      <c r="AR5" s="393"/>
      <c r="AS5" s="393"/>
      <c r="AT5" s="394"/>
      <c r="AU5" s="392"/>
      <c r="AV5" s="393"/>
      <c r="AW5" s="393"/>
      <c r="AX5" s="393"/>
      <c r="AY5" s="394"/>
      <c r="AZ5" s="392"/>
      <c r="BA5" s="393"/>
      <c r="BB5" s="393"/>
      <c r="BC5" s="393"/>
      <c r="BD5" s="394"/>
    </row>
    <row r="6" spans="1:56" ht="18.75" customHeight="1">
      <c r="A6" s="56"/>
      <c r="B6" s="398"/>
      <c r="C6" s="399"/>
      <c r="D6" s="399"/>
      <c r="E6" s="399"/>
      <c r="F6" s="400"/>
      <c r="G6" s="398"/>
      <c r="H6" s="399"/>
      <c r="I6" s="399"/>
      <c r="J6" s="399"/>
      <c r="K6" s="400"/>
      <c r="L6" s="398" t="s">
        <v>274</v>
      </c>
      <c r="M6" s="399"/>
      <c r="N6" s="399"/>
      <c r="O6" s="399"/>
      <c r="P6" s="400"/>
      <c r="Q6" s="398" t="s">
        <v>274</v>
      </c>
      <c r="R6" s="399"/>
      <c r="S6" s="399"/>
      <c r="T6" s="399"/>
      <c r="U6" s="400"/>
      <c r="V6" s="398" t="s">
        <v>274</v>
      </c>
      <c r="W6" s="399"/>
      <c r="X6" s="399"/>
      <c r="Y6" s="399"/>
      <c r="Z6" s="400"/>
      <c r="AA6" s="398" t="s">
        <v>274</v>
      </c>
      <c r="AB6" s="399"/>
      <c r="AC6" s="399"/>
      <c r="AD6" s="399"/>
      <c r="AE6" s="400"/>
      <c r="AF6" s="398" t="s">
        <v>274</v>
      </c>
      <c r="AG6" s="399"/>
      <c r="AH6" s="399"/>
      <c r="AI6" s="399"/>
      <c r="AJ6" s="400"/>
      <c r="AK6" s="398" t="s">
        <v>274</v>
      </c>
      <c r="AL6" s="399"/>
      <c r="AM6" s="399"/>
      <c r="AN6" s="399"/>
      <c r="AO6" s="400"/>
      <c r="AP6" s="398" t="s">
        <v>274</v>
      </c>
      <c r="AQ6" s="399"/>
      <c r="AR6" s="399"/>
      <c r="AS6" s="399"/>
      <c r="AT6" s="400"/>
      <c r="AU6" s="398" t="s">
        <v>274</v>
      </c>
      <c r="AV6" s="399"/>
      <c r="AW6" s="399"/>
      <c r="AX6" s="399"/>
      <c r="AY6" s="400"/>
      <c r="AZ6" s="398" t="s">
        <v>274</v>
      </c>
      <c r="BA6" s="399"/>
      <c r="BB6" s="399"/>
      <c r="BC6" s="399"/>
      <c r="BD6" s="400"/>
    </row>
    <row r="7" spans="1:56" ht="18.75" customHeight="1">
      <c r="A7" s="56"/>
      <c r="B7" s="358" t="str">
        <f>Calcu!C9</f>
        <v/>
      </c>
      <c r="C7" s="359"/>
      <c r="D7" s="359"/>
      <c r="E7" s="359"/>
      <c r="F7" s="360"/>
      <c r="G7" s="358" t="str">
        <f>Calcu!D9</f>
        <v/>
      </c>
      <c r="H7" s="359"/>
      <c r="I7" s="359"/>
      <c r="J7" s="359"/>
      <c r="K7" s="360"/>
      <c r="L7" s="358" t="str">
        <f>Calcu!E9</f>
        <v/>
      </c>
      <c r="M7" s="359"/>
      <c r="N7" s="359"/>
      <c r="O7" s="359"/>
      <c r="P7" s="360"/>
      <c r="Q7" s="358" t="str">
        <f>Calcu!G9</f>
        <v/>
      </c>
      <c r="R7" s="359"/>
      <c r="S7" s="359"/>
      <c r="T7" s="359"/>
      <c r="U7" s="360"/>
      <c r="V7" s="358" t="str">
        <f>Calcu!H9</f>
        <v/>
      </c>
      <c r="W7" s="359"/>
      <c r="X7" s="359"/>
      <c r="Y7" s="359"/>
      <c r="Z7" s="360"/>
      <c r="AA7" s="358" t="str">
        <f>Calcu!I9</f>
        <v/>
      </c>
      <c r="AB7" s="359"/>
      <c r="AC7" s="359"/>
      <c r="AD7" s="359"/>
      <c r="AE7" s="360"/>
      <c r="AF7" s="358" t="str">
        <f>Calcu!J9</f>
        <v/>
      </c>
      <c r="AG7" s="359"/>
      <c r="AH7" s="359"/>
      <c r="AI7" s="359"/>
      <c r="AJ7" s="360"/>
      <c r="AK7" s="358" t="str">
        <f>Calcu!K9</f>
        <v/>
      </c>
      <c r="AL7" s="359"/>
      <c r="AM7" s="359"/>
      <c r="AN7" s="359"/>
      <c r="AO7" s="360"/>
      <c r="AP7" s="358" t="str">
        <f>Calcu!L9</f>
        <v/>
      </c>
      <c r="AQ7" s="359"/>
      <c r="AR7" s="359"/>
      <c r="AS7" s="359"/>
      <c r="AT7" s="360"/>
      <c r="AU7" s="358" t="str">
        <f>Calcu!M9</f>
        <v/>
      </c>
      <c r="AV7" s="359"/>
      <c r="AW7" s="359"/>
      <c r="AX7" s="359"/>
      <c r="AY7" s="360"/>
      <c r="AZ7" s="358" t="str">
        <f>Calcu!N9</f>
        <v/>
      </c>
      <c r="BA7" s="359"/>
      <c r="BB7" s="359"/>
      <c r="BC7" s="359"/>
      <c r="BD7" s="360"/>
    </row>
    <row r="8" spans="1:56" ht="18.75" customHeight="1">
      <c r="A8" s="56"/>
      <c r="B8" s="358" t="str">
        <f>Calcu!C10</f>
        <v/>
      </c>
      <c r="C8" s="359"/>
      <c r="D8" s="359"/>
      <c r="E8" s="359"/>
      <c r="F8" s="360"/>
      <c r="G8" s="358" t="str">
        <f>Calcu!D10</f>
        <v/>
      </c>
      <c r="H8" s="359"/>
      <c r="I8" s="359"/>
      <c r="J8" s="359"/>
      <c r="K8" s="360"/>
      <c r="L8" s="358" t="str">
        <f>Calcu!E10</f>
        <v/>
      </c>
      <c r="M8" s="359"/>
      <c r="N8" s="359"/>
      <c r="O8" s="359"/>
      <c r="P8" s="360"/>
      <c r="Q8" s="358" t="str">
        <f>Calcu!G10</f>
        <v/>
      </c>
      <c r="R8" s="359"/>
      <c r="S8" s="359"/>
      <c r="T8" s="359"/>
      <c r="U8" s="360"/>
      <c r="V8" s="358" t="str">
        <f>Calcu!H10</f>
        <v/>
      </c>
      <c r="W8" s="359"/>
      <c r="X8" s="359"/>
      <c r="Y8" s="359"/>
      <c r="Z8" s="360"/>
      <c r="AA8" s="358" t="str">
        <f>Calcu!I10</f>
        <v/>
      </c>
      <c r="AB8" s="359"/>
      <c r="AC8" s="359"/>
      <c r="AD8" s="359"/>
      <c r="AE8" s="360"/>
      <c r="AF8" s="358" t="str">
        <f>Calcu!J10</f>
        <v/>
      </c>
      <c r="AG8" s="359"/>
      <c r="AH8" s="359"/>
      <c r="AI8" s="359"/>
      <c r="AJ8" s="360"/>
      <c r="AK8" s="358" t="str">
        <f>Calcu!K10</f>
        <v/>
      </c>
      <c r="AL8" s="359"/>
      <c r="AM8" s="359"/>
      <c r="AN8" s="359"/>
      <c r="AO8" s="360"/>
      <c r="AP8" s="358" t="str">
        <f>Calcu!L10</f>
        <v/>
      </c>
      <c r="AQ8" s="359"/>
      <c r="AR8" s="359"/>
      <c r="AS8" s="359"/>
      <c r="AT8" s="360"/>
      <c r="AU8" s="358" t="str">
        <f>Calcu!M10</f>
        <v/>
      </c>
      <c r="AV8" s="359"/>
      <c r="AW8" s="359"/>
      <c r="AX8" s="359"/>
      <c r="AY8" s="360"/>
      <c r="AZ8" s="358" t="str">
        <f>Calcu!N10</f>
        <v/>
      </c>
      <c r="BA8" s="359"/>
      <c r="BB8" s="359"/>
      <c r="BC8" s="359"/>
      <c r="BD8" s="360"/>
    </row>
    <row r="9" spans="1:56" ht="18.75" customHeight="1">
      <c r="A9" s="56"/>
      <c r="B9" s="358" t="str">
        <f>Calcu!C11</f>
        <v/>
      </c>
      <c r="C9" s="359"/>
      <c r="D9" s="359"/>
      <c r="E9" s="359"/>
      <c r="F9" s="360"/>
      <c r="G9" s="358" t="str">
        <f>Calcu!D11</f>
        <v/>
      </c>
      <c r="H9" s="359"/>
      <c r="I9" s="359"/>
      <c r="J9" s="359"/>
      <c r="K9" s="360"/>
      <c r="L9" s="358" t="str">
        <f>Calcu!E11</f>
        <v/>
      </c>
      <c r="M9" s="359"/>
      <c r="N9" s="359"/>
      <c r="O9" s="359"/>
      <c r="P9" s="360"/>
      <c r="Q9" s="358" t="str">
        <f>Calcu!G11</f>
        <v/>
      </c>
      <c r="R9" s="359"/>
      <c r="S9" s="359"/>
      <c r="T9" s="359"/>
      <c r="U9" s="360"/>
      <c r="V9" s="358" t="str">
        <f>Calcu!H11</f>
        <v/>
      </c>
      <c r="W9" s="359"/>
      <c r="X9" s="359"/>
      <c r="Y9" s="359"/>
      <c r="Z9" s="360"/>
      <c r="AA9" s="358" t="str">
        <f>Calcu!I11</f>
        <v/>
      </c>
      <c r="AB9" s="359"/>
      <c r="AC9" s="359"/>
      <c r="AD9" s="359"/>
      <c r="AE9" s="360"/>
      <c r="AF9" s="358" t="str">
        <f>Calcu!J11</f>
        <v/>
      </c>
      <c r="AG9" s="359"/>
      <c r="AH9" s="359"/>
      <c r="AI9" s="359"/>
      <c r="AJ9" s="360"/>
      <c r="AK9" s="358" t="str">
        <f>Calcu!K11</f>
        <v/>
      </c>
      <c r="AL9" s="359"/>
      <c r="AM9" s="359"/>
      <c r="AN9" s="359"/>
      <c r="AO9" s="360"/>
      <c r="AP9" s="358" t="str">
        <f>Calcu!L11</f>
        <v/>
      </c>
      <c r="AQ9" s="359"/>
      <c r="AR9" s="359"/>
      <c r="AS9" s="359"/>
      <c r="AT9" s="360"/>
      <c r="AU9" s="358" t="str">
        <f>Calcu!M11</f>
        <v/>
      </c>
      <c r="AV9" s="359"/>
      <c r="AW9" s="359"/>
      <c r="AX9" s="359"/>
      <c r="AY9" s="360"/>
      <c r="AZ9" s="358" t="str">
        <f>Calcu!N11</f>
        <v/>
      </c>
      <c r="BA9" s="359"/>
      <c r="BB9" s="359"/>
      <c r="BC9" s="359"/>
      <c r="BD9" s="360"/>
    </row>
    <row r="10" spans="1:56" ht="18.75" customHeight="1">
      <c r="A10" s="56"/>
      <c r="B10" s="358" t="str">
        <f>Calcu!C12</f>
        <v/>
      </c>
      <c r="C10" s="359"/>
      <c r="D10" s="359"/>
      <c r="E10" s="359"/>
      <c r="F10" s="360"/>
      <c r="G10" s="358" t="str">
        <f>Calcu!D12</f>
        <v/>
      </c>
      <c r="H10" s="359"/>
      <c r="I10" s="359"/>
      <c r="J10" s="359"/>
      <c r="K10" s="360"/>
      <c r="L10" s="358" t="str">
        <f>Calcu!E12</f>
        <v/>
      </c>
      <c r="M10" s="359"/>
      <c r="N10" s="359"/>
      <c r="O10" s="359"/>
      <c r="P10" s="360"/>
      <c r="Q10" s="358" t="str">
        <f>Calcu!G12</f>
        <v/>
      </c>
      <c r="R10" s="359"/>
      <c r="S10" s="359"/>
      <c r="T10" s="359"/>
      <c r="U10" s="360"/>
      <c r="V10" s="358" t="str">
        <f>Calcu!H12</f>
        <v/>
      </c>
      <c r="W10" s="359"/>
      <c r="X10" s="359"/>
      <c r="Y10" s="359"/>
      <c r="Z10" s="360"/>
      <c r="AA10" s="358" t="str">
        <f>Calcu!I12</f>
        <v/>
      </c>
      <c r="AB10" s="359"/>
      <c r="AC10" s="359"/>
      <c r="AD10" s="359"/>
      <c r="AE10" s="360"/>
      <c r="AF10" s="358" t="str">
        <f>Calcu!J12</f>
        <v/>
      </c>
      <c r="AG10" s="359"/>
      <c r="AH10" s="359"/>
      <c r="AI10" s="359"/>
      <c r="AJ10" s="360"/>
      <c r="AK10" s="358" t="str">
        <f>Calcu!K12</f>
        <v/>
      </c>
      <c r="AL10" s="359"/>
      <c r="AM10" s="359"/>
      <c r="AN10" s="359"/>
      <c r="AO10" s="360"/>
      <c r="AP10" s="358" t="str">
        <f>Calcu!L12</f>
        <v/>
      </c>
      <c r="AQ10" s="359"/>
      <c r="AR10" s="359"/>
      <c r="AS10" s="359"/>
      <c r="AT10" s="360"/>
      <c r="AU10" s="358" t="str">
        <f>Calcu!M12</f>
        <v/>
      </c>
      <c r="AV10" s="359"/>
      <c r="AW10" s="359"/>
      <c r="AX10" s="359"/>
      <c r="AY10" s="360"/>
      <c r="AZ10" s="358" t="str">
        <f>Calcu!N12</f>
        <v/>
      </c>
      <c r="BA10" s="359"/>
      <c r="BB10" s="359"/>
      <c r="BC10" s="359"/>
      <c r="BD10" s="360"/>
    </row>
    <row r="11" spans="1:56" ht="18.75" customHeight="1">
      <c r="A11" s="56"/>
      <c r="B11" s="358" t="str">
        <f>Calcu!C13</f>
        <v/>
      </c>
      <c r="C11" s="359"/>
      <c r="D11" s="359"/>
      <c r="E11" s="359"/>
      <c r="F11" s="360"/>
      <c r="G11" s="358" t="str">
        <f>Calcu!D13</f>
        <v/>
      </c>
      <c r="H11" s="359"/>
      <c r="I11" s="359"/>
      <c r="J11" s="359"/>
      <c r="K11" s="360"/>
      <c r="L11" s="358" t="str">
        <f>Calcu!E13</f>
        <v/>
      </c>
      <c r="M11" s="359"/>
      <c r="N11" s="359"/>
      <c r="O11" s="359"/>
      <c r="P11" s="360"/>
      <c r="Q11" s="358" t="str">
        <f>Calcu!G13</f>
        <v/>
      </c>
      <c r="R11" s="359"/>
      <c r="S11" s="359"/>
      <c r="T11" s="359"/>
      <c r="U11" s="360"/>
      <c r="V11" s="358" t="str">
        <f>Calcu!H13</f>
        <v/>
      </c>
      <c r="W11" s="359"/>
      <c r="X11" s="359"/>
      <c r="Y11" s="359"/>
      <c r="Z11" s="360"/>
      <c r="AA11" s="358" t="str">
        <f>Calcu!I13</f>
        <v/>
      </c>
      <c r="AB11" s="359"/>
      <c r="AC11" s="359"/>
      <c r="AD11" s="359"/>
      <c r="AE11" s="360"/>
      <c r="AF11" s="358" t="str">
        <f>Calcu!J13</f>
        <v/>
      </c>
      <c r="AG11" s="359"/>
      <c r="AH11" s="359"/>
      <c r="AI11" s="359"/>
      <c r="AJ11" s="360"/>
      <c r="AK11" s="358" t="str">
        <f>Calcu!K13</f>
        <v/>
      </c>
      <c r="AL11" s="359"/>
      <c r="AM11" s="359"/>
      <c r="AN11" s="359"/>
      <c r="AO11" s="360"/>
      <c r="AP11" s="358" t="str">
        <f>Calcu!L13</f>
        <v/>
      </c>
      <c r="AQ11" s="359"/>
      <c r="AR11" s="359"/>
      <c r="AS11" s="359"/>
      <c r="AT11" s="360"/>
      <c r="AU11" s="358" t="str">
        <f>Calcu!M13</f>
        <v/>
      </c>
      <c r="AV11" s="359"/>
      <c r="AW11" s="359"/>
      <c r="AX11" s="359"/>
      <c r="AY11" s="360"/>
      <c r="AZ11" s="358" t="str">
        <f>Calcu!N13</f>
        <v/>
      </c>
      <c r="BA11" s="359"/>
      <c r="BB11" s="359"/>
      <c r="BC11" s="359"/>
      <c r="BD11" s="360"/>
    </row>
    <row r="12" spans="1:56" ht="18.75" customHeight="1">
      <c r="A12" s="56"/>
      <c r="B12" s="358" t="str">
        <f>Calcu!C14</f>
        <v/>
      </c>
      <c r="C12" s="359"/>
      <c r="D12" s="359"/>
      <c r="E12" s="359"/>
      <c r="F12" s="360"/>
      <c r="G12" s="358" t="str">
        <f>Calcu!D14</f>
        <v/>
      </c>
      <c r="H12" s="359"/>
      <c r="I12" s="359"/>
      <c r="J12" s="359"/>
      <c r="K12" s="360"/>
      <c r="L12" s="358" t="str">
        <f>Calcu!E14</f>
        <v/>
      </c>
      <c r="M12" s="359"/>
      <c r="N12" s="359"/>
      <c r="O12" s="359"/>
      <c r="P12" s="360"/>
      <c r="Q12" s="358" t="str">
        <f>Calcu!G14</f>
        <v/>
      </c>
      <c r="R12" s="359"/>
      <c r="S12" s="359"/>
      <c r="T12" s="359"/>
      <c r="U12" s="360"/>
      <c r="V12" s="358" t="str">
        <f>Calcu!H14</f>
        <v/>
      </c>
      <c r="W12" s="359"/>
      <c r="X12" s="359"/>
      <c r="Y12" s="359"/>
      <c r="Z12" s="360"/>
      <c r="AA12" s="358" t="str">
        <f>Calcu!I14</f>
        <v/>
      </c>
      <c r="AB12" s="359"/>
      <c r="AC12" s="359"/>
      <c r="AD12" s="359"/>
      <c r="AE12" s="360"/>
      <c r="AF12" s="358" t="str">
        <f>Calcu!J14</f>
        <v/>
      </c>
      <c r="AG12" s="359"/>
      <c r="AH12" s="359"/>
      <c r="AI12" s="359"/>
      <c r="AJ12" s="360"/>
      <c r="AK12" s="358" t="str">
        <f>Calcu!K14</f>
        <v/>
      </c>
      <c r="AL12" s="359"/>
      <c r="AM12" s="359"/>
      <c r="AN12" s="359"/>
      <c r="AO12" s="360"/>
      <c r="AP12" s="358" t="str">
        <f>Calcu!L14</f>
        <v/>
      </c>
      <c r="AQ12" s="359"/>
      <c r="AR12" s="359"/>
      <c r="AS12" s="359"/>
      <c r="AT12" s="360"/>
      <c r="AU12" s="358" t="str">
        <f>Calcu!M14</f>
        <v/>
      </c>
      <c r="AV12" s="359"/>
      <c r="AW12" s="359"/>
      <c r="AX12" s="359"/>
      <c r="AY12" s="360"/>
      <c r="AZ12" s="358" t="str">
        <f>Calcu!N14</f>
        <v/>
      </c>
      <c r="BA12" s="359"/>
      <c r="BB12" s="359"/>
      <c r="BC12" s="359"/>
      <c r="BD12" s="360"/>
    </row>
    <row r="13" spans="1:56" ht="18.75" customHeight="1">
      <c r="A13" s="56"/>
      <c r="B13" s="358" t="str">
        <f>Calcu!C15</f>
        <v/>
      </c>
      <c r="C13" s="359"/>
      <c r="D13" s="359"/>
      <c r="E13" s="359"/>
      <c r="F13" s="360"/>
      <c r="G13" s="358" t="str">
        <f>Calcu!D15</f>
        <v/>
      </c>
      <c r="H13" s="359"/>
      <c r="I13" s="359"/>
      <c r="J13" s="359"/>
      <c r="K13" s="360"/>
      <c r="L13" s="358" t="str">
        <f>Calcu!E15</f>
        <v/>
      </c>
      <c r="M13" s="359"/>
      <c r="N13" s="359"/>
      <c r="O13" s="359"/>
      <c r="P13" s="360"/>
      <c r="Q13" s="358" t="str">
        <f>Calcu!G15</f>
        <v/>
      </c>
      <c r="R13" s="359"/>
      <c r="S13" s="359"/>
      <c r="T13" s="359"/>
      <c r="U13" s="360"/>
      <c r="V13" s="358" t="str">
        <f>Calcu!H15</f>
        <v/>
      </c>
      <c r="W13" s="359"/>
      <c r="X13" s="359"/>
      <c r="Y13" s="359"/>
      <c r="Z13" s="360"/>
      <c r="AA13" s="358" t="str">
        <f>Calcu!I15</f>
        <v/>
      </c>
      <c r="AB13" s="359"/>
      <c r="AC13" s="359"/>
      <c r="AD13" s="359"/>
      <c r="AE13" s="360"/>
      <c r="AF13" s="358" t="str">
        <f>Calcu!J15</f>
        <v/>
      </c>
      <c r="AG13" s="359"/>
      <c r="AH13" s="359"/>
      <c r="AI13" s="359"/>
      <c r="AJ13" s="360"/>
      <c r="AK13" s="358" t="str">
        <f>Calcu!K15</f>
        <v/>
      </c>
      <c r="AL13" s="359"/>
      <c r="AM13" s="359"/>
      <c r="AN13" s="359"/>
      <c r="AO13" s="360"/>
      <c r="AP13" s="358" t="str">
        <f>Calcu!L15</f>
        <v/>
      </c>
      <c r="AQ13" s="359"/>
      <c r="AR13" s="359"/>
      <c r="AS13" s="359"/>
      <c r="AT13" s="360"/>
      <c r="AU13" s="358" t="str">
        <f>Calcu!M15</f>
        <v/>
      </c>
      <c r="AV13" s="359"/>
      <c r="AW13" s="359"/>
      <c r="AX13" s="359"/>
      <c r="AY13" s="360"/>
      <c r="AZ13" s="358" t="str">
        <f>Calcu!N15</f>
        <v/>
      </c>
      <c r="BA13" s="359"/>
      <c r="BB13" s="359"/>
      <c r="BC13" s="359"/>
      <c r="BD13" s="360"/>
    </row>
    <row r="14" spans="1:56" ht="18.75" customHeight="1">
      <c r="A14" s="56"/>
      <c r="B14" s="358" t="str">
        <f>Calcu!C16</f>
        <v/>
      </c>
      <c r="C14" s="359"/>
      <c r="D14" s="359"/>
      <c r="E14" s="359"/>
      <c r="F14" s="360"/>
      <c r="G14" s="358" t="str">
        <f>Calcu!D16</f>
        <v/>
      </c>
      <c r="H14" s="359"/>
      <c r="I14" s="359"/>
      <c r="J14" s="359"/>
      <c r="K14" s="360"/>
      <c r="L14" s="358" t="str">
        <f>Calcu!E16</f>
        <v/>
      </c>
      <c r="M14" s="359"/>
      <c r="N14" s="359"/>
      <c r="O14" s="359"/>
      <c r="P14" s="360"/>
      <c r="Q14" s="358" t="str">
        <f>Calcu!G16</f>
        <v/>
      </c>
      <c r="R14" s="359"/>
      <c r="S14" s="359"/>
      <c r="T14" s="359"/>
      <c r="U14" s="360"/>
      <c r="V14" s="358" t="str">
        <f>Calcu!H16</f>
        <v/>
      </c>
      <c r="W14" s="359"/>
      <c r="X14" s="359"/>
      <c r="Y14" s="359"/>
      <c r="Z14" s="360"/>
      <c r="AA14" s="358" t="str">
        <f>Calcu!I16</f>
        <v/>
      </c>
      <c r="AB14" s="359"/>
      <c r="AC14" s="359"/>
      <c r="AD14" s="359"/>
      <c r="AE14" s="360"/>
      <c r="AF14" s="358" t="str">
        <f>Calcu!J16</f>
        <v/>
      </c>
      <c r="AG14" s="359"/>
      <c r="AH14" s="359"/>
      <c r="AI14" s="359"/>
      <c r="AJ14" s="360"/>
      <c r="AK14" s="358" t="str">
        <f>Calcu!K16</f>
        <v/>
      </c>
      <c r="AL14" s="359"/>
      <c r="AM14" s="359"/>
      <c r="AN14" s="359"/>
      <c r="AO14" s="360"/>
      <c r="AP14" s="358" t="str">
        <f>Calcu!L16</f>
        <v/>
      </c>
      <c r="AQ14" s="359"/>
      <c r="AR14" s="359"/>
      <c r="AS14" s="359"/>
      <c r="AT14" s="360"/>
      <c r="AU14" s="358" t="str">
        <f>Calcu!M16</f>
        <v/>
      </c>
      <c r="AV14" s="359"/>
      <c r="AW14" s="359"/>
      <c r="AX14" s="359"/>
      <c r="AY14" s="360"/>
      <c r="AZ14" s="358" t="str">
        <f>Calcu!N16</f>
        <v/>
      </c>
      <c r="BA14" s="359"/>
      <c r="BB14" s="359"/>
      <c r="BC14" s="359"/>
      <c r="BD14" s="360"/>
    </row>
    <row r="15" spans="1:56" ht="18.75" customHeight="1">
      <c r="A15" s="56"/>
      <c r="B15" s="358" t="str">
        <f>Calcu!C17</f>
        <v/>
      </c>
      <c r="C15" s="359"/>
      <c r="D15" s="359"/>
      <c r="E15" s="359"/>
      <c r="F15" s="360"/>
      <c r="G15" s="358" t="str">
        <f>Calcu!D17</f>
        <v/>
      </c>
      <c r="H15" s="359"/>
      <c r="I15" s="359"/>
      <c r="J15" s="359"/>
      <c r="K15" s="360"/>
      <c r="L15" s="358" t="str">
        <f>Calcu!E17</f>
        <v/>
      </c>
      <c r="M15" s="359"/>
      <c r="N15" s="359"/>
      <c r="O15" s="359"/>
      <c r="P15" s="360"/>
      <c r="Q15" s="358" t="str">
        <f>Calcu!G17</f>
        <v/>
      </c>
      <c r="R15" s="359"/>
      <c r="S15" s="359"/>
      <c r="T15" s="359"/>
      <c r="U15" s="360"/>
      <c r="V15" s="358" t="str">
        <f>Calcu!H17</f>
        <v/>
      </c>
      <c r="W15" s="359"/>
      <c r="X15" s="359"/>
      <c r="Y15" s="359"/>
      <c r="Z15" s="360"/>
      <c r="AA15" s="358" t="str">
        <f>Calcu!I17</f>
        <v/>
      </c>
      <c r="AB15" s="359"/>
      <c r="AC15" s="359"/>
      <c r="AD15" s="359"/>
      <c r="AE15" s="360"/>
      <c r="AF15" s="358" t="str">
        <f>Calcu!J17</f>
        <v/>
      </c>
      <c r="AG15" s="359"/>
      <c r="AH15" s="359"/>
      <c r="AI15" s="359"/>
      <c r="AJ15" s="360"/>
      <c r="AK15" s="358" t="str">
        <f>Calcu!K17</f>
        <v/>
      </c>
      <c r="AL15" s="359"/>
      <c r="AM15" s="359"/>
      <c r="AN15" s="359"/>
      <c r="AO15" s="360"/>
      <c r="AP15" s="358" t="str">
        <f>Calcu!L17</f>
        <v/>
      </c>
      <c r="AQ15" s="359"/>
      <c r="AR15" s="359"/>
      <c r="AS15" s="359"/>
      <c r="AT15" s="360"/>
      <c r="AU15" s="358" t="str">
        <f>Calcu!M17</f>
        <v/>
      </c>
      <c r="AV15" s="359"/>
      <c r="AW15" s="359"/>
      <c r="AX15" s="359"/>
      <c r="AY15" s="360"/>
      <c r="AZ15" s="358" t="str">
        <f>Calcu!N17</f>
        <v/>
      </c>
      <c r="BA15" s="359"/>
      <c r="BB15" s="359"/>
      <c r="BC15" s="359"/>
      <c r="BD15" s="360"/>
    </row>
    <row r="16" spans="1:56" ht="18.75" customHeight="1">
      <c r="A16" s="56"/>
      <c r="B16" s="358" t="str">
        <f>Calcu!C18</f>
        <v/>
      </c>
      <c r="C16" s="359"/>
      <c r="D16" s="359"/>
      <c r="E16" s="359"/>
      <c r="F16" s="360"/>
      <c r="G16" s="358" t="str">
        <f>Calcu!D18</f>
        <v/>
      </c>
      <c r="H16" s="359"/>
      <c r="I16" s="359"/>
      <c r="J16" s="359"/>
      <c r="K16" s="360"/>
      <c r="L16" s="358" t="str">
        <f>Calcu!E18</f>
        <v/>
      </c>
      <c r="M16" s="359"/>
      <c r="N16" s="359"/>
      <c r="O16" s="359"/>
      <c r="P16" s="360"/>
      <c r="Q16" s="358" t="str">
        <f>Calcu!G18</f>
        <v/>
      </c>
      <c r="R16" s="359"/>
      <c r="S16" s="359"/>
      <c r="T16" s="359"/>
      <c r="U16" s="360"/>
      <c r="V16" s="358" t="str">
        <f>Calcu!H18</f>
        <v/>
      </c>
      <c r="W16" s="359"/>
      <c r="X16" s="359"/>
      <c r="Y16" s="359"/>
      <c r="Z16" s="360"/>
      <c r="AA16" s="358" t="str">
        <f>Calcu!I18</f>
        <v/>
      </c>
      <c r="AB16" s="359"/>
      <c r="AC16" s="359"/>
      <c r="AD16" s="359"/>
      <c r="AE16" s="360"/>
      <c r="AF16" s="358" t="str">
        <f>Calcu!J18</f>
        <v/>
      </c>
      <c r="AG16" s="359"/>
      <c r="AH16" s="359"/>
      <c r="AI16" s="359"/>
      <c r="AJ16" s="360"/>
      <c r="AK16" s="358" t="str">
        <f>Calcu!K18</f>
        <v/>
      </c>
      <c r="AL16" s="359"/>
      <c r="AM16" s="359"/>
      <c r="AN16" s="359"/>
      <c r="AO16" s="360"/>
      <c r="AP16" s="358" t="str">
        <f>Calcu!L18</f>
        <v/>
      </c>
      <c r="AQ16" s="359"/>
      <c r="AR16" s="359"/>
      <c r="AS16" s="359"/>
      <c r="AT16" s="360"/>
      <c r="AU16" s="358" t="str">
        <f>Calcu!M18</f>
        <v/>
      </c>
      <c r="AV16" s="359"/>
      <c r="AW16" s="359"/>
      <c r="AX16" s="359"/>
      <c r="AY16" s="360"/>
      <c r="AZ16" s="358" t="str">
        <f>Calcu!N18</f>
        <v/>
      </c>
      <c r="BA16" s="359"/>
      <c r="BB16" s="359"/>
      <c r="BC16" s="359"/>
      <c r="BD16" s="360"/>
    </row>
    <row r="17" spans="1:56" ht="18.75" customHeight="1">
      <c r="A17" s="56"/>
      <c r="B17" s="358" t="str">
        <f>Calcu!C19</f>
        <v/>
      </c>
      <c r="C17" s="359"/>
      <c r="D17" s="359"/>
      <c r="E17" s="359"/>
      <c r="F17" s="360"/>
      <c r="G17" s="358" t="str">
        <f>Calcu!D19</f>
        <v/>
      </c>
      <c r="H17" s="359"/>
      <c r="I17" s="359"/>
      <c r="J17" s="359"/>
      <c r="K17" s="360"/>
      <c r="L17" s="358" t="str">
        <f>Calcu!E19</f>
        <v/>
      </c>
      <c r="M17" s="359"/>
      <c r="N17" s="359"/>
      <c r="O17" s="359"/>
      <c r="P17" s="360"/>
      <c r="Q17" s="358" t="str">
        <f>Calcu!G19</f>
        <v/>
      </c>
      <c r="R17" s="359"/>
      <c r="S17" s="359"/>
      <c r="T17" s="359"/>
      <c r="U17" s="360"/>
      <c r="V17" s="358" t="str">
        <f>Calcu!H19</f>
        <v/>
      </c>
      <c r="W17" s="359"/>
      <c r="X17" s="359"/>
      <c r="Y17" s="359"/>
      <c r="Z17" s="360"/>
      <c r="AA17" s="358" t="str">
        <f>Calcu!I19</f>
        <v/>
      </c>
      <c r="AB17" s="359"/>
      <c r="AC17" s="359"/>
      <c r="AD17" s="359"/>
      <c r="AE17" s="360"/>
      <c r="AF17" s="358" t="str">
        <f>Calcu!J19</f>
        <v/>
      </c>
      <c r="AG17" s="359"/>
      <c r="AH17" s="359"/>
      <c r="AI17" s="359"/>
      <c r="AJ17" s="360"/>
      <c r="AK17" s="358" t="str">
        <f>Calcu!K19</f>
        <v/>
      </c>
      <c r="AL17" s="359"/>
      <c r="AM17" s="359"/>
      <c r="AN17" s="359"/>
      <c r="AO17" s="360"/>
      <c r="AP17" s="358" t="str">
        <f>Calcu!L19</f>
        <v/>
      </c>
      <c r="AQ17" s="359"/>
      <c r="AR17" s="359"/>
      <c r="AS17" s="359"/>
      <c r="AT17" s="360"/>
      <c r="AU17" s="358" t="str">
        <f>Calcu!M19</f>
        <v/>
      </c>
      <c r="AV17" s="359"/>
      <c r="AW17" s="359"/>
      <c r="AX17" s="359"/>
      <c r="AY17" s="360"/>
      <c r="AZ17" s="358" t="str">
        <f>Calcu!N19</f>
        <v/>
      </c>
      <c r="BA17" s="359"/>
      <c r="BB17" s="359"/>
      <c r="BC17" s="359"/>
      <c r="BD17" s="360"/>
    </row>
    <row r="18" spans="1:56" ht="18.75" customHeight="1">
      <c r="A18" s="56"/>
      <c r="B18" s="358" t="str">
        <f>Calcu!C20</f>
        <v/>
      </c>
      <c r="C18" s="359"/>
      <c r="D18" s="359"/>
      <c r="E18" s="359"/>
      <c r="F18" s="360"/>
      <c r="G18" s="358" t="str">
        <f>Calcu!D20</f>
        <v/>
      </c>
      <c r="H18" s="359"/>
      <c r="I18" s="359"/>
      <c r="J18" s="359"/>
      <c r="K18" s="360"/>
      <c r="L18" s="358" t="str">
        <f>Calcu!E20</f>
        <v/>
      </c>
      <c r="M18" s="359"/>
      <c r="N18" s="359"/>
      <c r="O18" s="359"/>
      <c r="P18" s="360"/>
      <c r="Q18" s="358" t="str">
        <f>Calcu!G20</f>
        <v/>
      </c>
      <c r="R18" s="359"/>
      <c r="S18" s="359"/>
      <c r="T18" s="359"/>
      <c r="U18" s="360"/>
      <c r="V18" s="358" t="str">
        <f>Calcu!H20</f>
        <v/>
      </c>
      <c r="W18" s="359"/>
      <c r="X18" s="359"/>
      <c r="Y18" s="359"/>
      <c r="Z18" s="360"/>
      <c r="AA18" s="358" t="str">
        <f>Calcu!I20</f>
        <v/>
      </c>
      <c r="AB18" s="359"/>
      <c r="AC18" s="359"/>
      <c r="AD18" s="359"/>
      <c r="AE18" s="360"/>
      <c r="AF18" s="358" t="str">
        <f>Calcu!J20</f>
        <v/>
      </c>
      <c r="AG18" s="359"/>
      <c r="AH18" s="359"/>
      <c r="AI18" s="359"/>
      <c r="AJ18" s="360"/>
      <c r="AK18" s="358" t="str">
        <f>Calcu!K20</f>
        <v/>
      </c>
      <c r="AL18" s="359"/>
      <c r="AM18" s="359"/>
      <c r="AN18" s="359"/>
      <c r="AO18" s="360"/>
      <c r="AP18" s="358" t="str">
        <f>Calcu!L20</f>
        <v/>
      </c>
      <c r="AQ18" s="359"/>
      <c r="AR18" s="359"/>
      <c r="AS18" s="359"/>
      <c r="AT18" s="360"/>
      <c r="AU18" s="358" t="str">
        <f>Calcu!M20</f>
        <v/>
      </c>
      <c r="AV18" s="359"/>
      <c r="AW18" s="359"/>
      <c r="AX18" s="359"/>
      <c r="AY18" s="360"/>
      <c r="AZ18" s="358" t="str">
        <f>Calcu!N20</f>
        <v/>
      </c>
      <c r="BA18" s="359"/>
      <c r="BB18" s="359"/>
      <c r="BC18" s="359"/>
      <c r="BD18" s="360"/>
    </row>
    <row r="19" spans="1:56" ht="18.75" customHeight="1">
      <c r="A19" s="56"/>
      <c r="B19" s="358" t="str">
        <f>Calcu!C21</f>
        <v/>
      </c>
      <c r="C19" s="359"/>
      <c r="D19" s="359"/>
      <c r="E19" s="359"/>
      <c r="F19" s="360"/>
      <c r="G19" s="358" t="str">
        <f>Calcu!D21</f>
        <v/>
      </c>
      <c r="H19" s="359"/>
      <c r="I19" s="359"/>
      <c r="J19" s="359"/>
      <c r="K19" s="360"/>
      <c r="L19" s="358" t="str">
        <f>Calcu!E21</f>
        <v/>
      </c>
      <c r="M19" s="359"/>
      <c r="N19" s="359"/>
      <c r="O19" s="359"/>
      <c r="P19" s="360"/>
      <c r="Q19" s="358" t="str">
        <f>Calcu!G21</f>
        <v/>
      </c>
      <c r="R19" s="359"/>
      <c r="S19" s="359"/>
      <c r="T19" s="359"/>
      <c r="U19" s="360"/>
      <c r="V19" s="358" t="str">
        <f>Calcu!H21</f>
        <v/>
      </c>
      <c r="W19" s="359"/>
      <c r="X19" s="359"/>
      <c r="Y19" s="359"/>
      <c r="Z19" s="360"/>
      <c r="AA19" s="358" t="str">
        <f>Calcu!I21</f>
        <v/>
      </c>
      <c r="AB19" s="359"/>
      <c r="AC19" s="359"/>
      <c r="AD19" s="359"/>
      <c r="AE19" s="360"/>
      <c r="AF19" s="358" t="str">
        <f>Calcu!J21</f>
        <v/>
      </c>
      <c r="AG19" s="359"/>
      <c r="AH19" s="359"/>
      <c r="AI19" s="359"/>
      <c r="AJ19" s="360"/>
      <c r="AK19" s="358" t="str">
        <f>Calcu!K21</f>
        <v/>
      </c>
      <c r="AL19" s="359"/>
      <c r="AM19" s="359"/>
      <c r="AN19" s="359"/>
      <c r="AO19" s="360"/>
      <c r="AP19" s="358" t="str">
        <f>Calcu!L21</f>
        <v/>
      </c>
      <c r="AQ19" s="359"/>
      <c r="AR19" s="359"/>
      <c r="AS19" s="359"/>
      <c r="AT19" s="360"/>
      <c r="AU19" s="358" t="str">
        <f>Calcu!M21</f>
        <v/>
      </c>
      <c r="AV19" s="359"/>
      <c r="AW19" s="359"/>
      <c r="AX19" s="359"/>
      <c r="AY19" s="360"/>
      <c r="AZ19" s="358" t="str">
        <f>Calcu!N21</f>
        <v/>
      </c>
      <c r="BA19" s="359"/>
      <c r="BB19" s="359"/>
      <c r="BC19" s="359"/>
      <c r="BD19" s="360"/>
    </row>
    <row r="20" spans="1:56" ht="18.75" customHeight="1">
      <c r="A20" s="56"/>
      <c r="B20" s="358" t="str">
        <f>Calcu!C22</f>
        <v/>
      </c>
      <c r="C20" s="359"/>
      <c r="D20" s="359"/>
      <c r="E20" s="359"/>
      <c r="F20" s="360"/>
      <c r="G20" s="358" t="str">
        <f>Calcu!D22</f>
        <v/>
      </c>
      <c r="H20" s="359"/>
      <c r="I20" s="359"/>
      <c r="J20" s="359"/>
      <c r="K20" s="360"/>
      <c r="L20" s="358" t="str">
        <f>Calcu!E22</f>
        <v/>
      </c>
      <c r="M20" s="359"/>
      <c r="N20" s="359"/>
      <c r="O20" s="359"/>
      <c r="P20" s="360"/>
      <c r="Q20" s="358" t="str">
        <f>Calcu!G22</f>
        <v/>
      </c>
      <c r="R20" s="359"/>
      <c r="S20" s="359"/>
      <c r="T20" s="359"/>
      <c r="U20" s="360"/>
      <c r="V20" s="358" t="str">
        <f>Calcu!H22</f>
        <v/>
      </c>
      <c r="W20" s="359"/>
      <c r="X20" s="359"/>
      <c r="Y20" s="359"/>
      <c r="Z20" s="360"/>
      <c r="AA20" s="358" t="str">
        <f>Calcu!I22</f>
        <v/>
      </c>
      <c r="AB20" s="359"/>
      <c r="AC20" s="359"/>
      <c r="AD20" s="359"/>
      <c r="AE20" s="360"/>
      <c r="AF20" s="358" t="str">
        <f>Calcu!J22</f>
        <v/>
      </c>
      <c r="AG20" s="359"/>
      <c r="AH20" s="359"/>
      <c r="AI20" s="359"/>
      <c r="AJ20" s="360"/>
      <c r="AK20" s="358" t="str">
        <f>Calcu!K22</f>
        <v/>
      </c>
      <c r="AL20" s="359"/>
      <c r="AM20" s="359"/>
      <c r="AN20" s="359"/>
      <c r="AO20" s="360"/>
      <c r="AP20" s="358" t="str">
        <f>Calcu!L22</f>
        <v/>
      </c>
      <c r="AQ20" s="359"/>
      <c r="AR20" s="359"/>
      <c r="AS20" s="359"/>
      <c r="AT20" s="360"/>
      <c r="AU20" s="358" t="str">
        <f>Calcu!M22</f>
        <v/>
      </c>
      <c r="AV20" s="359"/>
      <c r="AW20" s="359"/>
      <c r="AX20" s="359"/>
      <c r="AY20" s="360"/>
      <c r="AZ20" s="358" t="str">
        <f>Calcu!N22</f>
        <v/>
      </c>
      <c r="BA20" s="359"/>
      <c r="BB20" s="359"/>
      <c r="BC20" s="359"/>
      <c r="BD20" s="360"/>
    </row>
    <row r="21" spans="1:56" ht="18.75" customHeight="1">
      <c r="A21" s="56"/>
      <c r="B21" s="358" t="str">
        <f>Calcu!C23</f>
        <v/>
      </c>
      <c r="C21" s="359"/>
      <c r="D21" s="359"/>
      <c r="E21" s="359"/>
      <c r="F21" s="360"/>
      <c r="G21" s="358" t="str">
        <f>Calcu!D23</f>
        <v/>
      </c>
      <c r="H21" s="359"/>
      <c r="I21" s="359"/>
      <c r="J21" s="359"/>
      <c r="K21" s="360"/>
      <c r="L21" s="358" t="str">
        <f>Calcu!E23</f>
        <v/>
      </c>
      <c r="M21" s="359"/>
      <c r="N21" s="359"/>
      <c r="O21" s="359"/>
      <c r="P21" s="360"/>
      <c r="Q21" s="358" t="str">
        <f>Calcu!G23</f>
        <v/>
      </c>
      <c r="R21" s="359"/>
      <c r="S21" s="359"/>
      <c r="T21" s="359"/>
      <c r="U21" s="360"/>
      <c r="V21" s="358" t="str">
        <f>Calcu!H23</f>
        <v/>
      </c>
      <c r="W21" s="359"/>
      <c r="X21" s="359"/>
      <c r="Y21" s="359"/>
      <c r="Z21" s="360"/>
      <c r="AA21" s="358" t="str">
        <f>Calcu!I23</f>
        <v/>
      </c>
      <c r="AB21" s="359"/>
      <c r="AC21" s="359"/>
      <c r="AD21" s="359"/>
      <c r="AE21" s="360"/>
      <c r="AF21" s="358" t="str">
        <f>Calcu!J23</f>
        <v/>
      </c>
      <c r="AG21" s="359"/>
      <c r="AH21" s="359"/>
      <c r="AI21" s="359"/>
      <c r="AJ21" s="360"/>
      <c r="AK21" s="358" t="str">
        <f>Calcu!K23</f>
        <v/>
      </c>
      <c r="AL21" s="359"/>
      <c r="AM21" s="359"/>
      <c r="AN21" s="359"/>
      <c r="AO21" s="360"/>
      <c r="AP21" s="358" t="str">
        <f>Calcu!L23</f>
        <v/>
      </c>
      <c r="AQ21" s="359"/>
      <c r="AR21" s="359"/>
      <c r="AS21" s="359"/>
      <c r="AT21" s="360"/>
      <c r="AU21" s="358" t="str">
        <f>Calcu!M23</f>
        <v/>
      </c>
      <c r="AV21" s="359"/>
      <c r="AW21" s="359"/>
      <c r="AX21" s="359"/>
      <c r="AY21" s="360"/>
      <c r="AZ21" s="358" t="str">
        <f>Calcu!N23</f>
        <v/>
      </c>
      <c r="BA21" s="359"/>
      <c r="BB21" s="359"/>
      <c r="BC21" s="359"/>
      <c r="BD21" s="360"/>
    </row>
    <row r="22" spans="1:56" ht="18.75" customHeight="1">
      <c r="A22" s="56"/>
      <c r="B22" s="358" t="str">
        <f>Calcu!C24</f>
        <v/>
      </c>
      <c r="C22" s="359"/>
      <c r="D22" s="359"/>
      <c r="E22" s="359"/>
      <c r="F22" s="360"/>
      <c r="G22" s="358" t="str">
        <f>Calcu!D24</f>
        <v/>
      </c>
      <c r="H22" s="359"/>
      <c r="I22" s="359"/>
      <c r="J22" s="359"/>
      <c r="K22" s="360"/>
      <c r="L22" s="358" t="str">
        <f>Calcu!E24</f>
        <v/>
      </c>
      <c r="M22" s="359"/>
      <c r="N22" s="359"/>
      <c r="O22" s="359"/>
      <c r="P22" s="360"/>
      <c r="Q22" s="358" t="str">
        <f>Calcu!G24</f>
        <v/>
      </c>
      <c r="R22" s="359"/>
      <c r="S22" s="359"/>
      <c r="T22" s="359"/>
      <c r="U22" s="360"/>
      <c r="V22" s="358" t="str">
        <f>Calcu!H24</f>
        <v/>
      </c>
      <c r="W22" s="359"/>
      <c r="X22" s="359"/>
      <c r="Y22" s="359"/>
      <c r="Z22" s="360"/>
      <c r="AA22" s="358" t="str">
        <f>Calcu!I24</f>
        <v/>
      </c>
      <c r="AB22" s="359"/>
      <c r="AC22" s="359"/>
      <c r="AD22" s="359"/>
      <c r="AE22" s="360"/>
      <c r="AF22" s="358" t="str">
        <f>Calcu!J24</f>
        <v/>
      </c>
      <c r="AG22" s="359"/>
      <c r="AH22" s="359"/>
      <c r="AI22" s="359"/>
      <c r="AJ22" s="360"/>
      <c r="AK22" s="358" t="str">
        <f>Calcu!K24</f>
        <v/>
      </c>
      <c r="AL22" s="359"/>
      <c r="AM22" s="359"/>
      <c r="AN22" s="359"/>
      <c r="AO22" s="360"/>
      <c r="AP22" s="358" t="str">
        <f>Calcu!L24</f>
        <v/>
      </c>
      <c r="AQ22" s="359"/>
      <c r="AR22" s="359"/>
      <c r="AS22" s="359"/>
      <c r="AT22" s="360"/>
      <c r="AU22" s="358" t="str">
        <f>Calcu!M24</f>
        <v/>
      </c>
      <c r="AV22" s="359"/>
      <c r="AW22" s="359"/>
      <c r="AX22" s="359"/>
      <c r="AY22" s="360"/>
      <c r="AZ22" s="358" t="str">
        <f>Calcu!N24</f>
        <v/>
      </c>
      <c r="BA22" s="359"/>
      <c r="BB22" s="359"/>
      <c r="BC22" s="359"/>
      <c r="BD22" s="360"/>
    </row>
    <row r="23" spans="1:56" ht="18.75" customHeight="1">
      <c r="A23" s="56"/>
      <c r="B23" s="358" t="str">
        <f>Calcu!C25</f>
        <v/>
      </c>
      <c r="C23" s="359"/>
      <c r="D23" s="359"/>
      <c r="E23" s="359"/>
      <c r="F23" s="360"/>
      <c r="G23" s="358" t="str">
        <f>Calcu!D25</f>
        <v/>
      </c>
      <c r="H23" s="359"/>
      <c r="I23" s="359"/>
      <c r="J23" s="359"/>
      <c r="K23" s="360"/>
      <c r="L23" s="358" t="str">
        <f>Calcu!E25</f>
        <v/>
      </c>
      <c r="M23" s="359"/>
      <c r="N23" s="359"/>
      <c r="O23" s="359"/>
      <c r="P23" s="360"/>
      <c r="Q23" s="358" t="str">
        <f>Calcu!G25</f>
        <v/>
      </c>
      <c r="R23" s="359"/>
      <c r="S23" s="359"/>
      <c r="T23" s="359"/>
      <c r="U23" s="360"/>
      <c r="V23" s="358" t="str">
        <f>Calcu!H25</f>
        <v/>
      </c>
      <c r="W23" s="359"/>
      <c r="X23" s="359"/>
      <c r="Y23" s="359"/>
      <c r="Z23" s="360"/>
      <c r="AA23" s="358" t="str">
        <f>Calcu!I25</f>
        <v/>
      </c>
      <c r="AB23" s="359"/>
      <c r="AC23" s="359"/>
      <c r="AD23" s="359"/>
      <c r="AE23" s="360"/>
      <c r="AF23" s="358" t="str">
        <f>Calcu!J25</f>
        <v/>
      </c>
      <c r="AG23" s="359"/>
      <c r="AH23" s="359"/>
      <c r="AI23" s="359"/>
      <c r="AJ23" s="360"/>
      <c r="AK23" s="358" t="str">
        <f>Calcu!K25</f>
        <v/>
      </c>
      <c r="AL23" s="359"/>
      <c r="AM23" s="359"/>
      <c r="AN23" s="359"/>
      <c r="AO23" s="360"/>
      <c r="AP23" s="358" t="str">
        <f>Calcu!L25</f>
        <v/>
      </c>
      <c r="AQ23" s="359"/>
      <c r="AR23" s="359"/>
      <c r="AS23" s="359"/>
      <c r="AT23" s="360"/>
      <c r="AU23" s="358" t="str">
        <f>Calcu!M25</f>
        <v/>
      </c>
      <c r="AV23" s="359"/>
      <c r="AW23" s="359"/>
      <c r="AX23" s="359"/>
      <c r="AY23" s="360"/>
      <c r="AZ23" s="358" t="str">
        <f>Calcu!N25</f>
        <v/>
      </c>
      <c r="BA23" s="359"/>
      <c r="BB23" s="359"/>
      <c r="BC23" s="359"/>
      <c r="BD23" s="360"/>
    </row>
    <row r="24" spans="1:56" ht="18.75" customHeight="1">
      <c r="A24" s="56"/>
      <c r="B24" s="358" t="str">
        <f>Calcu!C26</f>
        <v/>
      </c>
      <c r="C24" s="359"/>
      <c r="D24" s="359"/>
      <c r="E24" s="359"/>
      <c r="F24" s="360"/>
      <c r="G24" s="358" t="str">
        <f>Calcu!D26</f>
        <v/>
      </c>
      <c r="H24" s="359"/>
      <c r="I24" s="359"/>
      <c r="J24" s="359"/>
      <c r="K24" s="360"/>
      <c r="L24" s="358" t="str">
        <f>Calcu!E26</f>
        <v/>
      </c>
      <c r="M24" s="359"/>
      <c r="N24" s="359"/>
      <c r="O24" s="359"/>
      <c r="P24" s="360"/>
      <c r="Q24" s="358" t="str">
        <f>Calcu!G26</f>
        <v/>
      </c>
      <c r="R24" s="359"/>
      <c r="S24" s="359"/>
      <c r="T24" s="359"/>
      <c r="U24" s="360"/>
      <c r="V24" s="358" t="str">
        <f>Calcu!H26</f>
        <v/>
      </c>
      <c r="W24" s="359"/>
      <c r="X24" s="359"/>
      <c r="Y24" s="359"/>
      <c r="Z24" s="360"/>
      <c r="AA24" s="358" t="str">
        <f>Calcu!I26</f>
        <v/>
      </c>
      <c r="AB24" s="359"/>
      <c r="AC24" s="359"/>
      <c r="AD24" s="359"/>
      <c r="AE24" s="360"/>
      <c r="AF24" s="358" t="str">
        <f>Calcu!J26</f>
        <v/>
      </c>
      <c r="AG24" s="359"/>
      <c r="AH24" s="359"/>
      <c r="AI24" s="359"/>
      <c r="AJ24" s="360"/>
      <c r="AK24" s="358" t="str">
        <f>Calcu!K26</f>
        <v/>
      </c>
      <c r="AL24" s="359"/>
      <c r="AM24" s="359"/>
      <c r="AN24" s="359"/>
      <c r="AO24" s="360"/>
      <c r="AP24" s="358" t="str">
        <f>Calcu!L26</f>
        <v/>
      </c>
      <c r="AQ24" s="359"/>
      <c r="AR24" s="359"/>
      <c r="AS24" s="359"/>
      <c r="AT24" s="360"/>
      <c r="AU24" s="358" t="str">
        <f>Calcu!M26</f>
        <v/>
      </c>
      <c r="AV24" s="359"/>
      <c r="AW24" s="359"/>
      <c r="AX24" s="359"/>
      <c r="AY24" s="360"/>
      <c r="AZ24" s="358" t="str">
        <f>Calcu!N26</f>
        <v/>
      </c>
      <c r="BA24" s="359"/>
      <c r="BB24" s="359"/>
      <c r="BC24" s="359"/>
      <c r="BD24" s="360"/>
    </row>
    <row r="25" spans="1:56" ht="18.75" customHeight="1">
      <c r="A25" s="56"/>
      <c r="B25" s="358" t="str">
        <f>Calcu!C27</f>
        <v/>
      </c>
      <c r="C25" s="359"/>
      <c r="D25" s="359"/>
      <c r="E25" s="359"/>
      <c r="F25" s="360"/>
      <c r="G25" s="358" t="str">
        <f>Calcu!D27</f>
        <v/>
      </c>
      <c r="H25" s="359"/>
      <c r="I25" s="359"/>
      <c r="J25" s="359"/>
      <c r="K25" s="360"/>
      <c r="L25" s="358" t="str">
        <f>Calcu!E27</f>
        <v/>
      </c>
      <c r="M25" s="359"/>
      <c r="N25" s="359"/>
      <c r="O25" s="359"/>
      <c r="P25" s="360"/>
      <c r="Q25" s="358" t="str">
        <f>Calcu!G27</f>
        <v/>
      </c>
      <c r="R25" s="359"/>
      <c r="S25" s="359"/>
      <c r="T25" s="359"/>
      <c r="U25" s="360"/>
      <c r="V25" s="358" t="str">
        <f>Calcu!H27</f>
        <v/>
      </c>
      <c r="W25" s="359"/>
      <c r="X25" s="359"/>
      <c r="Y25" s="359"/>
      <c r="Z25" s="360"/>
      <c r="AA25" s="358" t="str">
        <f>Calcu!I27</f>
        <v/>
      </c>
      <c r="AB25" s="359"/>
      <c r="AC25" s="359"/>
      <c r="AD25" s="359"/>
      <c r="AE25" s="360"/>
      <c r="AF25" s="358" t="str">
        <f>Calcu!J27</f>
        <v/>
      </c>
      <c r="AG25" s="359"/>
      <c r="AH25" s="359"/>
      <c r="AI25" s="359"/>
      <c r="AJ25" s="360"/>
      <c r="AK25" s="358" t="str">
        <f>Calcu!K27</f>
        <v/>
      </c>
      <c r="AL25" s="359"/>
      <c r="AM25" s="359"/>
      <c r="AN25" s="359"/>
      <c r="AO25" s="360"/>
      <c r="AP25" s="358" t="str">
        <f>Calcu!L27</f>
        <v/>
      </c>
      <c r="AQ25" s="359"/>
      <c r="AR25" s="359"/>
      <c r="AS25" s="359"/>
      <c r="AT25" s="360"/>
      <c r="AU25" s="358" t="str">
        <f>Calcu!M27</f>
        <v/>
      </c>
      <c r="AV25" s="359"/>
      <c r="AW25" s="359"/>
      <c r="AX25" s="359"/>
      <c r="AY25" s="360"/>
      <c r="AZ25" s="358" t="str">
        <f>Calcu!N27</f>
        <v/>
      </c>
      <c r="BA25" s="359"/>
      <c r="BB25" s="359"/>
      <c r="BC25" s="359"/>
      <c r="BD25" s="360"/>
    </row>
    <row r="26" spans="1:56" ht="18.75" customHeight="1">
      <c r="A26" s="56"/>
      <c r="B26" s="358" t="str">
        <f>Calcu!C28</f>
        <v/>
      </c>
      <c r="C26" s="359"/>
      <c r="D26" s="359"/>
      <c r="E26" s="359"/>
      <c r="F26" s="360"/>
      <c r="G26" s="358" t="str">
        <f>Calcu!D28</f>
        <v/>
      </c>
      <c r="H26" s="359"/>
      <c r="I26" s="359"/>
      <c r="J26" s="359"/>
      <c r="K26" s="360"/>
      <c r="L26" s="358" t="str">
        <f>Calcu!E28</f>
        <v/>
      </c>
      <c r="M26" s="359"/>
      <c r="N26" s="359"/>
      <c r="O26" s="359"/>
      <c r="P26" s="360"/>
      <c r="Q26" s="358" t="str">
        <f>Calcu!G28</f>
        <v/>
      </c>
      <c r="R26" s="359"/>
      <c r="S26" s="359"/>
      <c r="T26" s="359"/>
      <c r="U26" s="360"/>
      <c r="V26" s="358" t="str">
        <f>Calcu!H28</f>
        <v/>
      </c>
      <c r="W26" s="359"/>
      <c r="X26" s="359"/>
      <c r="Y26" s="359"/>
      <c r="Z26" s="360"/>
      <c r="AA26" s="358" t="str">
        <f>Calcu!I28</f>
        <v/>
      </c>
      <c r="AB26" s="359"/>
      <c r="AC26" s="359"/>
      <c r="AD26" s="359"/>
      <c r="AE26" s="360"/>
      <c r="AF26" s="358" t="str">
        <f>Calcu!J28</f>
        <v/>
      </c>
      <c r="AG26" s="359"/>
      <c r="AH26" s="359"/>
      <c r="AI26" s="359"/>
      <c r="AJ26" s="360"/>
      <c r="AK26" s="358" t="str">
        <f>Calcu!K28</f>
        <v/>
      </c>
      <c r="AL26" s="359"/>
      <c r="AM26" s="359"/>
      <c r="AN26" s="359"/>
      <c r="AO26" s="360"/>
      <c r="AP26" s="358" t="str">
        <f>Calcu!L28</f>
        <v/>
      </c>
      <c r="AQ26" s="359"/>
      <c r="AR26" s="359"/>
      <c r="AS26" s="359"/>
      <c r="AT26" s="360"/>
      <c r="AU26" s="358" t="str">
        <f>Calcu!M28</f>
        <v/>
      </c>
      <c r="AV26" s="359"/>
      <c r="AW26" s="359"/>
      <c r="AX26" s="359"/>
      <c r="AY26" s="360"/>
      <c r="AZ26" s="358" t="str">
        <f>Calcu!N28</f>
        <v/>
      </c>
      <c r="BA26" s="359"/>
      <c r="BB26" s="359"/>
      <c r="BC26" s="359"/>
      <c r="BD26" s="360"/>
    </row>
    <row r="27" spans="1:56" ht="18.75" customHeight="1">
      <c r="A27" s="56"/>
      <c r="B27" s="358" t="str">
        <f>Calcu!C29</f>
        <v/>
      </c>
      <c r="C27" s="359"/>
      <c r="D27" s="359"/>
      <c r="E27" s="359"/>
      <c r="F27" s="360"/>
      <c r="G27" s="358" t="str">
        <f>Calcu!D29</f>
        <v/>
      </c>
      <c r="H27" s="359"/>
      <c r="I27" s="359"/>
      <c r="J27" s="359"/>
      <c r="K27" s="360"/>
      <c r="L27" s="358" t="str">
        <f>Calcu!E29</f>
        <v/>
      </c>
      <c r="M27" s="359"/>
      <c r="N27" s="359"/>
      <c r="O27" s="359"/>
      <c r="P27" s="360"/>
      <c r="Q27" s="358" t="str">
        <f>Calcu!G29</f>
        <v/>
      </c>
      <c r="R27" s="359"/>
      <c r="S27" s="359"/>
      <c r="T27" s="359"/>
      <c r="U27" s="360"/>
      <c r="V27" s="358" t="str">
        <f>Calcu!H29</f>
        <v/>
      </c>
      <c r="W27" s="359"/>
      <c r="X27" s="359"/>
      <c r="Y27" s="359"/>
      <c r="Z27" s="360"/>
      <c r="AA27" s="358" t="str">
        <f>Calcu!I29</f>
        <v/>
      </c>
      <c r="AB27" s="359"/>
      <c r="AC27" s="359"/>
      <c r="AD27" s="359"/>
      <c r="AE27" s="360"/>
      <c r="AF27" s="358" t="str">
        <f>Calcu!J29</f>
        <v/>
      </c>
      <c r="AG27" s="359"/>
      <c r="AH27" s="359"/>
      <c r="AI27" s="359"/>
      <c r="AJ27" s="360"/>
      <c r="AK27" s="358" t="str">
        <f>Calcu!K29</f>
        <v/>
      </c>
      <c r="AL27" s="359"/>
      <c r="AM27" s="359"/>
      <c r="AN27" s="359"/>
      <c r="AO27" s="360"/>
      <c r="AP27" s="358" t="str">
        <f>Calcu!L29</f>
        <v/>
      </c>
      <c r="AQ27" s="359"/>
      <c r="AR27" s="359"/>
      <c r="AS27" s="359"/>
      <c r="AT27" s="360"/>
      <c r="AU27" s="358" t="str">
        <f>Calcu!M29</f>
        <v/>
      </c>
      <c r="AV27" s="359"/>
      <c r="AW27" s="359"/>
      <c r="AX27" s="359"/>
      <c r="AY27" s="360"/>
      <c r="AZ27" s="358" t="str">
        <f>Calcu!N29</f>
        <v/>
      </c>
      <c r="BA27" s="359"/>
      <c r="BB27" s="359"/>
      <c r="BC27" s="359"/>
      <c r="BD27" s="360"/>
    </row>
    <row r="28" spans="1:56" ht="18.75" customHeight="1">
      <c r="A28" s="56"/>
      <c r="B28" s="358" t="str">
        <f>Calcu!C30</f>
        <v/>
      </c>
      <c r="C28" s="359"/>
      <c r="D28" s="359"/>
      <c r="E28" s="359"/>
      <c r="F28" s="360"/>
      <c r="G28" s="358" t="str">
        <f>Calcu!D30</f>
        <v/>
      </c>
      <c r="H28" s="359"/>
      <c r="I28" s="359"/>
      <c r="J28" s="359"/>
      <c r="K28" s="360"/>
      <c r="L28" s="358" t="str">
        <f>Calcu!E30</f>
        <v/>
      </c>
      <c r="M28" s="359"/>
      <c r="N28" s="359"/>
      <c r="O28" s="359"/>
      <c r="P28" s="360"/>
      <c r="Q28" s="358" t="str">
        <f>Calcu!G30</f>
        <v/>
      </c>
      <c r="R28" s="359"/>
      <c r="S28" s="359"/>
      <c r="T28" s="359"/>
      <c r="U28" s="360"/>
      <c r="V28" s="358" t="str">
        <f>Calcu!H30</f>
        <v/>
      </c>
      <c r="W28" s="359"/>
      <c r="X28" s="359"/>
      <c r="Y28" s="359"/>
      <c r="Z28" s="360"/>
      <c r="AA28" s="358" t="str">
        <f>Calcu!I30</f>
        <v/>
      </c>
      <c r="AB28" s="359"/>
      <c r="AC28" s="359"/>
      <c r="AD28" s="359"/>
      <c r="AE28" s="360"/>
      <c r="AF28" s="358" t="str">
        <f>Calcu!J30</f>
        <v/>
      </c>
      <c r="AG28" s="359"/>
      <c r="AH28" s="359"/>
      <c r="AI28" s="359"/>
      <c r="AJ28" s="360"/>
      <c r="AK28" s="358" t="str">
        <f>Calcu!K30</f>
        <v/>
      </c>
      <c r="AL28" s="359"/>
      <c r="AM28" s="359"/>
      <c r="AN28" s="359"/>
      <c r="AO28" s="360"/>
      <c r="AP28" s="358" t="str">
        <f>Calcu!L30</f>
        <v/>
      </c>
      <c r="AQ28" s="359"/>
      <c r="AR28" s="359"/>
      <c r="AS28" s="359"/>
      <c r="AT28" s="360"/>
      <c r="AU28" s="358" t="str">
        <f>Calcu!M30</f>
        <v/>
      </c>
      <c r="AV28" s="359"/>
      <c r="AW28" s="359"/>
      <c r="AX28" s="359"/>
      <c r="AY28" s="360"/>
      <c r="AZ28" s="358" t="str">
        <f>Calcu!N30</f>
        <v/>
      </c>
      <c r="BA28" s="359"/>
      <c r="BB28" s="359"/>
      <c r="BC28" s="359"/>
      <c r="BD28" s="360"/>
    </row>
    <row r="29" spans="1:56" ht="18.75" customHeight="1">
      <c r="A29" s="56"/>
      <c r="B29" s="358" t="str">
        <f>Calcu!C31</f>
        <v/>
      </c>
      <c r="C29" s="359"/>
      <c r="D29" s="359"/>
      <c r="E29" s="359"/>
      <c r="F29" s="360"/>
      <c r="G29" s="358" t="str">
        <f>Calcu!D31</f>
        <v/>
      </c>
      <c r="H29" s="359"/>
      <c r="I29" s="359"/>
      <c r="J29" s="359"/>
      <c r="K29" s="360"/>
      <c r="L29" s="358" t="str">
        <f>Calcu!E31</f>
        <v/>
      </c>
      <c r="M29" s="359"/>
      <c r="N29" s="359"/>
      <c r="O29" s="359"/>
      <c r="P29" s="360"/>
      <c r="Q29" s="358" t="str">
        <f>Calcu!G31</f>
        <v/>
      </c>
      <c r="R29" s="359"/>
      <c r="S29" s="359"/>
      <c r="T29" s="359"/>
      <c r="U29" s="360"/>
      <c r="V29" s="358" t="str">
        <f>Calcu!H31</f>
        <v/>
      </c>
      <c r="W29" s="359"/>
      <c r="X29" s="359"/>
      <c r="Y29" s="359"/>
      <c r="Z29" s="360"/>
      <c r="AA29" s="358" t="str">
        <f>Calcu!I31</f>
        <v/>
      </c>
      <c r="AB29" s="359"/>
      <c r="AC29" s="359"/>
      <c r="AD29" s="359"/>
      <c r="AE29" s="360"/>
      <c r="AF29" s="358" t="str">
        <f>Calcu!J31</f>
        <v/>
      </c>
      <c r="AG29" s="359"/>
      <c r="AH29" s="359"/>
      <c r="AI29" s="359"/>
      <c r="AJ29" s="360"/>
      <c r="AK29" s="358" t="str">
        <f>Calcu!K31</f>
        <v/>
      </c>
      <c r="AL29" s="359"/>
      <c r="AM29" s="359"/>
      <c r="AN29" s="359"/>
      <c r="AO29" s="360"/>
      <c r="AP29" s="358" t="str">
        <f>Calcu!L31</f>
        <v/>
      </c>
      <c r="AQ29" s="359"/>
      <c r="AR29" s="359"/>
      <c r="AS29" s="359"/>
      <c r="AT29" s="360"/>
      <c r="AU29" s="358" t="str">
        <f>Calcu!M31</f>
        <v/>
      </c>
      <c r="AV29" s="359"/>
      <c r="AW29" s="359"/>
      <c r="AX29" s="359"/>
      <c r="AY29" s="360"/>
      <c r="AZ29" s="358" t="str">
        <f>Calcu!N31</f>
        <v/>
      </c>
      <c r="BA29" s="359"/>
      <c r="BB29" s="359"/>
      <c r="BC29" s="359"/>
      <c r="BD29" s="360"/>
    </row>
    <row r="30" spans="1:56" ht="18.75" customHeight="1">
      <c r="A30" s="56"/>
      <c r="B30" s="358" t="str">
        <f>Calcu!C32</f>
        <v/>
      </c>
      <c r="C30" s="359"/>
      <c r="D30" s="359"/>
      <c r="E30" s="359"/>
      <c r="F30" s="360"/>
      <c r="G30" s="358" t="str">
        <f>Calcu!D32</f>
        <v/>
      </c>
      <c r="H30" s="359"/>
      <c r="I30" s="359"/>
      <c r="J30" s="359"/>
      <c r="K30" s="360"/>
      <c r="L30" s="358" t="str">
        <f>Calcu!E32</f>
        <v/>
      </c>
      <c r="M30" s="359"/>
      <c r="N30" s="359"/>
      <c r="O30" s="359"/>
      <c r="P30" s="360"/>
      <c r="Q30" s="358" t="str">
        <f>Calcu!G32</f>
        <v/>
      </c>
      <c r="R30" s="359"/>
      <c r="S30" s="359"/>
      <c r="T30" s="359"/>
      <c r="U30" s="360"/>
      <c r="V30" s="358" t="str">
        <f>Calcu!H32</f>
        <v/>
      </c>
      <c r="W30" s="359"/>
      <c r="X30" s="359"/>
      <c r="Y30" s="359"/>
      <c r="Z30" s="360"/>
      <c r="AA30" s="358" t="str">
        <f>Calcu!I32</f>
        <v/>
      </c>
      <c r="AB30" s="359"/>
      <c r="AC30" s="359"/>
      <c r="AD30" s="359"/>
      <c r="AE30" s="360"/>
      <c r="AF30" s="358" t="str">
        <f>Calcu!J32</f>
        <v/>
      </c>
      <c r="AG30" s="359"/>
      <c r="AH30" s="359"/>
      <c r="AI30" s="359"/>
      <c r="AJ30" s="360"/>
      <c r="AK30" s="358" t="str">
        <f>Calcu!K32</f>
        <v/>
      </c>
      <c r="AL30" s="359"/>
      <c r="AM30" s="359"/>
      <c r="AN30" s="359"/>
      <c r="AO30" s="360"/>
      <c r="AP30" s="358" t="str">
        <f>Calcu!L32</f>
        <v/>
      </c>
      <c r="AQ30" s="359"/>
      <c r="AR30" s="359"/>
      <c r="AS30" s="359"/>
      <c r="AT30" s="360"/>
      <c r="AU30" s="358" t="str">
        <f>Calcu!M32</f>
        <v/>
      </c>
      <c r="AV30" s="359"/>
      <c r="AW30" s="359"/>
      <c r="AX30" s="359"/>
      <c r="AY30" s="360"/>
      <c r="AZ30" s="358" t="str">
        <f>Calcu!N32</f>
        <v/>
      </c>
      <c r="BA30" s="359"/>
      <c r="BB30" s="359"/>
      <c r="BC30" s="359"/>
      <c r="BD30" s="360"/>
    </row>
    <row r="31" spans="1:56" ht="18.75" customHeight="1">
      <c r="A31" s="56"/>
      <c r="B31" s="358" t="str">
        <f>Calcu!C33</f>
        <v/>
      </c>
      <c r="C31" s="359"/>
      <c r="D31" s="359"/>
      <c r="E31" s="359"/>
      <c r="F31" s="360"/>
      <c r="G31" s="358" t="str">
        <f>Calcu!D33</f>
        <v/>
      </c>
      <c r="H31" s="359"/>
      <c r="I31" s="359"/>
      <c r="J31" s="359"/>
      <c r="K31" s="360"/>
      <c r="L31" s="358" t="str">
        <f>Calcu!E33</f>
        <v/>
      </c>
      <c r="M31" s="359"/>
      <c r="N31" s="359"/>
      <c r="O31" s="359"/>
      <c r="P31" s="360"/>
      <c r="Q31" s="358" t="str">
        <f>Calcu!G33</f>
        <v/>
      </c>
      <c r="R31" s="359"/>
      <c r="S31" s="359"/>
      <c r="T31" s="359"/>
      <c r="U31" s="360"/>
      <c r="V31" s="358" t="str">
        <f>Calcu!H33</f>
        <v/>
      </c>
      <c r="W31" s="359"/>
      <c r="X31" s="359"/>
      <c r="Y31" s="359"/>
      <c r="Z31" s="360"/>
      <c r="AA31" s="358" t="str">
        <f>Calcu!I33</f>
        <v/>
      </c>
      <c r="AB31" s="359"/>
      <c r="AC31" s="359"/>
      <c r="AD31" s="359"/>
      <c r="AE31" s="360"/>
      <c r="AF31" s="358" t="str">
        <f>Calcu!J33</f>
        <v/>
      </c>
      <c r="AG31" s="359"/>
      <c r="AH31" s="359"/>
      <c r="AI31" s="359"/>
      <c r="AJ31" s="360"/>
      <c r="AK31" s="358" t="str">
        <f>Calcu!K33</f>
        <v/>
      </c>
      <c r="AL31" s="359"/>
      <c r="AM31" s="359"/>
      <c r="AN31" s="359"/>
      <c r="AO31" s="360"/>
      <c r="AP31" s="358" t="str">
        <f>Calcu!L33</f>
        <v/>
      </c>
      <c r="AQ31" s="359"/>
      <c r="AR31" s="359"/>
      <c r="AS31" s="359"/>
      <c r="AT31" s="360"/>
      <c r="AU31" s="358" t="str">
        <f>Calcu!M33</f>
        <v/>
      </c>
      <c r="AV31" s="359"/>
      <c r="AW31" s="359"/>
      <c r="AX31" s="359"/>
      <c r="AY31" s="360"/>
      <c r="AZ31" s="358" t="str">
        <f>Calcu!N33</f>
        <v/>
      </c>
      <c r="BA31" s="359"/>
      <c r="BB31" s="359"/>
      <c r="BC31" s="359"/>
      <c r="BD31" s="360"/>
    </row>
    <row r="32" spans="1:56" ht="18.75" customHeight="1">
      <c r="A32" s="56"/>
      <c r="B32" s="358" t="str">
        <f>Calcu!C34</f>
        <v/>
      </c>
      <c r="C32" s="359"/>
      <c r="D32" s="359"/>
      <c r="E32" s="359"/>
      <c r="F32" s="360"/>
      <c r="G32" s="358" t="str">
        <f>Calcu!D34</f>
        <v/>
      </c>
      <c r="H32" s="359"/>
      <c r="I32" s="359"/>
      <c r="J32" s="359"/>
      <c r="K32" s="360"/>
      <c r="L32" s="358" t="str">
        <f>Calcu!E34</f>
        <v/>
      </c>
      <c r="M32" s="359"/>
      <c r="N32" s="359"/>
      <c r="O32" s="359"/>
      <c r="P32" s="360"/>
      <c r="Q32" s="358" t="str">
        <f>Calcu!G34</f>
        <v/>
      </c>
      <c r="R32" s="359"/>
      <c r="S32" s="359"/>
      <c r="T32" s="359"/>
      <c r="U32" s="360"/>
      <c r="V32" s="358" t="str">
        <f>Calcu!H34</f>
        <v/>
      </c>
      <c r="W32" s="359"/>
      <c r="X32" s="359"/>
      <c r="Y32" s="359"/>
      <c r="Z32" s="360"/>
      <c r="AA32" s="358" t="str">
        <f>Calcu!I34</f>
        <v/>
      </c>
      <c r="AB32" s="359"/>
      <c r="AC32" s="359"/>
      <c r="AD32" s="359"/>
      <c r="AE32" s="360"/>
      <c r="AF32" s="358" t="str">
        <f>Calcu!J34</f>
        <v/>
      </c>
      <c r="AG32" s="359"/>
      <c r="AH32" s="359"/>
      <c r="AI32" s="359"/>
      <c r="AJ32" s="360"/>
      <c r="AK32" s="358" t="str">
        <f>Calcu!K34</f>
        <v/>
      </c>
      <c r="AL32" s="359"/>
      <c r="AM32" s="359"/>
      <c r="AN32" s="359"/>
      <c r="AO32" s="360"/>
      <c r="AP32" s="358" t="str">
        <f>Calcu!L34</f>
        <v/>
      </c>
      <c r="AQ32" s="359"/>
      <c r="AR32" s="359"/>
      <c r="AS32" s="359"/>
      <c r="AT32" s="360"/>
      <c r="AU32" s="358" t="str">
        <f>Calcu!M34</f>
        <v/>
      </c>
      <c r="AV32" s="359"/>
      <c r="AW32" s="359"/>
      <c r="AX32" s="359"/>
      <c r="AY32" s="360"/>
      <c r="AZ32" s="358" t="str">
        <f>Calcu!N34</f>
        <v/>
      </c>
      <c r="BA32" s="359"/>
      <c r="BB32" s="359"/>
      <c r="BC32" s="359"/>
      <c r="BD32" s="360"/>
    </row>
    <row r="33" spans="1:56" ht="18.75" customHeight="1">
      <c r="A33" s="56"/>
      <c r="B33" s="358" t="str">
        <f>Calcu!C35</f>
        <v/>
      </c>
      <c r="C33" s="359"/>
      <c r="D33" s="359"/>
      <c r="E33" s="359"/>
      <c r="F33" s="360"/>
      <c r="G33" s="358" t="str">
        <f>Calcu!D35</f>
        <v/>
      </c>
      <c r="H33" s="359"/>
      <c r="I33" s="359"/>
      <c r="J33" s="359"/>
      <c r="K33" s="360"/>
      <c r="L33" s="358" t="str">
        <f>Calcu!E35</f>
        <v/>
      </c>
      <c r="M33" s="359"/>
      <c r="N33" s="359"/>
      <c r="O33" s="359"/>
      <c r="P33" s="360"/>
      <c r="Q33" s="358" t="str">
        <f>Calcu!G35</f>
        <v/>
      </c>
      <c r="R33" s="359"/>
      <c r="S33" s="359"/>
      <c r="T33" s="359"/>
      <c r="U33" s="360"/>
      <c r="V33" s="358" t="str">
        <f>Calcu!H35</f>
        <v/>
      </c>
      <c r="W33" s="359"/>
      <c r="X33" s="359"/>
      <c r="Y33" s="359"/>
      <c r="Z33" s="360"/>
      <c r="AA33" s="358" t="str">
        <f>Calcu!I35</f>
        <v/>
      </c>
      <c r="AB33" s="359"/>
      <c r="AC33" s="359"/>
      <c r="AD33" s="359"/>
      <c r="AE33" s="360"/>
      <c r="AF33" s="358" t="str">
        <f>Calcu!J35</f>
        <v/>
      </c>
      <c r="AG33" s="359"/>
      <c r="AH33" s="359"/>
      <c r="AI33" s="359"/>
      <c r="AJ33" s="360"/>
      <c r="AK33" s="358" t="str">
        <f>Calcu!K35</f>
        <v/>
      </c>
      <c r="AL33" s="359"/>
      <c r="AM33" s="359"/>
      <c r="AN33" s="359"/>
      <c r="AO33" s="360"/>
      <c r="AP33" s="358" t="str">
        <f>Calcu!L35</f>
        <v/>
      </c>
      <c r="AQ33" s="359"/>
      <c r="AR33" s="359"/>
      <c r="AS33" s="359"/>
      <c r="AT33" s="360"/>
      <c r="AU33" s="358" t="str">
        <f>Calcu!M35</f>
        <v/>
      </c>
      <c r="AV33" s="359"/>
      <c r="AW33" s="359"/>
      <c r="AX33" s="359"/>
      <c r="AY33" s="360"/>
      <c r="AZ33" s="358" t="str">
        <f>Calcu!N35</f>
        <v/>
      </c>
      <c r="BA33" s="359"/>
      <c r="BB33" s="359"/>
      <c r="BC33" s="359"/>
      <c r="BD33" s="360"/>
    </row>
    <row r="34" spans="1:56" ht="18.75" customHeight="1">
      <c r="A34" s="56"/>
      <c r="B34" s="358" t="str">
        <f>Calcu!C36</f>
        <v/>
      </c>
      <c r="C34" s="359"/>
      <c r="D34" s="359"/>
      <c r="E34" s="359"/>
      <c r="F34" s="360"/>
      <c r="G34" s="358" t="str">
        <f>Calcu!D36</f>
        <v/>
      </c>
      <c r="H34" s="359"/>
      <c r="I34" s="359"/>
      <c r="J34" s="359"/>
      <c r="K34" s="360"/>
      <c r="L34" s="358" t="str">
        <f>Calcu!E36</f>
        <v/>
      </c>
      <c r="M34" s="359"/>
      <c r="N34" s="359"/>
      <c r="O34" s="359"/>
      <c r="P34" s="360"/>
      <c r="Q34" s="358" t="str">
        <f>Calcu!G36</f>
        <v/>
      </c>
      <c r="R34" s="359"/>
      <c r="S34" s="359"/>
      <c r="T34" s="359"/>
      <c r="U34" s="360"/>
      <c r="V34" s="358" t="str">
        <f>Calcu!H36</f>
        <v/>
      </c>
      <c r="W34" s="359"/>
      <c r="X34" s="359"/>
      <c r="Y34" s="359"/>
      <c r="Z34" s="360"/>
      <c r="AA34" s="358" t="str">
        <f>Calcu!I36</f>
        <v/>
      </c>
      <c r="AB34" s="359"/>
      <c r="AC34" s="359"/>
      <c r="AD34" s="359"/>
      <c r="AE34" s="360"/>
      <c r="AF34" s="358" t="str">
        <f>Calcu!J36</f>
        <v/>
      </c>
      <c r="AG34" s="359"/>
      <c r="AH34" s="359"/>
      <c r="AI34" s="359"/>
      <c r="AJ34" s="360"/>
      <c r="AK34" s="358" t="str">
        <f>Calcu!K36</f>
        <v/>
      </c>
      <c r="AL34" s="359"/>
      <c r="AM34" s="359"/>
      <c r="AN34" s="359"/>
      <c r="AO34" s="360"/>
      <c r="AP34" s="358" t="str">
        <f>Calcu!L36</f>
        <v/>
      </c>
      <c r="AQ34" s="359"/>
      <c r="AR34" s="359"/>
      <c r="AS34" s="359"/>
      <c r="AT34" s="360"/>
      <c r="AU34" s="358" t="str">
        <f>Calcu!M36</f>
        <v/>
      </c>
      <c r="AV34" s="359"/>
      <c r="AW34" s="359"/>
      <c r="AX34" s="359"/>
      <c r="AY34" s="360"/>
      <c r="AZ34" s="358" t="str">
        <f>Calcu!N36</f>
        <v/>
      </c>
      <c r="BA34" s="359"/>
      <c r="BB34" s="359"/>
      <c r="BC34" s="359"/>
      <c r="BD34" s="360"/>
    </row>
    <row r="35" spans="1:56" ht="18.75" customHeight="1">
      <c r="A35" s="56"/>
      <c r="B35" s="358" t="str">
        <f>Calcu!C37</f>
        <v/>
      </c>
      <c r="C35" s="359"/>
      <c r="D35" s="359"/>
      <c r="E35" s="359"/>
      <c r="F35" s="360"/>
      <c r="G35" s="358" t="str">
        <f>Calcu!D37</f>
        <v/>
      </c>
      <c r="H35" s="359"/>
      <c r="I35" s="359"/>
      <c r="J35" s="359"/>
      <c r="K35" s="360"/>
      <c r="L35" s="358" t="str">
        <f>Calcu!E37</f>
        <v/>
      </c>
      <c r="M35" s="359"/>
      <c r="N35" s="359"/>
      <c r="O35" s="359"/>
      <c r="P35" s="360"/>
      <c r="Q35" s="358" t="str">
        <f>Calcu!G37</f>
        <v/>
      </c>
      <c r="R35" s="359"/>
      <c r="S35" s="359"/>
      <c r="T35" s="359"/>
      <c r="U35" s="360"/>
      <c r="V35" s="358" t="str">
        <f>Calcu!H37</f>
        <v/>
      </c>
      <c r="W35" s="359"/>
      <c r="X35" s="359"/>
      <c r="Y35" s="359"/>
      <c r="Z35" s="360"/>
      <c r="AA35" s="358" t="str">
        <f>Calcu!I37</f>
        <v/>
      </c>
      <c r="AB35" s="359"/>
      <c r="AC35" s="359"/>
      <c r="AD35" s="359"/>
      <c r="AE35" s="360"/>
      <c r="AF35" s="358" t="str">
        <f>Calcu!J37</f>
        <v/>
      </c>
      <c r="AG35" s="359"/>
      <c r="AH35" s="359"/>
      <c r="AI35" s="359"/>
      <c r="AJ35" s="360"/>
      <c r="AK35" s="358" t="str">
        <f>Calcu!K37</f>
        <v/>
      </c>
      <c r="AL35" s="359"/>
      <c r="AM35" s="359"/>
      <c r="AN35" s="359"/>
      <c r="AO35" s="360"/>
      <c r="AP35" s="358" t="str">
        <f>Calcu!L37</f>
        <v/>
      </c>
      <c r="AQ35" s="359"/>
      <c r="AR35" s="359"/>
      <c r="AS35" s="359"/>
      <c r="AT35" s="360"/>
      <c r="AU35" s="358" t="str">
        <f>Calcu!M37</f>
        <v/>
      </c>
      <c r="AV35" s="359"/>
      <c r="AW35" s="359"/>
      <c r="AX35" s="359"/>
      <c r="AY35" s="360"/>
      <c r="AZ35" s="358" t="str">
        <f>Calcu!N37</f>
        <v/>
      </c>
      <c r="BA35" s="359"/>
      <c r="BB35" s="359"/>
      <c r="BC35" s="359"/>
      <c r="BD35" s="360"/>
    </row>
    <row r="36" spans="1:56" ht="18.75" customHeight="1">
      <c r="A36" s="56"/>
      <c r="B36" s="358" t="str">
        <f>Calcu!C38</f>
        <v/>
      </c>
      <c r="C36" s="359"/>
      <c r="D36" s="359"/>
      <c r="E36" s="359"/>
      <c r="F36" s="360"/>
      <c r="G36" s="358" t="str">
        <f>Calcu!D38</f>
        <v/>
      </c>
      <c r="H36" s="359"/>
      <c r="I36" s="359"/>
      <c r="J36" s="359"/>
      <c r="K36" s="360"/>
      <c r="L36" s="358" t="str">
        <f>Calcu!E38</f>
        <v/>
      </c>
      <c r="M36" s="359"/>
      <c r="N36" s="359"/>
      <c r="O36" s="359"/>
      <c r="P36" s="360"/>
      <c r="Q36" s="358" t="str">
        <f>Calcu!G38</f>
        <v/>
      </c>
      <c r="R36" s="359"/>
      <c r="S36" s="359"/>
      <c r="T36" s="359"/>
      <c r="U36" s="360"/>
      <c r="V36" s="358" t="str">
        <f>Calcu!H38</f>
        <v/>
      </c>
      <c r="W36" s="359"/>
      <c r="X36" s="359"/>
      <c r="Y36" s="359"/>
      <c r="Z36" s="360"/>
      <c r="AA36" s="358" t="str">
        <f>Calcu!I38</f>
        <v/>
      </c>
      <c r="AB36" s="359"/>
      <c r="AC36" s="359"/>
      <c r="AD36" s="359"/>
      <c r="AE36" s="360"/>
      <c r="AF36" s="358" t="str">
        <f>Calcu!J38</f>
        <v/>
      </c>
      <c r="AG36" s="359"/>
      <c r="AH36" s="359"/>
      <c r="AI36" s="359"/>
      <c r="AJ36" s="360"/>
      <c r="AK36" s="358" t="str">
        <f>Calcu!K38</f>
        <v/>
      </c>
      <c r="AL36" s="359"/>
      <c r="AM36" s="359"/>
      <c r="AN36" s="359"/>
      <c r="AO36" s="360"/>
      <c r="AP36" s="358" t="str">
        <f>Calcu!L38</f>
        <v/>
      </c>
      <c r="AQ36" s="359"/>
      <c r="AR36" s="359"/>
      <c r="AS36" s="359"/>
      <c r="AT36" s="360"/>
      <c r="AU36" s="358" t="str">
        <f>Calcu!M38</f>
        <v/>
      </c>
      <c r="AV36" s="359"/>
      <c r="AW36" s="359"/>
      <c r="AX36" s="359"/>
      <c r="AY36" s="360"/>
      <c r="AZ36" s="358" t="str">
        <f>Calcu!N38</f>
        <v/>
      </c>
      <c r="BA36" s="359"/>
      <c r="BB36" s="359"/>
      <c r="BC36" s="359"/>
      <c r="BD36" s="360"/>
    </row>
    <row r="37" spans="1:56" ht="18.75" customHeight="1">
      <c r="A37" s="56"/>
      <c r="B37" s="358" t="str">
        <f>Calcu!C39</f>
        <v/>
      </c>
      <c r="C37" s="359"/>
      <c r="D37" s="359"/>
      <c r="E37" s="359"/>
      <c r="F37" s="360"/>
      <c r="G37" s="358" t="str">
        <f>Calcu!D39</f>
        <v/>
      </c>
      <c r="H37" s="359"/>
      <c r="I37" s="359"/>
      <c r="J37" s="359"/>
      <c r="K37" s="360"/>
      <c r="L37" s="358" t="str">
        <f>Calcu!E39</f>
        <v/>
      </c>
      <c r="M37" s="359"/>
      <c r="N37" s="359"/>
      <c r="O37" s="359"/>
      <c r="P37" s="360"/>
      <c r="Q37" s="358" t="str">
        <f>Calcu!G39</f>
        <v/>
      </c>
      <c r="R37" s="359"/>
      <c r="S37" s="359"/>
      <c r="T37" s="359"/>
      <c r="U37" s="360"/>
      <c r="V37" s="358" t="str">
        <f>Calcu!H39</f>
        <v/>
      </c>
      <c r="W37" s="359"/>
      <c r="X37" s="359"/>
      <c r="Y37" s="359"/>
      <c r="Z37" s="360"/>
      <c r="AA37" s="358" t="str">
        <f>Calcu!I39</f>
        <v/>
      </c>
      <c r="AB37" s="359"/>
      <c r="AC37" s="359"/>
      <c r="AD37" s="359"/>
      <c r="AE37" s="360"/>
      <c r="AF37" s="358" t="str">
        <f>Calcu!J39</f>
        <v/>
      </c>
      <c r="AG37" s="359"/>
      <c r="AH37" s="359"/>
      <c r="AI37" s="359"/>
      <c r="AJ37" s="360"/>
      <c r="AK37" s="358" t="str">
        <f>Calcu!K39</f>
        <v/>
      </c>
      <c r="AL37" s="359"/>
      <c r="AM37" s="359"/>
      <c r="AN37" s="359"/>
      <c r="AO37" s="360"/>
      <c r="AP37" s="358" t="str">
        <f>Calcu!L39</f>
        <v/>
      </c>
      <c r="AQ37" s="359"/>
      <c r="AR37" s="359"/>
      <c r="AS37" s="359"/>
      <c r="AT37" s="360"/>
      <c r="AU37" s="358" t="str">
        <f>Calcu!M39</f>
        <v/>
      </c>
      <c r="AV37" s="359"/>
      <c r="AW37" s="359"/>
      <c r="AX37" s="359"/>
      <c r="AY37" s="360"/>
      <c r="AZ37" s="358" t="str">
        <f>Calcu!N39</f>
        <v/>
      </c>
      <c r="BA37" s="359"/>
      <c r="BB37" s="359"/>
      <c r="BC37" s="359"/>
      <c r="BD37" s="360"/>
    </row>
    <row r="38" spans="1:56" ht="18.75" customHeight="1">
      <c r="A38" s="56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</row>
    <row r="39" spans="1:56" ht="18.75" customHeight="1">
      <c r="A39" s="56" t="s">
        <v>163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</row>
    <row r="40" spans="1:56" ht="18.75" customHeight="1">
      <c r="A40" s="67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</row>
    <row r="41" spans="1:56" ht="18.75" customHeight="1">
      <c r="A41" s="67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</row>
    <row r="42" spans="1:56" ht="18.75" customHeight="1">
      <c r="A42" s="67"/>
      <c r="B42" s="55"/>
      <c r="C42" s="355" t="s">
        <v>206</v>
      </c>
      <c r="D42" s="355"/>
      <c r="E42" s="355"/>
      <c r="F42" s="179" t="s">
        <v>164</v>
      </c>
      <c r="G42" s="55" t="s">
        <v>292</v>
      </c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W42" s="58"/>
      <c r="X42" s="58"/>
      <c r="Y42" s="58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</row>
    <row r="43" spans="1:56" ht="18.75" customHeight="1">
      <c r="A43" s="67"/>
      <c r="B43" s="55"/>
      <c r="C43" s="355" t="s">
        <v>293</v>
      </c>
      <c r="D43" s="355"/>
      <c r="E43" s="355"/>
      <c r="F43" s="179" t="s">
        <v>164</v>
      </c>
      <c r="G43" s="55" t="s">
        <v>291</v>
      </c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</row>
    <row r="44" spans="1:56" ht="18.75" customHeight="1">
      <c r="A44" s="67"/>
      <c r="B44" s="55"/>
      <c r="C44" s="355" t="s">
        <v>294</v>
      </c>
      <c r="D44" s="355"/>
      <c r="E44" s="355"/>
      <c r="F44" s="179" t="s">
        <v>164</v>
      </c>
      <c r="G44" s="55" t="s">
        <v>295</v>
      </c>
      <c r="H44" s="55"/>
      <c r="I44" s="55"/>
      <c r="J44" s="55"/>
      <c r="K44" s="55"/>
      <c r="L44" s="55"/>
      <c r="M44" s="55"/>
      <c r="N44" s="55"/>
      <c r="O44" s="55"/>
      <c r="P44" s="55"/>
      <c r="Q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</row>
    <row r="45" spans="1:56" ht="18.75" customHeight="1">
      <c r="A45" s="67"/>
      <c r="B45" s="55"/>
      <c r="C45" s="355" t="s">
        <v>296</v>
      </c>
      <c r="D45" s="355"/>
      <c r="E45" s="355"/>
      <c r="F45" s="179" t="s">
        <v>164</v>
      </c>
      <c r="G45" s="55" t="s">
        <v>297</v>
      </c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</row>
    <row r="46" spans="1:56" ht="18.75" customHeight="1">
      <c r="A46" s="67"/>
      <c r="B46" s="55"/>
      <c r="C46" s="355" t="s">
        <v>335</v>
      </c>
      <c r="D46" s="355"/>
      <c r="E46" s="355"/>
      <c r="F46" s="245" t="s">
        <v>164</v>
      </c>
      <c r="G46" s="55" t="s">
        <v>336</v>
      </c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</row>
    <row r="47" spans="1:56" ht="18.75" customHeight="1">
      <c r="A47" s="67"/>
      <c r="B47" s="55"/>
      <c r="C47" s="58"/>
      <c r="D47" s="58"/>
      <c r="E47" s="58"/>
      <c r="F47" s="179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</row>
    <row r="48" spans="1:56" ht="18.75" customHeight="1">
      <c r="A48" s="56" t="s">
        <v>165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</row>
    <row r="49" spans="1:56" ht="18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</row>
    <row r="50" spans="1:56" ht="18.75" customHeight="1">
      <c r="A50" s="55"/>
      <c r="B50" s="55"/>
      <c r="C50" s="55" t="s">
        <v>166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</row>
    <row r="51" spans="1:56" ht="18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</row>
    <row r="52" spans="1:56" ht="18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</row>
    <row r="53" spans="1:56" ht="18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</row>
    <row r="54" spans="1:56" ht="18.75" customHeight="1">
      <c r="A54" s="59" t="s">
        <v>167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</row>
    <row r="55" spans="1:56" ht="18.75" customHeight="1">
      <c r="A55" s="55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>
        <v>1</v>
      </c>
      <c r="M55" s="356"/>
      <c r="N55" s="356"/>
      <c r="O55" s="356"/>
      <c r="P55" s="356"/>
      <c r="Q55" s="356"/>
      <c r="R55" s="356"/>
      <c r="S55" s="356"/>
      <c r="T55" s="356"/>
      <c r="U55" s="356">
        <v>2</v>
      </c>
      <c r="V55" s="356"/>
      <c r="W55" s="356"/>
      <c r="X55" s="356"/>
      <c r="Y55" s="356"/>
      <c r="Z55" s="356"/>
      <c r="AA55" s="356"/>
      <c r="AB55" s="356"/>
      <c r="AC55" s="356"/>
      <c r="AD55" s="365">
        <v>3</v>
      </c>
      <c r="AE55" s="366"/>
      <c r="AF55" s="366"/>
      <c r="AG55" s="366"/>
      <c r="AH55" s="366"/>
      <c r="AI55" s="367"/>
      <c r="AJ55" s="365">
        <v>4</v>
      </c>
      <c r="AK55" s="366"/>
      <c r="AL55" s="366"/>
      <c r="AM55" s="366"/>
      <c r="AN55" s="366"/>
      <c r="AO55" s="367"/>
      <c r="AP55" s="356">
        <v>5</v>
      </c>
      <c r="AQ55" s="356"/>
      <c r="AR55" s="356"/>
      <c r="AS55" s="356"/>
      <c r="AT55" s="356"/>
      <c r="AU55" s="356"/>
      <c r="AV55" s="356"/>
      <c r="AW55" s="356"/>
      <c r="AX55" s="356"/>
      <c r="AY55" s="365">
        <v>6</v>
      </c>
      <c r="AZ55" s="366"/>
      <c r="BA55" s="366"/>
      <c r="BB55" s="366"/>
      <c r="BC55" s="366"/>
      <c r="BD55" s="367"/>
    </row>
    <row r="56" spans="1:56" ht="18.75" customHeight="1">
      <c r="A56" s="55"/>
      <c r="B56" s="356"/>
      <c r="C56" s="356"/>
      <c r="D56" s="356"/>
      <c r="E56" s="356"/>
      <c r="F56" s="401" t="s">
        <v>130</v>
      </c>
      <c r="G56" s="401"/>
      <c r="H56" s="401"/>
      <c r="I56" s="401"/>
      <c r="J56" s="401"/>
      <c r="K56" s="401"/>
      <c r="L56" s="402" t="s">
        <v>168</v>
      </c>
      <c r="M56" s="403"/>
      <c r="N56" s="403"/>
      <c r="O56" s="403"/>
      <c r="P56" s="403"/>
      <c r="Q56" s="403"/>
      <c r="R56" s="403"/>
      <c r="S56" s="403"/>
      <c r="T56" s="404"/>
      <c r="U56" s="402" t="s">
        <v>131</v>
      </c>
      <c r="V56" s="403"/>
      <c r="W56" s="403"/>
      <c r="X56" s="403"/>
      <c r="Y56" s="403"/>
      <c r="Z56" s="403"/>
      <c r="AA56" s="403"/>
      <c r="AB56" s="403"/>
      <c r="AC56" s="404"/>
      <c r="AD56" s="402" t="s">
        <v>132</v>
      </c>
      <c r="AE56" s="403"/>
      <c r="AF56" s="403"/>
      <c r="AG56" s="403"/>
      <c r="AH56" s="403"/>
      <c r="AI56" s="404"/>
      <c r="AJ56" s="402" t="s">
        <v>169</v>
      </c>
      <c r="AK56" s="403"/>
      <c r="AL56" s="403"/>
      <c r="AM56" s="403"/>
      <c r="AN56" s="403"/>
      <c r="AO56" s="404"/>
      <c r="AP56" s="402" t="s">
        <v>170</v>
      </c>
      <c r="AQ56" s="403"/>
      <c r="AR56" s="403"/>
      <c r="AS56" s="403"/>
      <c r="AT56" s="403"/>
      <c r="AU56" s="403"/>
      <c r="AV56" s="403"/>
      <c r="AW56" s="403"/>
      <c r="AX56" s="404"/>
      <c r="AY56" s="402" t="s">
        <v>133</v>
      </c>
      <c r="AZ56" s="403"/>
      <c r="BA56" s="403"/>
      <c r="BB56" s="403"/>
      <c r="BC56" s="403"/>
      <c r="BD56" s="404"/>
    </row>
    <row r="57" spans="1:56" ht="18.75" customHeight="1" thickBot="1">
      <c r="A57" s="55"/>
      <c r="B57" s="401"/>
      <c r="C57" s="401"/>
      <c r="D57" s="401"/>
      <c r="E57" s="401"/>
      <c r="F57" s="405" t="s">
        <v>171</v>
      </c>
      <c r="G57" s="405"/>
      <c r="H57" s="405"/>
      <c r="I57" s="405"/>
      <c r="J57" s="405"/>
      <c r="K57" s="405"/>
      <c r="L57" s="406" t="s">
        <v>212</v>
      </c>
      <c r="M57" s="369"/>
      <c r="N57" s="369"/>
      <c r="O57" s="369"/>
      <c r="P57" s="369"/>
      <c r="Q57" s="369"/>
      <c r="R57" s="369"/>
      <c r="S57" s="369"/>
      <c r="T57" s="370"/>
      <c r="U57" s="368" t="s">
        <v>213</v>
      </c>
      <c r="V57" s="369"/>
      <c r="W57" s="369"/>
      <c r="X57" s="369"/>
      <c r="Y57" s="369"/>
      <c r="Z57" s="369"/>
      <c r="AA57" s="369"/>
      <c r="AB57" s="369"/>
      <c r="AC57" s="370"/>
      <c r="AD57" s="368"/>
      <c r="AE57" s="369"/>
      <c r="AF57" s="369"/>
      <c r="AG57" s="369"/>
      <c r="AH57" s="369"/>
      <c r="AI57" s="370"/>
      <c r="AJ57" s="368" t="s">
        <v>214</v>
      </c>
      <c r="AK57" s="369"/>
      <c r="AL57" s="369"/>
      <c r="AM57" s="369"/>
      <c r="AN57" s="369"/>
      <c r="AO57" s="370"/>
      <c r="AP57" s="368" t="s">
        <v>215</v>
      </c>
      <c r="AQ57" s="369"/>
      <c r="AR57" s="369"/>
      <c r="AS57" s="369"/>
      <c r="AT57" s="369"/>
      <c r="AU57" s="369"/>
      <c r="AV57" s="369"/>
      <c r="AW57" s="369"/>
      <c r="AX57" s="370"/>
      <c r="AY57" s="368"/>
      <c r="AZ57" s="369"/>
      <c r="BA57" s="369"/>
      <c r="BB57" s="369"/>
      <c r="BC57" s="369"/>
      <c r="BD57" s="370"/>
    </row>
    <row r="58" spans="1:56" ht="21" customHeight="1">
      <c r="A58" s="55"/>
      <c r="B58" s="407" t="s">
        <v>135</v>
      </c>
      <c r="C58" s="408"/>
      <c r="D58" s="408"/>
      <c r="E58" s="408"/>
      <c r="F58" s="409" t="s">
        <v>293</v>
      </c>
      <c r="G58" s="409"/>
      <c r="H58" s="409"/>
      <c r="I58" s="409"/>
      <c r="J58" s="409"/>
      <c r="K58" s="409"/>
      <c r="L58" s="410" t="e">
        <f ca="1">OFFSET(Calcu!N8,Calcu!N3,0)</f>
        <v>#N/A</v>
      </c>
      <c r="M58" s="411"/>
      <c r="N58" s="411"/>
      <c r="O58" s="411"/>
      <c r="P58" s="411"/>
      <c r="Q58" s="412">
        <f>Calcu!H3</f>
        <v>0</v>
      </c>
      <c r="R58" s="412"/>
      <c r="S58" s="412"/>
      <c r="T58" s="413"/>
      <c r="U58" s="410" t="e">
        <f ca="1">OFFSET(Calcu!H45,Calcu!N3,0)</f>
        <v>#N/A</v>
      </c>
      <c r="V58" s="411"/>
      <c r="W58" s="411"/>
      <c r="X58" s="411" t="e">
        <v>#REF!</v>
      </c>
      <c r="Y58" s="411"/>
      <c r="Z58" s="412">
        <f>Q58</f>
        <v>0</v>
      </c>
      <c r="AA58" s="412"/>
      <c r="AB58" s="412"/>
      <c r="AC58" s="413"/>
      <c r="AD58" s="414" t="s">
        <v>276</v>
      </c>
      <c r="AE58" s="415"/>
      <c r="AF58" s="415"/>
      <c r="AG58" s="415"/>
      <c r="AH58" s="415"/>
      <c r="AI58" s="416"/>
      <c r="AJ58" s="414">
        <v>1</v>
      </c>
      <c r="AK58" s="415"/>
      <c r="AL58" s="415"/>
      <c r="AM58" s="415"/>
      <c r="AN58" s="415"/>
      <c r="AO58" s="416"/>
      <c r="AP58" s="410" t="e">
        <f t="shared" ref="AP58:AP63" ca="1" si="0">U58</f>
        <v>#N/A</v>
      </c>
      <c r="AQ58" s="411"/>
      <c r="AR58" s="411"/>
      <c r="AS58" s="411"/>
      <c r="AT58" s="411"/>
      <c r="AU58" s="412">
        <f>Z58</f>
        <v>0</v>
      </c>
      <c r="AV58" s="412"/>
      <c r="AW58" s="412"/>
      <c r="AX58" s="413"/>
      <c r="AY58" s="414" t="s">
        <v>277</v>
      </c>
      <c r="AZ58" s="415"/>
      <c r="BA58" s="415"/>
      <c r="BB58" s="415"/>
      <c r="BC58" s="415"/>
      <c r="BD58" s="417"/>
    </row>
    <row r="59" spans="1:56" ht="18.75" customHeight="1">
      <c r="A59" s="55"/>
      <c r="B59" s="433" t="s">
        <v>136</v>
      </c>
      <c r="C59" s="356"/>
      <c r="D59" s="356"/>
      <c r="E59" s="356"/>
      <c r="F59" s="434" t="s">
        <v>298</v>
      </c>
      <c r="G59" s="434"/>
      <c r="H59" s="434"/>
      <c r="I59" s="434"/>
      <c r="J59" s="434"/>
      <c r="K59" s="434"/>
      <c r="L59" s="358" t="s">
        <v>222</v>
      </c>
      <c r="M59" s="359"/>
      <c r="N59" s="359"/>
      <c r="O59" s="359"/>
      <c r="P59" s="359"/>
      <c r="Q59" s="359"/>
      <c r="R59" s="359"/>
      <c r="S59" s="359"/>
      <c r="T59" s="360"/>
      <c r="U59" s="361" t="e">
        <f ca="1">OFFSET(Calcu!D45,Calcu!N3,0)/3600</f>
        <v>#N/A</v>
      </c>
      <c r="V59" s="362"/>
      <c r="W59" s="362"/>
      <c r="X59" s="362" t="e">
        <v>#REF!</v>
      </c>
      <c r="Y59" s="362"/>
      <c r="Z59" s="363">
        <f>Z58</f>
        <v>0</v>
      </c>
      <c r="AA59" s="363"/>
      <c r="AB59" s="363"/>
      <c r="AC59" s="364"/>
      <c r="AD59" s="371" t="s">
        <v>276</v>
      </c>
      <c r="AE59" s="372"/>
      <c r="AF59" s="372"/>
      <c r="AG59" s="372"/>
      <c r="AH59" s="372"/>
      <c r="AI59" s="373"/>
      <c r="AJ59" s="371">
        <v>1</v>
      </c>
      <c r="AK59" s="372"/>
      <c r="AL59" s="372"/>
      <c r="AM59" s="372"/>
      <c r="AN59" s="372"/>
      <c r="AO59" s="373"/>
      <c r="AP59" s="361" t="e">
        <f t="shared" ca="1" si="0"/>
        <v>#N/A</v>
      </c>
      <c r="AQ59" s="362"/>
      <c r="AR59" s="362"/>
      <c r="AS59" s="362"/>
      <c r="AT59" s="362"/>
      <c r="AU59" s="362"/>
      <c r="AV59" s="362"/>
      <c r="AW59" s="363">
        <f>Z59</f>
        <v>0</v>
      </c>
      <c r="AX59" s="364"/>
      <c r="AY59" s="371" t="s">
        <v>277</v>
      </c>
      <c r="AZ59" s="372"/>
      <c r="BA59" s="372"/>
      <c r="BB59" s="372"/>
      <c r="BC59" s="372"/>
      <c r="BD59" s="418"/>
    </row>
    <row r="60" spans="1:56" ht="21" customHeight="1" thickBot="1">
      <c r="A60" s="55"/>
      <c r="B60" s="419" t="s">
        <v>172</v>
      </c>
      <c r="C60" s="420"/>
      <c r="D60" s="420"/>
      <c r="E60" s="420"/>
      <c r="F60" s="421" t="s">
        <v>299</v>
      </c>
      <c r="G60" s="421"/>
      <c r="H60" s="421"/>
      <c r="I60" s="421"/>
      <c r="J60" s="421"/>
      <c r="K60" s="421"/>
      <c r="L60" s="422" t="s">
        <v>222</v>
      </c>
      <c r="M60" s="423"/>
      <c r="N60" s="423"/>
      <c r="O60" s="423"/>
      <c r="P60" s="423"/>
      <c r="Q60" s="423"/>
      <c r="R60" s="423"/>
      <c r="S60" s="423"/>
      <c r="T60" s="424"/>
      <c r="U60" s="425" t="e">
        <f ca="1">OFFSET(Calcu!E45,Calcu!N3,0)/3600</f>
        <v>#N/A</v>
      </c>
      <c r="V60" s="426"/>
      <c r="W60" s="426"/>
      <c r="X60" s="426" t="e">
        <v>#REF!</v>
      </c>
      <c r="Y60" s="426"/>
      <c r="Z60" s="427">
        <f>Z58</f>
        <v>0</v>
      </c>
      <c r="AA60" s="427"/>
      <c r="AB60" s="427"/>
      <c r="AC60" s="428"/>
      <c r="AD60" s="429" t="s">
        <v>276</v>
      </c>
      <c r="AE60" s="430"/>
      <c r="AF60" s="430"/>
      <c r="AG60" s="430"/>
      <c r="AH60" s="430"/>
      <c r="AI60" s="431"/>
      <c r="AJ60" s="429">
        <v>1</v>
      </c>
      <c r="AK60" s="430"/>
      <c r="AL60" s="430"/>
      <c r="AM60" s="430"/>
      <c r="AN60" s="430"/>
      <c r="AO60" s="431"/>
      <c r="AP60" s="425" t="e">
        <f t="shared" ca="1" si="0"/>
        <v>#N/A</v>
      </c>
      <c r="AQ60" s="426"/>
      <c r="AR60" s="426"/>
      <c r="AS60" s="426"/>
      <c r="AT60" s="426"/>
      <c r="AU60" s="426"/>
      <c r="AV60" s="426"/>
      <c r="AW60" s="427">
        <f>Z60</f>
        <v>0</v>
      </c>
      <c r="AX60" s="428"/>
      <c r="AY60" s="429" t="s">
        <v>277</v>
      </c>
      <c r="AZ60" s="430"/>
      <c r="BA60" s="430"/>
      <c r="BB60" s="430"/>
      <c r="BC60" s="430"/>
      <c r="BD60" s="432"/>
    </row>
    <row r="61" spans="1:56" ht="18.75" customHeight="1">
      <c r="A61" s="55"/>
      <c r="B61" s="437" t="s">
        <v>78</v>
      </c>
      <c r="C61" s="437"/>
      <c r="D61" s="437"/>
      <c r="E61" s="437"/>
      <c r="F61" s="438" t="s">
        <v>294</v>
      </c>
      <c r="G61" s="438"/>
      <c r="H61" s="438"/>
      <c r="I61" s="438"/>
      <c r="J61" s="438"/>
      <c r="K61" s="438"/>
      <c r="L61" s="439" t="e">
        <f ca="1">OFFSET(Calcu!L8,Calcu!N3,0)</f>
        <v>#N/A</v>
      </c>
      <c r="M61" s="440"/>
      <c r="N61" s="440"/>
      <c r="O61" s="440"/>
      <c r="P61" s="440"/>
      <c r="Q61" s="374">
        <f>Q58</f>
        <v>0</v>
      </c>
      <c r="R61" s="374"/>
      <c r="S61" s="374"/>
      <c r="T61" s="375"/>
      <c r="U61" s="439" t="e">
        <f ca="1">OFFSET(Calcu!K45,Calcu!N3,0)</f>
        <v>#N/A</v>
      </c>
      <c r="V61" s="440"/>
      <c r="W61" s="440"/>
      <c r="X61" s="440"/>
      <c r="Y61" s="440"/>
      <c r="Z61" s="374">
        <f>Z58</f>
        <v>0</v>
      </c>
      <c r="AA61" s="374"/>
      <c r="AB61" s="374"/>
      <c r="AC61" s="375"/>
      <c r="AD61" s="435" t="s">
        <v>278</v>
      </c>
      <c r="AE61" s="382"/>
      <c r="AF61" s="382"/>
      <c r="AG61" s="382"/>
      <c r="AH61" s="382"/>
      <c r="AI61" s="436"/>
      <c r="AJ61" s="435">
        <v>-1</v>
      </c>
      <c r="AK61" s="382"/>
      <c r="AL61" s="382"/>
      <c r="AM61" s="382"/>
      <c r="AN61" s="382"/>
      <c r="AO61" s="436"/>
      <c r="AP61" s="439" t="e">
        <f t="shared" ca="1" si="0"/>
        <v>#N/A</v>
      </c>
      <c r="AQ61" s="440"/>
      <c r="AR61" s="440"/>
      <c r="AS61" s="440"/>
      <c r="AT61" s="440"/>
      <c r="AU61" s="374">
        <f>Z61</f>
        <v>0</v>
      </c>
      <c r="AV61" s="374"/>
      <c r="AW61" s="374"/>
      <c r="AX61" s="375"/>
      <c r="AY61" s="435">
        <v>4</v>
      </c>
      <c r="AZ61" s="382"/>
      <c r="BA61" s="382"/>
      <c r="BB61" s="382"/>
      <c r="BC61" s="382"/>
      <c r="BD61" s="436"/>
    </row>
    <row r="62" spans="1:56" ht="18.75" customHeight="1">
      <c r="A62" s="55"/>
      <c r="B62" s="356" t="s">
        <v>173</v>
      </c>
      <c r="C62" s="356"/>
      <c r="D62" s="356"/>
      <c r="E62" s="356"/>
      <c r="F62" s="357" t="s">
        <v>296</v>
      </c>
      <c r="G62" s="357"/>
      <c r="H62" s="357"/>
      <c r="I62" s="357"/>
      <c r="J62" s="357"/>
      <c r="K62" s="357"/>
      <c r="L62" s="358" t="s">
        <v>222</v>
      </c>
      <c r="M62" s="359"/>
      <c r="N62" s="359"/>
      <c r="O62" s="359"/>
      <c r="P62" s="359"/>
      <c r="Q62" s="359"/>
      <c r="R62" s="359"/>
      <c r="S62" s="359"/>
      <c r="T62" s="360"/>
      <c r="U62" s="361" t="e">
        <f ca="1">OFFSET(Calcu!Q45,Calcu!N3,0)</f>
        <v>#N/A</v>
      </c>
      <c r="V62" s="362"/>
      <c r="W62" s="362"/>
      <c r="X62" s="362"/>
      <c r="Y62" s="362"/>
      <c r="Z62" s="363">
        <f>Z58</f>
        <v>0</v>
      </c>
      <c r="AA62" s="363"/>
      <c r="AB62" s="363"/>
      <c r="AC62" s="364"/>
      <c r="AD62" s="365" t="s">
        <v>279</v>
      </c>
      <c r="AE62" s="366"/>
      <c r="AF62" s="366"/>
      <c r="AG62" s="366"/>
      <c r="AH62" s="366"/>
      <c r="AI62" s="367"/>
      <c r="AJ62" s="365">
        <v>1</v>
      </c>
      <c r="AK62" s="366"/>
      <c r="AL62" s="366"/>
      <c r="AM62" s="366"/>
      <c r="AN62" s="366"/>
      <c r="AO62" s="367"/>
      <c r="AP62" s="361" t="e">
        <f t="shared" ca="1" si="0"/>
        <v>#N/A</v>
      </c>
      <c r="AQ62" s="362"/>
      <c r="AR62" s="362"/>
      <c r="AS62" s="362"/>
      <c r="AT62" s="362"/>
      <c r="AU62" s="363">
        <f>Z62</f>
        <v>0</v>
      </c>
      <c r="AV62" s="363"/>
      <c r="AW62" s="363"/>
      <c r="AX62" s="364"/>
      <c r="AY62" s="365" t="s">
        <v>277</v>
      </c>
      <c r="AZ62" s="366"/>
      <c r="BA62" s="366"/>
      <c r="BB62" s="366"/>
      <c r="BC62" s="366"/>
      <c r="BD62" s="367"/>
    </row>
    <row r="63" spans="1:56" ht="18.75" customHeight="1">
      <c r="A63" s="55"/>
      <c r="B63" s="356" t="s">
        <v>337</v>
      </c>
      <c r="C63" s="356"/>
      <c r="D63" s="356"/>
      <c r="E63" s="356"/>
      <c r="F63" s="357" t="s">
        <v>339</v>
      </c>
      <c r="G63" s="357"/>
      <c r="H63" s="357"/>
      <c r="I63" s="357"/>
      <c r="J63" s="357"/>
      <c r="K63" s="357"/>
      <c r="L63" s="358" t="s">
        <v>222</v>
      </c>
      <c r="M63" s="359"/>
      <c r="N63" s="359"/>
      <c r="O63" s="359"/>
      <c r="P63" s="359"/>
      <c r="Q63" s="359"/>
      <c r="R63" s="359"/>
      <c r="S63" s="359"/>
      <c r="T63" s="360"/>
      <c r="U63" s="361" t="e">
        <f ca="1">OFFSET(Calcu!W45,Calcu!N3,0)</f>
        <v>#N/A</v>
      </c>
      <c r="V63" s="362"/>
      <c r="W63" s="362"/>
      <c r="X63" s="362"/>
      <c r="Y63" s="362"/>
      <c r="Z63" s="363">
        <f>Z59</f>
        <v>0</v>
      </c>
      <c r="AA63" s="363"/>
      <c r="AB63" s="363"/>
      <c r="AC63" s="364"/>
      <c r="AD63" s="365" t="s">
        <v>279</v>
      </c>
      <c r="AE63" s="366"/>
      <c r="AF63" s="366"/>
      <c r="AG63" s="366"/>
      <c r="AH63" s="366"/>
      <c r="AI63" s="367"/>
      <c r="AJ63" s="365">
        <v>1</v>
      </c>
      <c r="AK63" s="366"/>
      <c r="AL63" s="366"/>
      <c r="AM63" s="366"/>
      <c r="AN63" s="366"/>
      <c r="AO63" s="367"/>
      <c r="AP63" s="361" t="e">
        <f t="shared" ca="1" si="0"/>
        <v>#N/A</v>
      </c>
      <c r="AQ63" s="362"/>
      <c r="AR63" s="362"/>
      <c r="AS63" s="362"/>
      <c r="AT63" s="362"/>
      <c r="AU63" s="363">
        <f>Z63</f>
        <v>0</v>
      </c>
      <c r="AV63" s="363"/>
      <c r="AW63" s="363"/>
      <c r="AX63" s="364"/>
      <c r="AY63" s="365" t="s">
        <v>277</v>
      </c>
      <c r="AZ63" s="366"/>
      <c r="BA63" s="366"/>
      <c r="BB63" s="366"/>
      <c r="BC63" s="366"/>
      <c r="BD63" s="367"/>
    </row>
    <row r="64" spans="1:56" ht="21" customHeight="1">
      <c r="A64" s="55"/>
      <c r="B64" s="356" t="s">
        <v>338</v>
      </c>
      <c r="C64" s="356"/>
      <c r="D64" s="356"/>
      <c r="E64" s="356"/>
      <c r="F64" s="357" t="s">
        <v>206</v>
      </c>
      <c r="G64" s="357"/>
      <c r="H64" s="357"/>
      <c r="I64" s="357"/>
      <c r="J64" s="357"/>
      <c r="K64" s="357"/>
      <c r="L64" s="361" t="e">
        <f ca="1">OFFSET(Calcu!O8,Calcu!N3,0)</f>
        <v>#N/A</v>
      </c>
      <c r="M64" s="362"/>
      <c r="N64" s="362"/>
      <c r="O64" s="362"/>
      <c r="P64" s="362"/>
      <c r="Q64" s="363">
        <f>Q58</f>
        <v>0</v>
      </c>
      <c r="R64" s="363"/>
      <c r="S64" s="363"/>
      <c r="T64" s="364"/>
      <c r="U64" s="358" t="s">
        <v>222</v>
      </c>
      <c r="V64" s="359"/>
      <c r="W64" s="359"/>
      <c r="X64" s="359"/>
      <c r="Y64" s="359"/>
      <c r="Z64" s="359"/>
      <c r="AA64" s="359"/>
      <c r="AB64" s="359"/>
      <c r="AC64" s="360"/>
      <c r="AD64" s="365" t="s">
        <v>222</v>
      </c>
      <c r="AE64" s="366"/>
      <c r="AF64" s="366"/>
      <c r="AG64" s="366"/>
      <c r="AH64" s="366"/>
      <c r="AI64" s="367"/>
      <c r="AJ64" s="365" t="s">
        <v>222</v>
      </c>
      <c r="AK64" s="366"/>
      <c r="AL64" s="366"/>
      <c r="AM64" s="366"/>
      <c r="AN64" s="366"/>
      <c r="AO64" s="367"/>
      <c r="AP64" s="361" t="e">
        <f ca="1">OFFSET(Calcu!AB45,Calcu!N3,0)</f>
        <v>#N/A</v>
      </c>
      <c r="AQ64" s="362"/>
      <c r="AR64" s="362"/>
      <c r="AS64" s="362"/>
      <c r="AT64" s="362"/>
      <c r="AU64" s="363">
        <f>AU62</f>
        <v>0</v>
      </c>
      <c r="AV64" s="363"/>
      <c r="AW64" s="363"/>
      <c r="AX64" s="364"/>
      <c r="AY64" s="365" t="e">
        <f ca="1">OFFSET(Calcu!AC45,Calcu!N3,0)</f>
        <v>#N/A</v>
      </c>
      <c r="AZ64" s="366"/>
      <c r="BA64" s="366"/>
      <c r="BB64" s="366"/>
      <c r="BC64" s="366"/>
      <c r="BD64" s="367"/>
    </row>
    <row r="65" spans="1:62" ht="18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186"/>
      <c r="AH65" s="55"/>
      <c r="AI65" s="55"/>
      <c r="AJ65" s="55"/>
      <c r="AK65" s="55"/>
      <c r="AL65" s="55"/>
      <c r="AM65" s="55"/>
      <c r="AN65" s="55"/>
      <c r="AO65" s="55"/>
      <c r="AQ65" s="55"/>
      <c r="AR65" s="55"/>
      <c r="AS65" s="55"/>
      <c r="AT65" s="55"/>
    </row>
    <row r="66" spans="1:62" ht="18.75" customHeight="1">
      <c r="A66" s="56" t="s">
        <v>174</v>
      </c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</row>
    <row r="67" spans="1:62" s="66" customFormat="1" ht="18.75" customHeight="1">
      <c r="A67" s="56"/>
      <c r="B67" s="56" t="s">
        <v>300</v>
      </c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</row>
    <row r="68" spans="1:62" s="66" customFormat="1" ht="18.75" customHeight="1">
      <c r="B68" s="56"/>
      <c r="C68" s="186" t="s">
        <v>207</v>
      </c>
      <c r="D68" s="186"/>
      <c r="E68" s="186"/>
      <c r="F68" s="186"/>
      <c r="G68" s="186"/>
      <c r="H68" s="384" t="e">
        <f ca="1">L58</f>
        <v>#N/A</v>
      </c>
      <c r="I68" s="384"/>
      <c r="J68" s="384"/>
      <c r="K68" s="384"/>
      <c r="L68" s="384"/>
      <c r="M68" s="384"/>
      <c r="N68" s="207" t="s">
        <v>274</v>
      </c>
      <c r="O68" s="207"/>
      <c r="P68" s="207"/>
      <c r="Q68" s="207"/>
      <c r="R68" s="207"/>
      <c r="S68" s="207"/>
      <c r="T68" s="207"/>
      <c r="U68" s="186"/>
      <c r="V68" s="186"/>
      <c r="W68" s="186"/>
      <c r="X68" s="207"/>
      <c r="Y68" s="207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207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</row>
    <row r="69" spans="1:62" s="66" customFormat="1" ht="18.75" customHeight="1">
      <c r="B69" s="56"/>
      <c r="C69" s="186" t="s">
        <v>177</v>
      </c>
      <c r="D69" s="186"/>
      <c r="E69" s="186"/>
      <c r="F69" s="186"/>
      <c r="G69" s="186"/>
      <c r="H69" s="186"/>
      <c r="I69" s="186"/>
      <c r="J69" s="186"/>
      <c r="K69" s="186"/>
      <c r="L69" s="186"/>
      <c r="M69" s="137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386" t="e">
        <f ca="1">V86</f>
        <v>#N/A</v>
      </c>
      <c r="Z69" s="386"/>
      <c r="AA69" s="386"/>
      <c r="AB69" s="386"/>
      <c r="AC69" s="386"/>
      <c r="AD69" s="138"/>
      <c r="AE69" s="138"/>
      <c r="AF69" s="386"/>
      <c r="AG69" s="386"/>
      <c r="AH69" s="386"/>
      <c r="AI69" s="386"/>
      <c r="AJ69" s="386"/>
      <c r="AK69" s="138"/>
      <c r="AL69" s="193" t="s">
        <v>180</v>
      </c>
      <c r="AM69" s="443" t="e">
        <f ca="1">SQRT(SUMSQ(Y69,AF69))</f>
        <v>#N/A</v>
      </c>
      <c r="AN69" s="443"/>
      <c r="AO69" s="443"/>
      <c r="AP69" s="443"/>
      <c r="AQ69" s="443"/>
      <c r="AR69" s="443"/>
      <c r="AS69" s="189"/>
      <c r="AT69" s="207"/>
      <c r="AU69" s="138"/>
      <c r="AV69" s="138"/>
      <c r="AW69" s="138"/>
      <c r="AX69" s="138"/>
      <c r="AY69" s="139"/>
      <c r="AZ69" s="207"/>
      <c r="BA69" s="207"/>
      <c r="BB69" s="186"/>
      <c r="BC69" s="186"/>
      <c r="BD69" s="186"/>
      <c r="BE69" s="186"/>
      <c r="BF69" s="186"/>
      <c r="BG69" s="186"/>
    </row>
    <row r="70" spans="1:62" s="66" customFormat="1" ht="18.75" customHeight="1">
      <c r="B70" s="56"/>
      <c r="C70" s="186" t="s">
        <v>208</v>
      </c>
      <c r="D70" s="186"/>
      <c r="E70" s="186"/>
      <c r="F70" s="186"/>
      <c r="G70" s="186"/>
      <c r="H70" s="186"/>
      <c r="I70" s="385" t="str">
        <f>AD58</f>
        <v>정규</v>
      </c>
      <c r="J70" s="385"/>
      <c r="K70" s="385"/>
      <c r="L70" s="385"/>
      <c r="M70" s="385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</row>
    <row r="71" spans="1:62" s="66" customFormat="1" ht="18.75" customHeight="1">
      <c r="B71" s="56"/>
      <c r="C71" s="385" t="s">
        <v>181</v>
      </c>
      <c r="D71" s="385"/>
      <c r="E71" s="385"/>
      <c r="F71" s="385"/>
      <c r="G71" s="385"/>
      <c r="H71" s="385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  <c r="BG71" s="186"/>
    </row>
    <row r="72" spans="1:62" s="66" customFormat="1" ht="18.75" customHeight="1">
      <c r="B72" s="56"/>
      <c r="C72" s="385"/>
      <c r="D72" s="385"/>
      <c r="E72" s="385"/>
      <c r="F72" s="385"/>
      <c r="G72" s="385"/>
      <c r="H72" s="385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</row>
    <row r="73" spans="1:62" s="66" customFormat="1" ht="18.75" customHeight="1">
      <c r="B73" s="56"/>
      <c r="C73" s="186" t="s">
        <v>216</v>
      </c>
      <c r="D73" s="186"/>
      <c r="E73" s="186"/>
      <c r="F73" s="186"/>
      <c r="G73" s="186"/>
      <c r="H73" s="186"/>
      <c r="I73" s="186"/>
      <c r="J73" s="186"/>
      <c r="K73" s="188" t="s">
        <v>79</v>
      </c>
      <c r="L73" s="387">
        <v>1</v>
      </c>
      <c r="M73" s="387"/>
      <c r="N73" s="208" t="s">
        <v>358</v>
      </c>
      <c r="O73" s="386" t="e">
        <f ca="1">AM69</f>
        <v>#N/A</v>
      </c>
      <c r="P73" s="386"/>
      <c r="Q73" s="386"/>
      <c r="R73" s="386"/>
      <c r="S73" s="386"/>
      <c r="T73" s="188" t="s">
        <v>79</v>
      </c>
      <c r="U73" s="186" t="s">
        <v>180</v>
      </c>
      <c r="V73" s="386" t="e">
        <f ca="1">AP58</f>
        <v>#N/A</v>
      </c>
      <c r="W73" s="386"/>
      <c r="X73" s="386"/>
      <c r="Y73" s="386"/>
      <c r="Z73" s="386"/>
      <c r="AA73" s="186"/>
      <c r="AB73" s="186"/>
      <c r="AE73" s="186"/>
      <c r="AF73" s="189"/>
      <c r="AG73" s="189"/>
      <c r="AH73" s="189"/>
      <c r="AI73" s="207"/>
      <c r="AJ73" s="138"/>
      <c r="AK73" s="138"/>
      <c r="AL73" s="138"/>
      <c r="AM73" s="138"/>
      <c r="AN73" s="139"/>
      <c r="AO73" s="207"/>
      <c r="AP73" s="207"/>
      <c r="AQ73" s="186"/>
      <c r="AR73" s="186"/>
      <c r="AS73" s="186"/>
      <c r="AT73" s="186"/>
      <c r="AU73" s="186"/>
      <c r="AV73" s="186"/>
      <c r="AW73" s="186"/>
      <c r="AX73" s="186"/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</row>
    <row r="74" spans="1:62" s="66" customFormat="1" ht="18.75" customHeight="1">
      <c r="B74" s="56"/>
      <c r="C74" s="186" t="s">
        <v>81</v>
      </c>
      <c r="D74" s="186"/>
      <c r="E74" s="186"/>
      <c r="F74" s="186"/>
      <c r="G74" s="186"/>
      <c r="H74" s="186"/>
      <c r="I74" s="140" t="s">
        <v>301</v>
      </c>
      <c r="J74" s="100"/>
      <c r="K74" s="100"/>
      <c r="L74" s="186"/>
      <c r="M74" s="186"/>
      <c r="N74" s="186"/>
      <c r="O74" s="186"/>
      <c r="P74" s="186"/>
      <c r="Q74" s="186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86"/>
      <c r="AH74" s="182"/>
      <c r="AI74" s="182"/>
      <c r="AJ74" s="182"/>
      <c r="AK74" s="182"/>
      <c r="AL74" s="186"/>
      <c r="AM74" s="186"/>
      <c r="AN74" s="179"/>
      <c r="AO74" s="186"/>
      <c r="AP74" s="183"/>
      <c r="AQ74" s="183"/>
      <c r="AR74" s="183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</row>
    <row r="75" spans="1:62" s="66" customFormat="1" ht="18.75" customHeight="1">
      <c r="B75" s="56"/>
      <c r="C75" s="186"/>
      <c r="D75" s="186"/>
      <c r="E75" s="186"/>
      <c r="F75" s="186"/>
      <c r="G75" s="186"/>
      <c r="H75" s="100"/>
      <c r="I75" s="100"/>
      <c r="J75" s="100"/>
      <c r="K75" s="100"/>
      <c r="L75" s="186"/>
      <c r="M75" s="186"/>
      <c r="N75" s="186"/>
      <c r="O75" s="186"/>
      <c r="P75" s="186"/>
      <c r="Q75" s="186"/>
      <c r="R75" s="148"/>
      <c r="S75" s="148"/>
      <c r="T75" s="148"/>
      <c r="U75" s="148"/>
      <c r="V75" s="182"/>
      <c r="W75" s="148"/>
      <c r="X75" s="148"/>
      <c r="Y75" s="148"/>
      <c r="Z75" s="148"/>
      <c r="AA75" s="182"/>
      <c r="AB75" s="148"/>
      <c r="AC75" s="148"/>
      <c r="AD75" s="148"/>
      <c r="AE75" s="148"/>
      <c r="AF75" s="186"/>
      <c r="AG75" s="182"/>
      <c r="AH75" s="182"/>
      <c r="AI75" s="182"/>
      <c r="AJ75" s="182"/>
      <c r="AK75" s="186"/>
      <c r="AL75" s="186"/>
      <c r="AM75" s="179"/>
      <c r="AN75" s="183"/>
      <c r="AO75" s="183"/>
      <c r="AP75" s="183"/>
      <c r="AQ75" s="183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</row>
    <row r="76" spans="1:62" s="66" customFormat="1" ht="18.75" customHeight="1">
      <c r="A76" s="56"/>
      <c r="B76" s="56" t="s">
        <v>302</v>
      </c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  <c r="AV76" s="186"/>
      <c r="AW76" s="186"/>
      <c r="AX76" s="186"/>
      <c r="AY76" s="186"/>
      <c r="AZ76" s="186"/>
      <c r="BA76" s="186"/>
      <c r="BB76" s="186"/>
      <c r="BC76" s="186"/>
      <c r="BD76" s="186"/>
      <c r="BE76" s="186"/>
      <c r="BF76" s="186"/>
    </row>
    <row r="77" spans="1:62" s="66" customFormat="1" ht="18.75" customHeight="1">
      <c r="B77" s="56"/>
      <c r="C77" s="186" t="s">
        <v>182</v>
      </c>
      <c r="D77" s="186"/>
      <c r="E77" s="186"/>
      <c r="F77" s="186"/>
      <c r="G77" s="186"/>
      <c r="H77" s="384" t="str">
        <f>L60</f>
        <v>-</v>
      </c>
      <c r="I77" s="384"/>
      <c r="J77" s="384"/>
      <c r="K77" s="384"/>
      <c r="L77" s="384"/>
      <c r="M77" s="384"/>
      <c r="O77" s="207"/>
      <c r="P77" s="207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/>
      <c r="BB77" s="186"/>
      <c r="BC77" s="186"/>
      <c r="BD77" s="186"/>
      <c r="BE77" s="186"/>
      <c r="BF77" s="186"/>
      <c r="BG77" s="186"/>
    </row>
    <row r="78" spans="1:62" s="66" customFormat="1" ht="18.75" customHeight="1">
      <c r="B78" s="56"/>
      <c r="C78" s="186" t="s">
        <v>82</v>
      </c>
      <c r="D78" s="186"/>
      <c r="E78" s="186"/>
      <c r="F78" s="186"/>
      <c r="G78" s="186"/>
      <c r="H78" s="186"/>
      <c r="I78" s="186"/>
      <c r="J78" s="186" t="s">
        <v>303</v>
      </c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387">
        <f>MAX(Angle_1!V39:Z69)</f>
        <v>0</v>
      </c>
      <c r="Z78" s="387"/>
      <c r="AA78" s="186" t="s">
        <v>304</v>
      </c>
      <c r="AB78" s="186"/>
      <c r="AC78" s="186"/>
      <c r="AD78" s="186"/>
      <c r="AE78" s="186"/>
      <c r="AF78" s="186"/>
      <c r="AH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</row>
    <row r="79" spans="1:62" s="66" customFormat="1" ht="18.75" customHeight="1">
      <c r="B79" s="56"/>
      <c r="C79" s="186"/>
      <c r="D79" s="186"/>
      <c r="E79" s="186"/>
      <c r="F79" s="186"/>
      <c r="G79" s="186"/>
      <c r="H79" s="186"/>
      <c r="I79" s="186"/>
      <c r="J79" s="186" t="s">
        <v>305</v>
      </c>
      <c r="K79" s="186"/>
      <c r="L79" s="186"/>
      <c r="M79" s="186"/>
      <c r="N79" s="186"/>
      <c r="O79" s="188"/>
      <c r="P79" s="186"/>
      <c r="Q79" s="188"/>
      <c r="R79" s="188"/>
      <c r="S79" s="188"/>
      <c r="T79" s="188"/>
      <c r="U79" s="188"/>
      <c r="V79" s="188"/>
      <c r="W79" s="188"/>
      <c r="X79" s="188"/>
      <c r="Y79" s="188"/>
      <c r="Z79" s="142"/>
      <c r="AA79" s="191"/>
      <c r="AB79" s="141"/>
      <c r="AC79" s="192"/>
      <c r="AD79" s="192"/>
      <c r="AE79" s="188"/>
      <c r="AF79" s="188"/>
      <c r="AG79" s="188"/>
      <c r="AH79" s="188"/>
      <c r="AI79" s="189"/>
      <c r="AJ79" s="186"/>
      <c r="AK79" s="186"/>
      <c r="AL79" s="186"/>
      <c r="AM79" s="188"/>
      <c r="AN79" s="143"/>
      <c r="AO79" s="143"/>
      <c r="AP79" s="143"/>
      <c r="AQ79" s="186"/>
      <c r="AR79" s="195"/>
      <c r="AS79" s="195"/>
      <c r="AT79" s="195"/>
      <c r="AU79" s="195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</row>
    <row r="80" spans="1:62" s="66" customFormat="1" ht="18.75" customHeight="1">
      <c r="B80" s="56"/>
      <c r="C80" s="186"/>
      <c r="D80" s="186"/>
      <c r="E80" s="186"/>
      <c r="F80" s="186"/>
      <c r="G80" s="186"/>
      <c r="H80" s="186"/>
      <c r="I80" s="186"/>
      <c r="J80" s="186"/>
      <c r="K80" s="442" t="e">
        <f ca="1">OFFSET(Calcu!E8,Calcu!N3,0)</f>
        <v>#N/A</v>
      </c>
      <c r="L80" s="442"/>
      <c r="M80" s="442"/>
      <c r="N80" s="190" t="s">
        <v>306</v>
      </c>
      <c r="O80" s="186"/>
      <c r="P80" s="186"/>
      <c r="Q80" s="188"/>
      <c r="R80" s="188"/>
      <c r="S80" s="188"/>
      <c r="T80" s="188"/>
      <c r="U80" s="188"/>
      <c r="V80" s="188"/>
      <c r="W80" s="188"/>
      <c r="X80" s="188"/>
      <c r="Y80" s="188"/>
      <c r="Z80" s="142"/>
      <c r="AA80" s="191"/>
      <c r="AB80" s="186"/>
      <c r="AC80" s="441" t="e">
        <f ca="1">VLOOKUP($K$80,Calcu!$B$99:$X$129,13,FALSE)</f>
        <v>#N/A</v>
      </c>
      <c r="AD80" s="441"/>
      <c r="AE80" s="441"/>
      <c r="AF80" s="441"/>
      <c r="AG80" s="188" t="s">
        <v>217</v>
      </c>
      <c r="AH80" s="441" t="e">
        <f ca="1">VLOOKUP($K$80,Calcu!$B$99:$X$129,14,FALSE)</f>
        <v>#N/A</v>
      </c>
      <c r="AI80" s="441"/>
      <c r="AJ80" s="441"/>
      <c r="AK80" s="441"/>
      <c r="AL80" s="186" t="s">
        <v>217</v>
      </c>
      <c r="AM80" s="441" t="e">
        <f ca="1">VLOOKUP($K$80,Calcu!$B$99:$X$129,15,FALSE)</f>
        <v>#N/A</v>
      </c>
      <c r="AN80" s="441"/>
      <c r="AO80" s="441"/>
      <c r="AP80" s="441"/>
      <c r="AQ80" s="186" t="s">
        <v>217</v>
      </c>
      <c r="AR80" s="441" t="e">
        <f ca="1">VLOOKUP($K$80,Calcu!$B$99:$X$129,16,FALSE)</f>
        <v>#N/A</v>
      </c>
      <c r="AS80" s="441"/>
      <c r="AT80" s="441"/>
      <c r="AU80" s="441"/>
      <c r="AV80" s="186" t="s">
        <v>217</v>
      </c>
      <c r="AW80" s="441" t="e">
        <f ca="1">VLOOKUP($K$80,Calcu!$B$99:$X$129,17,FALSE)</f>
        <v>#N/A</v>
      </c>
      <c r="AX80" s="441"/>
      <c r="AY80" s="441"/>
      <c r="AZ80" s="441"/>
      <c r="BA80" s="190" t="s">
        <v>218</v>
      </c>
      <c r="BB80" s="186"/>
    </row>
    <row r="81" spans="1:60" s="66" customFormat="1" ht="18.75" customHeight="1">
      <c r="B81" s="56"/>
      <c r="C81" s="186"/>
      <c r="D81" s="186"/>
      <c r="E81" s="186"/>
      <c r="F81" s="186"/>
      <c r="G81" s="186"/>
      <c r="H81" s="186"/>
      <c r="I81" s="186"/>
      <c r="J81" s="186"/>
      <c r="K81" s="186" t="s">
        <v>307</v>
      </c>
      <c r="L81" s="186"/>
      <c r="M81" s="186"/>
      <c r="N81" s="186"/>
      <c r="O81" s="188"/>
      <c r="P81" s="186"/>
      <c r="Q81" s="188"/>
      <c r="R81" s="188"/>
      <c r="S81" s="188"/>
      <c r="T81" s="188"/>
      <c r="U81" s="188"/>
      <c r="V81" s="188"/>
      <c r="W81" s="188"/>
      <c r="X81" s="441" t="e">
        <f ca="1">VLOOKUP($K$80,Calcu!$B$99:$X$129,18,FALSE)</f>
        <v>#N/A</v>
      </c>
      <c r="Y81" s="441"/>
      <c r="Z81" s="441"/>
      <c r="AA81" s="441"/>
      <c r="AB81" s="188" t="s">
        <v>217</v>
      </c>
      <c r="AC81" s="441" t="e">
        <f ca="1">VLOOKUP($K$80,Calcu!$B$99:$X$129,19,FALSE)</f>
        <v>#N/A</v>
      </c>
      <c r="AD81" s="441"/>
      <c r="AE81" s="441"/>
      <c r="AF81" s="441"/>
      <c r="AG81" s="186" t="s">
        <v>217</v>
      </c>
      <c r="AH81" s="441" t="e">
        <f ca="1">VLOOKUP($K$80,Calcu!$B$99:$X$129,20,FALSE)</f>
        <v>#N/A</v>
      </c>
      <c r="AI81" s="441"/>
      <c r="AJ81" s="441"/>
      <c r="AK81" s="441"/>
      <c r="AL81" s="186" t="s">
        <v>217</v>
      </c>
      <c r="AM81" s="441" t="e">
        <f ca="1">VLOOKUP($K$80,Calcu!$B$99:$X$129,21,FALSE)</f>
        <v>#N/A</v>
      </c>
      <c r="AN81" s="441"/>
      <c r="AO81" s="441"/>
      <c r="AP81" s="441"/>
      <c r="AQ81" s="186" t="s">
        <v>217</v>
      </c>
      <c r="AR81" s="441" t="e">
        <f ca="1">VLOOKUP($K$80,Calcu!$B$99:$X$129,22,FALSE)</f>
        <v>#N/A</v>
      </c>
      <c r="AS81" s="441"/>
      <c r="AT81" s="441"/>
      <c r="AU81" s="441"/>
      <c r="AV81" s="190" t="s">
        <v>218</v>
      </c>
      <c r="AW81" s="186"/>
      <c r="AX81" s="186"/>
      <c r="AY81" s="190" t="s">
        <v>219</v>
      </c>
      <c r="AZ81" s="186"/>
      <c r="BA81" s="186"/>
      <c r="BB81" s="186"/>
    </row>
    <row r="82" spans="1:60" s="66" customFormat="1" ht="18.75" customHeight="1">
      <c r="B82" s="56"/>
      <c r="C82" s="186"/>
      <c r="D82" s="186"/>
      <c r="E82" s="186"/>
      <c r="F82" s="186"/>
      <c r="G82" s="186"/>
      <c r="H82" s="186"/>
      <c r="I82" s="186"/>
      <c r="J82" s="186"/>
      <c r="K82" s="186" t="s">
        <v>220</v>
      </c>
      <c r="L82" s="186"/>
      <c r="M82" s="186"/>
      <c r="N82" s="186"/>
      <c r="O82" s="188"/>
      <c r="P82" s="186"/>
      <c r="Q82" s="188"/>
      <c r="R82" s="188"/>
      <c r="S82" s="188"/>
      <c r="T82" s="188"/>
      <c r="U82" s="188"/>
      <c r="V82" s="188"/>
      <c r="W82" s="188"/>
      <c r="X82" s="188"/>
      <c r="Y82" s="188"/>
      <c r="Z82" s="142"/>
      <c r="AA82" s="191"/>
      <c r="AB82" s="141"/>
      <c r="AC82" s="192"/>
      <c r="AD82" s="192"/>
      <c r="AE82" s="188"/>
      <c r="AF82" s="188"/>
      <c r="AG82" s="188"/>
      <c r="AH82" s="188"/>
      <c r="AI82" s="189"/>
      <c r="AJ82" s="186"/>
      <c r="AK82" s="186"/>
      <c r="AL82" s="186"/>
      <c r="AM82" s="186"/>
      <c r="AN82" s="186"/>
      <c r="AO82" s="186"/>
      <c r="AP82" s="143"/>
      <c r="AQ82" s="138"/>
      <c r="AR82" s="195"/>
      <c r="AS82" s="195"/>
      <c r="AT82" s="195"/>
      <c r="AU82" s="195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  <c r="BG82" s="186"/>
    </row>
    <row r="83" spans="1:60" s="66" customFormat="1" ht="18.75" customHeight="1">
      <c r="B83" s="5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8"/>
      <c r="P83" s="186"/>
      <c r="Q83" s="188"/>
      <c r="R83" s="188"/>
      <c r="S83" s="188"/>
      <c r="T83" s="188"/>
      <c r="U83" s="188"/>
      <c r="V83" s="188"/>
      <c r="W83" s="188"/>
      <c r="X83" s="188"/>
      <c r="Y83" s="188"/>
      <c r="Z83" s="142"/>
      <c r="AA83" s="191"/>
      <c r="AB83" s="141"/>
      <c r="AC83" s="192"/>
      <c r="AD83" s="192"/>
      <c r="AE83" s="188"/>
      <c r="AF83" s="387" t="s">
        <v>180</v>
      </c>
      <c r="AG83" s="388" t="e">
        <f ca="1">VLOOKUP($K$80,Calcu!$B$99:$X$129,23,FALSE)</f>
        <v>#N/A</v>
      </c>
      <c r="AH83" s="388"/>
      <c r="AI83" s="388"/>
      <c r="AJ83" s="388"/>
      <c r="AK83" s="388"/>
      <c r="AL83" s="186"/>
      <c r="AM83" s="188"/>
      <c r="AN83" s="143"/>
      <c r="AO83" s="143"/>
      <c r="AP83" s="143"/>
      <c r="AQ83" s="138"/>
      <c r="AR83" s="195"/>
      <c r="AS83" s="195"/>
      <c r="AT83" s="195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  <c r="BG83" s="186"/>
    </row>
    <row r="84" spans="1:60" s="66" customFormat="1" ht="18.75" customHeight="1">
      <c r="B84" s="5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8"/>
      <c r="P84" s="186"/>
      <c r="Q84" s="188"/>
      <c r="R84" s="188"/>
      <c r="S84" s="188"/>
      <c r="T84" s="188"/>
      <c r="U84" s="188"/>
      <c r="V84" s="188"/>
      <c r="W84" s="188"/>
      <c r="X84" s="188"/>
      <c r="Y84" s="188"/>
      <c r="Z84" s="142"/>
      <c r="AA84" s="191"/>
      <c r="AB84" s="141"/>
      <c r="AC84" s="192"/>
      <c r="AD84" s="192"/>
      <c r="AE84" s="188"/>
      <c r="AF84" s="387"/>
      <c r="AG84" s="388"/>
      <c r="AH84" s="388"/>
      <c r="AI84" s="388"/>
      <c r="AJ84" s="388"/>
      <c r="AK84" s="388"/>
      <c r="AL84" s="186"/>
      <c r="AM84" s="188"/>
      <c r="AN84" s="143"/>
      <c r="AO84" s="143"/>
      <c r="AP84" s="143"/>
      <c r="AQ84" s="138"/>
      <c r="AR84" s="195"/>
      <c r="AS84" s="195"/>
      <c r="AT84" s="195"/>
      <c r="AU84" s="195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</row>
    <row r="85" spans="1:60" s="66" customFormat="1" ht="18.75" customHeight="1">
      <c r="B85" s="56"/>
      <c r="C85" s="186" t="s">
        <v>83</v>
      </c>
      <c r="D85" s="186"/>
      <c r="E85" s="186"/>
      <c r="F85" s="186"/>
      <c r="G85" s="186"/>
      <c r="H85" s="186"/>
      <c r="I85" s="385" t="str">
        <f>AD60</f>
        <v>정규</v>
      </c>
      <c r="J85" s="385"/>
      <c r="K85" s="385"/>
      <c r="L85" s="385"/>
      <c r="M85" s="385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  <c r="BG85" s="186"/>
    </row>
    <row r="86" spans="1:60" s="66" customFormat="1" ht="18.75" customHeight="1">
      <c r="B86" s="56"/>
      <c r="C86" s="186" t="s">
        <v>221</v>
      </c>
      <c r="D86" s="186"/>
      <c r="E86" s="186"/>
      <c r="F86" s="186"/>
      <c r="G86" s="186"/>
      <c r="H86" s="186"/>
      <c r="I86" s="186"/>
      <c r="J86" s="186"/>
      <c r="K86" s="188" t="s">
        <v>79</v>
      </c>
      <c r="L86" s="387">
        <v>1</v>
      </c>
      <c r="M86" s="387"/>
      <c r="N86" s="208" t="s">
        <v>359</v>
      </c>
      <c r="O86" s="386" t="e">
        <f ca="1">U59</f>
        <v>#N/A</v>
      </c>
      <c r="P86" s="386"/>
      <c r="Q86" s="386"/>
      <c r="R86" s="386"/>
      <c r="S86" s="386"/>
      <c r="T86" s="188" t="s">
        <v>79</v>
      </c>
      <c r="U86" s="186" t="s">
        <v>180</v>
      </c>
      <c r="V86" s="386" t="e">
        <f ca="1">O86</f>
        <v>#N/A</v>
      </c>
      <c r="W86" s="386"/>
      <c r="X86" s="386"/>
      <c r="Y86" s="386"/>
      <c r="Z86" s="386"/>
      <c r="AA86" s="186"/>
      <c r="AB86" s="186"/>
      <c r="AE86" s="186"/>
      <c r="AF86" s="189"/>
      <c r="AG86" s="189"/>
      <c r="AH86" s="189"/>
      <c r="AI86" s="207"/>
      <c r="AJ86" s="138"/>
      <c r="AK86" s="138"/>
      <c r="AL86" s="186"/>
    </row>
    <row r="87" spans="1:60" s="66" customFormat="1" ht="18.75" customHeight="1">
      <c r="B87" s="56"/>
      <c r="C87" s="186" t="s">
        <v>84</v>
      </c>
      <c r="D87" s="186"/>
      <c r="E87" s="186"/>
      <c r="F87" s="186"/>
      <c r="G87" s="186"/>
      <c r="H87" s="186"/>
      <c r="I87" s="140" t="s">
        <v>308</v>
      </c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</row>
    <row r="88" spans="1:60" s="66" customFormat="1" ht="18.75" customHeight="1">
      <c r="B88" s="56"/>
      <c r="C88" s="186"/>
      <c r="D88" s="186"/>
      <c r="E88" s="186"/>
      <c r="F88" s="186"/>
      <c r="G88" s="186"/>
      <c r="H88" s="186"/>
      <c r="I88" s="140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</row>
    <row r="89" spans="1:60" s="66" customFormat="1" ht="18.75" customHeight="1">
      <c r="A89" s="56"/>
      <c r="B89" s="56" t="s">
        <v>309</v>
      </c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209" t="s">
        <v>310</v>
      </c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186"/>
      <c r="AN89" s="186"/>
      <c r="AO89" s="186"/>
      <c r="AP89" s="186"/>
      <c r="AQ89" s="186"/>
      <c r="AR89" s="186"/>
      <c r="AS89" s="186"/>
      <c r="AT89" s="186"/>
      <c r="AU89" s="186"/>
      <c r="AV89" s="186"/>
      <c r="AW89" s="186"/>
      <c r="AX89" s="186"/>
      <c r="AY89" s="186"/>
      <c r="AZ89" s="186"/>
      <c r="BA89" s="186"/>
      <c r="BB89" s="186"/>
      <c r="BC89" s="186"/>
      <c r="BD89" s="186"/>
      <c r="BE89" s="186"/>
      <c r="BF89" s="186"/>
    </row>
    <row r="90" spans="1:60" s="66" customFormat="1" ht="18.75" customHeight="1">
      <c r="B90" s="56"/>
      <c r="C90" s="186" t="s">
        <v>183</v>
      </c>
      <c r="D90" s="186"/>
      <c r="E90" s="186"/>
      <c r="F90" s="186"/>
      <c r="G90" s="186"/>
      <c r="H90" s="384">
        <f>L75</f>
        <v>0</v>
      </c>
      <c r="I90" s="384"/>
      <c r="J90" s="384"/>
      <c r="K90" s="384"/>
      <c r="L90" s="384"/>
      <c r="M90" s="384"/>
      <c r="O90" s="207"/>
      <c r="P90" s="207"/>
      <c r="Q90" s="186"/>
      <c r="R90" s="186"/>
      <c r="S90" s="186"/>
      <c r="T90" s="186"/>
      <c r="U90" s="186"/>
      <c r="V90" s="186"/>
      <c r="W90" s="186"/>
      <c r="X90" s="186"/>
      <c r="Y90" s="186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6"/>
      <c r="AK90" s="186"/>
      <c r="AL90" s="186"/>
      <c r="AM90" s="186"/>
      <c r="AN90" s="186"/>
      <c r="AO90" s="186"/>
      <c r="AP90" s="186"/>
      <c r="AQ90" s="186"/>
      <c r="AR90" s="186"/>
      <c r="AS90" s="186"/>
      <c r="AT90" s="186"/>
      <c r="AU90" s="186"/>
      <c r="AV90" s="186"/>
      <c r="AW90" s="186"/>
      <c r="AX90" s="186"/>
      <c r="AY90" s="186"/>
      <c r="AZ90" s="186"/>
      <c r="BA90" s="186"/>
      <c r="BB90" s="186"/>
      <c r="BC90" s="186"/>
      <c r="BD90" s="186"/>
      <c r="BE90" s="186"/>
      <c r="BF90" s="186"/>
      <c r="BG90" s="186"/>
    </row>
    <row r="91" spans="1:60" s="66" customFormat="1" ht="18.75" customHeight="1">
      <c r="B91" s="56"/>
      <c r="C91" s="186" t="s">
        <v>184</v>
      </c>
      <c r="D91" s="186"/>
      <c r="E91" s="186"/>
      <c r="F91" s="186"/>
      <c r="G91" s="186"/>
      <c r="H91" s="186"/>
      <c r="I91" s="186"/>
      <c r="J91" s="186" t="s">
        <v>303</v>
      </c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387">
        <f>MAX(Angle_1!V53:Z83)</f>
        <v>0</v>
      </c>
      <c r="Z91" s="387"/>
      <c r="AA91" s="186" t="s">
        <v>304</v>
      </c>
      <c r="AB91" s="186"/>
      <c r="AC91" s="186"/>
      <c r="AD91" s="186"/>
      <c r="AE91" s="186"/>
      <c r="AF91" s="186"/>
      <c r="AH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V91" s="186"/>
      <c r="AW91" s="186"/>
      <c r="AX91" s="186"/>
      <c r="AY91" s="186"/>
      <c r="AZ91" s="186"/>
      <c r="BA91" s="186"/>
      <c r="BB91" s="186"/>
      <c r="BC91" s="186"/>
      <c r="BD91" s="186"/>
      <c r="BE91" s="186"/>
      <c r="BF91" s="186"/>
      <c r="BG91" s="186"/>
    </row>
    <row r="92" spans="1:60" s="66" customFormat="1" ht="18.75" customHeight="1">
      <c r="B92" s="56"/>
      <c r="C92" s="186"/>
      <c r="D92" s="186"/>
      <c r="E92" s="186"/>
      <c r="F92" s="186"/>
      <c r="G92" s="186"/>
      <c r="H92" s="186"/>
      <c r="I92" s="186"/>
      <c r="J92" s="186" t="s">
        <v>305</v>
      </c>
      <c r="K92" s="186"/>
      <c r="L92" s="186"/>
      <c r="M92" s="186"/>
      <c r="N92" s="186"/>
      <c r="O92" s="188"/>
      <c r="P92" s="186"/>
      <c r="Q92" s="188"/>
      <c r="R92" s="188"/>
      <c r="S92" s="188"/>
      <c r="T92" s="188"/>
      <c r="U92" s="188"/>
      <c r="V92" s="188"/>
      <c r="W92" s="188"/>
      <c r="X92" s="188"/>
      <c r="Y92" s="188"/>
      <c r="Z92" s="142"/>
      <c r="AA92" s="191"/>
      <c r="AB92" s="141"/>
      <c r="AC92" s="192"/>
      <c r="AD92" s="192"/>
      <c r="AE92" s="188"/>
      <c r="AF92" s="188"/>
      <c r="AG92" s="188"/>
      <c r="AH92" s="188"/>
      <c r="AI92" s="189"/>
      <c r="AJ92" s="186"/>
      <c r="AK92" s="186"/>
      <c r="AL92" s="186"/>
      <c r="AM92" s="188"/>
      <c r="AN92" s="143"/>
      <c r="AO92" s="143"/>
      <c r="AP92" s="143"/>
      <c r="AQ92" s="186"/>
      <c r="AR92" s="195"/>
      <c r="AS92" s="195"/>
      <c r="AT92" s="195"/>
      <c r="AU92" s="195"/>
      <c r="AV92" s="186"/>
      <c r="AW92" s="186"/>
      <c r="AX92" s="186"/>
      <c r="AY92" s="186"/>
      <c r="AZ92" s="186"/>
      <c r="BA92" s="186"/>
      <c r="BB92" s="186"/>
      <c r="BC92" s="186"/>
      <c r="BD92" s="186"/>
      <c r="BE92" s="186"/>
      <c r="BF92" s="186"/>
      <c r="BG92" s="186"/>
    </row>
    <row r="93" spans="1:60" s="66" customFormat="1" ht="18.75" customHeight="1">
      <c r="B93" s="56"/>
      <c r="C93" s="186"/>
      <c r="D93" s="186"/>
      <c r="E93" s="186"/>
      <c r="F93" s="186"/>
      <c r="G93" s="186"/>
      <c r="H93" s="186"/>
      <c r="I93" s="186"/>
      <c r="J93" s="186"/>
      <c r="K93" s="442" t="e">
        <f ca="1">K80</f>
        <v>#N/A</v>
      </c>
      <c r="L93" s="442"/>
      <c r="M93" s="442"/>
      <c r="N93" s="190" t="s">
        <v>306</v>
      </c>
      <c r="O93" s="186"/>
      <c r="P93" s="186"/>
      <c r="Q93" s="188"/>
      <c r="R93" s="188"/>
      <c r="S93" s="188"/>
      <c r="T93" s="188"/>
      <c r="U93" s="188"/>
      <c r="V93" s="188"/>
      <c r="W93" s="188"/>
      <c r="X93" s="188"/>
      <c r="Y93" s="188"/>
      <c r="Z93" s="142"/>
      <c r="AA93" s="191"/>
      <c r="AB93" s="186"/>
      <c r="AC93" s="441" t="e">
        <f ca="1">VLOOKUP($K$80,Calcu!$B$99:$X$129,2,FALSE)</f>
        <v>#N/A</v>
      </c>
      <c r="AD93" s="441"/>
      <c r="AE93" s="441"/>
      <c r="AF93" s="441"/>
      <c r="AG93" s="188" t="s">
        <v>217</v>
      </c>
      <c r="AH93" s="441" t="e">
        <f ca="1">VLOOKUP($K$80,Calcu!$B$99:$X$129,3,FALSE)</f>
        <v>#N/A</v>
      </c>
      <c r="AI93" s="441"/>
      <c r="AJ93" s="441"/>
      <c r="AK93" s="441"/>
      <c r="AL93" s="186" t="s">
        <v>217</v>
      </c>
      <c r="AM93" s="441" t="e">
        <f ca="1">VLOOKUP($K$80,Calcu!$B$99:$X$129,4,FALSE)</f>
        <v>#N/A</v>
      </c>
      <c r="AN93" s="441"/>
      <c r="AO93" s="441"/>
      <c r="AP93" s="441"/>
      <c r="AQ93" s="186" t="s">
        <v>217</v>
      </c>
      <c r="AR93" s="441" t="e">
        <f ca="1">VLOOKUP($K$80,Calcu!$B$99:$X$129,5,FALSE)</f>
        <v>#N/A</v>
      </c>
      <c r="AS93" s="441"/>
      <c r="AT93" s="441"/>
      <c r="AU93" s="441"/>
      <c r="AV93" s="186" t="s">
        <v>217</v>
      </c>
      <c r="AW93" s="441" t="e">
        <f ca="1">VLOOKUP($K$80,Calcu!$B$99:$X$129,6,FALSE)</f>
        <v>#N/A</v>
      </c>
      <c r="AX93" s="441"/>
      <c r="AY93" s="441"/>
      <c r="AZ93" s="441"/>
      <c r="BA93" s="190" t="s">
        <v>218</v>
      </c>
      <c r="BB93" s="186"/>
    </row>
    <row r="94" spans="1:60" s="66" customFormat="1" ht="18.75" customHeight="1">
      <c r="B94" s="56"/>
      <c r="C94" s="186"/>
      <c r="D94" s="186"/>
      <c r="E94" s="186"/>
      <c r="F94" s="186"/>
      <c r="G94" s="186"/>
      <c r="H94" s="186"/>
      <c r="I94" s="186"/>
      <c r="J94" s="186"/>
      <c r="K94" s="186" t="s">
        <v>307</v>
      </c>
      <c r="L94" s="186"/>
      <c r="M94" s="186"/>
      <c r="N94" s="186"/>
      <c r="O94" s="188"/>
      <c r="P94" s="186"/>
      <c r="Q94" s="188"/>
      <c r="R94" s="188"/>
      <c r="S94" s="188"/>
      <c r="T94" s="188"/>
      <c r="U94" s="188"/>
      <c r="V94" s="188"/>
      <c r="W94" s="188"/>
      <c r="X94" s="441" t="e">
        <f ca="1">VLOOKUP($K$80,Calcu!$B$99:$X$129,7,FALSE)</f>
        <v>#N/A</v>
      </c>
      <c r="Y94" s="441"/>
      <c r="Z94" s="441"/>
      <c r="AA94" s="441"/>
      <c r="AB94" s="188" t="s">
        <v>217</v>
      </c>
      <c r="AC94" s="441" t="e">
        <f ca="1">VLOOKUP($K$80,Calcu!$B$99:$X$129,8,FALSE)</f>
        <v>#N/A</v>
      </c>
      <c r="AD94" s="441"/>
      <c r="AE94" s="441"/>
      <c r="AF94" s="441"/>
      <c r="AG94" s="186" t="s">
        <v>217</v>
      </c>
      <c r="AH94" s="441" t="e">
        <f ca="1">VLOOKUP($K$80,Calcu!$B$99:$X$129,9,FALSE)</f>
        <v>#N/A</v>
      </c>
      <c r="AI94" s="441"/>
      <c r="AJ94" s="441"/>
      <c r="AK94" s="441"/>
      <c r="AL94" s="186" t="s">
        <v>217</v>
      </c>
      <c r="AM94" s="441" t="e">
        <f ca="1">VLOOKUP($K$80,Calcu!$B$99:$X$129,10,FALSE)</f>
        <v>#N/A</v>
      </c>
      <c r="AN94" s="441"/>
      <c r="AO94" s="441"/>
      <c r="AP94" s="441"/>
      <c r="AQ94" s="186" t="s">
        <v>217</v>
      </c>
      <c r="AR94" s="441" t="e">
        <f ca="1">VLOOKUP($K$80,Calcu!$B$99:$X$129,11,FALSE)</f>
        <v>#N/A</v>
      </c>
      <c r="AS94" s="441"/>
      <c r="AT94" s="441"/>
      <c r="AU94" s="441"/>
      <c r="AV94" s="190" t="s">
        <v>218</v>
      </c>
      <c r="AW94" s="186"/>
      <c r="AX94" s="186"/>
      <c r="AY94" s="190" t="s">
        <v>219</v>
      </c>
      <c r="AZ94" s="186"/>
      <c r="BA94" s="186"/>
      <c r="BB94" s="186"/>
    </row>
    <row r="95" spans="1:60" s="66" customFormat="1" ht="18.75" customHeight="1">
      <c r="B95" s="56"/>
      <c r="C95" s="186"/>
      <c r="D95" s="186"/>
      <c r="E95" s="186"/>
      <c r="F95" s="186"/>
      <c r="G95" s="186"/>
      <c r="H95" s="186"/>
      <c r="I95" s="186"/>
      <c r="J95" s="186"/>
      <c r="K95" s="186" t="s">
        <v>220</v>
      </c>
      <c r="L95" s="186"/>
      <c r="M95" s="186"/>
      <c r="N95" s="186"/>
      <c r="O95" s="188"/>
      <c r="P95" s="186"/>
      <c r="Q95" s="188"/>
      <c r="R95" s="188"/>
      <c r="S95" s="188"/>
      <c r="T95" s="188"/>
      <c r="U95" s="188"/>
      <c r="V95" s="188"/>
      <c r="W95" s="188"/>
      <c r="X95" s="188"/>
      <c r="Y95" s="188"/>
      <c r="Z95" s="142"/>
      <c r="AA95" s="191"/>
      <c r="AB95" s="141"/>
      <c r="AC95" s="192"/>
      <c r="AD95" s="192"/>
      <c r="AE95" s="188"/>
      <c r="AF95" s="188"/>
      <c r="AG95" s="188"/>
      <c r="AH95" s="188"/>
      <c r="AI95" s="189"/>
      <c r="AJ95" s="186"/>
      <c r="AK95" s="186"/>
      <c r="AL95" s="186"/>
      <c r="AM95" s="186"/>
      <c r="AN95" s="186"/>
      <c r="AO95" s="186"/>
      <c r="AP95" s="143"/>
      <c r="AQ95" s="138"/>
      <c r="AR95" s="195"/>
      <c r="AS95" s="195"/>
      <c r="AT95" s="195"/>
      <c r="AU95" s="195"/>
      <c r="AV95" s="186"/>
      <c r="AW95" s="186"/>
      <c r="AX95" s="186"/>
      <c r="AY95" s="186"/>
      <c r="AZ95" s="186"/>
      <c r="BA95" s="186"/>
      <c r="BB95" s="186"/>
      <c r="BC95" s="186"/>
      <c r="BD95" s="186"/>
      <c r="BE95" s="186"/>
      <c r="BF95" s="186"/>
      <c r="BG95" s="186"/>
    </row>
    <row r="96" spans="1:60" s="66" customFormat="1" ht="18.75" customHeight="1">
      <c r="B96" s="5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8"/>
      <c r="P96" s="186"/>
      <c r="Q96" s="188"/>
      <c r="R96" s="188"/>
      <c r="S96" s="188"/>
      <c r="T96" s="188"/>
      <c r="U96" s="188"/>
      <c r="V96" s="188"/>
      <c r="W96" s="188"/>
      <c r="X96" s="188"/>
      <c r="Y96" s="188"/>
      <c r="Z96" s="142"/>
      <c r="AA96" s="191"/>
      <c r="AB96" s="141"/>
      <c r="AC96" s="192"/>
      <c r="AD96" s="192"/>
      <c r="AE96" s="188"/>
      <c r="AF96" s="387" t="s">
        <v>180</v>
      </c>
      <c r="AG96" s="388" t="e">
        <f ca="1">VLOOKUP($K$80,Calcu!$B$99:$X$129,12,FALSE)</f>
        <v>#N/A</v>
      </c>
      <c r="AH96" s="388"/>
      <c r="AI96" s="388"/>
      <c r="AJ96" s="388"/>
      <c r="AK96" s="388"/>
      <c r="AL96" s="186"/>
      <c r="AM96" s="188"/>
      <c r="AN96" s="143"/>
      <c r="AO96" s="143"/>
      <c r="AP96" s="143"/>
      <c r="AQ96" s="138"/>
      <c r="AR96" s="195"/>
      <c r="AS96" s="195"/>
      <c r="AT96" s="195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  <c r="BG96" s="186"/>
    </row>
    <row r="97" spans="1:60" s="66" customFormat="1" ht="18.75" customHeight="1">
      <c r="B97" s="5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8"/>
      <c r="P97" s="186"/>
      <c r="Q97" s="188"/>
      <c r="R97" s="188"/>
      <c r="S97" s="188"/>
      <c r="T97" s="188"/>
      <c r="U97" s="188"/>
      <c r="V97" s="188"/>
      <c r="W97" s="188"/>
      <c r="X97" s="188"/>
      <c r="Y97" s="188"/>
      <c r="Z97" s="142"/>
      <c r="AA97" s="191"/>
      <c r="AB97" s="141"/>
      <c r="AC97" s="192"/>
      <c r="AD97" s="192"/>
      <c r="AE97" s="188"/>
      <c r="AF97" s="387"/>
      <c r="AG97" s="388"/>
      <c r="AH97" s="388"/>
      <c r="AI97" s="388"/>
      <c r="AJ97" s="388"/>
      <c r="AK97" s="388"/>
      <c r="AL97" s="186"/>
      <c r="AM97" s="188"/>
      <c r="AN97" s="143"/>
      <c r="AO97" s="143"/>
      <c r="AP97" s="143"/>
      <c r="AQ97" s="138"/>
      <c r="AR97" s="195"/>
      <c r="AS97" s="195"/>
      <c r="AT97" s="195"/>
      <c r="AU97" s="195"/>
      <c r="AV97" s="186"/>
      <c r="AW97" s="186"/>
      <c r="AX97" s="186"/>
      <c r="AY97" s="186"/>
      <c r="AZ97" s="186"/>
      <c r="BA97" s="186"/>
      <c r="BB97" s="186"/>
      <c r="BC97" s="186"/>
      <c r="BD97" s="186"/>
      <c r="BE97" s="186"/>
      <c r="BF97" s="186"/>
      <c r="BG97" s="186"/>
    </row>
    <row r="98" spans="1:60" s="66" customFormat="1" ht="18.75" customHeight="1">
      <c r="B98" s="56"/>
      <c r="C98" s="186" t="s">
        <v>86</v>
      </c>
      <c r="D98" s="186"/>
      <c r="E98" s="186"/>
      <c r="F98" s="186"/>
      <c r="G98" s="186"/>
      <c r="H98" s="186"/>
      <c r="I98" s="385" t="str">
        <f>AD60</f>
        <v>정규</v>
      </c>
      <c r="J98" s="385"/>
      <c r="K98" s="385"/>
      <c r="L98" s="385"/>
      <c r="M98" s="385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</row>
    <row r="99" spans="1:60" s="66" customFormat="1" ht="18.75" customHeight="1">
      <c r="B99" s="56"/>
      <c r="C99" s="186" t="s">
        <v>185</v>
      </c>
      <c r="D99" s="186"/>
      <c r="E99" s="186"/>
      <c r="F99" s="186"/>
      <c r="G99" s="186"/>
      <c r="H99" s="186"/>
      <c r="I99" s="186"/>
      <c r="J99" s="186"/>
      <c r="K99" s="188" t="s">
        <v>79</v>
      </c>
      <c r="L99" s="387">
        <v>1</v>
      </c>
      <c r="M99" s="387"/>
      <c r="N99" s="208" t="s">
        <v>360</v>
      </c>
      <c r="O99" s="386" t="e">
        <f ca="1">U60</f>
        <v>#N/A</v>
      </c>
      <c r="P99" s="386"/>
      <c r="Q99" s="386"/>
      <c r="R99" s="386"/>
      <c r="S99" s="386"/>
      <c r="T99" s="188" t="s">
        <v>79</v>
      </c>
      <c r="U99" s="186" t="s">
        <v>180</v>
      </c>
      <c r="V99" s="386" t="e">
        <f ca="1">O99</f>
        <v>#N/A</v>
      </c>
      <c r="W99" s="386"/>
      <c r="X99" s="386"/>
      <c r="Y99" s="386"/>
      <c r="Z99" s="386"/>
      <c r="AA99" s="186"/>
      <c r="AB99" s="186"/>
      <c r="AE99" s="186"/>
      <c r="AF99" s="189"/>
      <c r="AG99" s="189"/>
      <c r="AH99" s="189"/>
      <c r="AI99" s="207"/>
      <c r="AJ99" s="138"/>
      <c r="AK99" s="138"/>
      <c r="AL99" s="186"/>
    </row>
    <row r="100" spans="1:60" s="66" customFormat="1" ht="18.75" customHeight="1">
      <c r="B100" s="56"/>
      <c r="C100" s="186" t="s">
        <v>87</v>
      </c>
      <c r="D100" s="186"/>
      <c r="E100" s="186"/>
      <c r="F100" s="186"/>
      <c r="G100" s="186"/>
      <c r="H100" s="186"/>
      <c r="I100" s="140" t="s">
        <v>311</v>
      </c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8"/>
      <c r="AG100" s="388"/>
      <c r="AH100" s="388"/>
      <c r="AI100" s="388"/>
      <c r="AJ100" s="388"/>
      <c r="AK100" s="388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  <c r="BG100" s="186"/>
      <c r="BH100" s="186"/>
    </row>
    <row r="101" spans="1:60" s="66" customFormat="1" ht="18.75" customHeight="1">
      <c r="B101" s="56"/>
      <c r="C101" s="186"/>
      <c r="D101" s="186"/>
      <c r="E101" s="186"/>
      <c r="F101" s="186"/>
      <c r="G101" s="186"/>
      <c r="H101" s="186"/>
      <c r="I101" s="140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6"/>
      <c r="AV101" s="186"/>
      <c r="AW101" s="186"/>
      <c r="AX101" s="186"/>
      <c r="AY101" s="186"/>
      <c r="AZ101" s="186"/>
      <c r="BA101" s="186"/>
      <c r="BB101" s="186"/>
      <c r="BC101" s="186"/>
      <c r="BD101" s="186"/>
      <c r="BE101" s="186"/>
      <c r="BF101" s="186"/>
      <c r="BG101" s="186"/>
    </row>
    <row r="102" spans="1:60" s="66" customFormat="1" ht="18.75" customHeight="1">
      <c r="B102" s="209" t="s">
        <v>327</v>
      </c>
      <c r="C102" s="232"/>
      <c r="D102" s="232"/>
      <c r="E102" s="232"/>
      <c r="F102" s="232"/>
      <c r="G102" s="232"/>
      <c r="H102" s="232"/>
      <c r="I102" s="140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232"/>
      <c r="AV102" s="232"/>
      <c r="AW102" s="232"/>
      <c r="AX102" s="232"/>
      <c r="AY102" s="232"/>
      <c r="AZ102" s="232"/>
      <c r="BA102" s="232"/>
      <c r="BB102" s="232"/>
      <c r="BC102" s="232"/>
      <c r="BD102" s="232"/>
      <c r="BE102" s="232"/>
      <c r="BF102" s="232"/>
      <c r="BG102" s="232"/>
    </row>
    <row r="103" spans="1:60" s="66" customFormat="1" ht="18.75" customHeight="1">
      <c r="A103" s="56"/>
      <c r="B103" s="56" t="s">
        <v>328</v>
      </c>
      <c r="C103" s="232"/>
      <c r="D103" s="232"/>
      <c r="E103" s="232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2"/>
      <c r="AX103" s="232"/>
      <c r="AY103" s="232"/>
      <c r="AZ103" s="232"/>
      <c r="BA103" s="232"/>
      <c r="BB103" s="232"/>
      <c r="BC103" s="232"/>
      <c r="BD103" s="232"/>
      <c r="BE103" s="232"/>
      <c r="BF103" s="232"/>
    </row>
    <row r="104" spans="1:60" s="66" customFormat="1" ht="18.75" customHeight="1">
      <c r="B104" s="56"/>
      <c r="C104" s="232" t="s">
        <v>207</v>
      </c>
      <c r="D104" s="232"/>
      <c r="E104" s="232"/>
      <c r="F104" s="232"/>
      <c r="G104" s="232"/>
      <c r="H104" s="384" t="e">
        <f ca="1">L58</f>
        <v>#N/A</v>
      </c>
      <c r="I104" s="384"/>
      <c r="J104" s="384"/>
      <c r="K104" s="384"/>
      <c r="L104" s="384"/>
      <c r="M104" s="384"/>
      <c r="N104" s="207" t="s">
        <v>274</v>
      </c>
      <c r="O104" s="207"/>
      <c r="P104" s="207"/>
      <c r="Q104" s="207"/>
      <c r="R104" s="207"/>
      <c r="S104" s="207"/>
      <c r="T104" s="207"/>
      <c r="U104" s="232"/>
      <c r="V104" s="232"/>
      <c r="W104" s="232"/>
      <c r="X104" s="207"/>
      <c r="Y104" s="207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07"/>
      <c r="AT104" s="232"/>
      <c r="AU104" s="232"/>
      <c r="AV104" s="232"/>
      <c r="AW104" s="232"/>
      <c r="AX104" s="232"/>
      <c r="AY104" s="232"/>
      <c r="AZ104" s="232"/>
      <c r="BA104" s="232"/>
      <c r="BB104" s="232"/>
      <c r="BC104" s="232"/>
      <c r="BD104" s="232"/>
      <c r="BE104" s="232"/>
      <c r="BF104" s="232"/>
      <c r="BG104" s="232"/>
    </row>
    <row r="105" spans="1:60" s="66" customFormat="1" ht="18.75" customHeight="1">
      <c r="B105" s="56"/>
      <c r="C105" s="232" t="s">
        <v>177</v>
      </c>
      <c r="D105" s="232"/>
      <c r="E105" s="232"/>
      <c r="F105" s="232"/>
      <c r="G105" s="232"/>
      <c r="H105" s="232"/>
      <c r="I105" s="232"/>
      <c r="J105" s="232" t="s">
        <v>329</v>
      </c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387">
        <f>MAX(Angle_1!V39:Z69)</f>
        <v>0</v>
      </c>
      <c r="Z105" s="387"/>
      <c r="AA105" s="232" t="s">
        <v>304</v>
      </c>
      <c r="AB105" s="232"/>
      <c r="AC105" s="232"/>
      <c r="AD105" s="232"/>
      <c r="AE105" s="232"/>
      <c r="AF105" s="232"/>
      <c r="AH105" s="232"/>
      <c r="AJ105" s="232"/>
      <c r="AK105" s="232"/>
      <c r="AL105" s="232"/>
      <c r="AM105" s="232"/>
      <c r="AN105" s="232"/>
      <c r="AO105" s="232"/>
      <c r="AP105" s="232"/>
      <c r="AQ105" s="232"/>
      <c r="AR105" s="232"/>
      <c r="AS105" s="232"/>
      <c r="AT105" s="232"/>
      <c r="AU105" s="232"/>
      <c r="AV105" s="232"/>
      <c r="AW105" s="232"/>
      <c r="AX105" s="232"/>
      <c r="AY105" s="232"/>
      <c r="AZ105" s="232"/>
      <c r="BA105" s="232"/>
      <c r="BB105" s="232"/>
      <c r="BC105" s="232"/>
      <c r="BD105" s="232"/>
      <c r="BE105" s="232"/>
      <c r="BF105" s="232"/>
      <c r="BG105" s="232"/>
    </row>
    <row r="106" spans="1:60" s="66" customFormat="1" ht="18.75" customHeight="1">
      <c r="B106" s="56"/>
      <c r="C106" s="232"/>
      <c r="D106" s="232"/>
      <c r="E106" s="232"/>
      <c r="F106" s="232"/>
      <c r="G106" s="232"/>
      <c r="H106" s="232"/>
      <c r="I106" s="232"/>
      <c r="J106" s="232"/>
      <c r="K106" s="232"/>
      <c r="L106" s="232"/>
      <c r="M106" s="232"/>
      <c r="N106" s="252"/>
      <c r="O106" s="387"/>
      <c r="P106" s="445">
        <f>Y105</f>
        <v>0</v>
      </c>
      <c r="Q106" s="445"/>
      <c r="R106" s="234" t="s">
        <v>330</v>
      </c>
      <c r="S106" s="387" t="s">
        <v>331</v>
      </c>
      <c r="T106" s="446">
        <f>P106/P107</f>
        <v>0</v>
      </c>
      <c r="U106" s="446"/>
      <c r="V106" s="387" t="s">
        <v>331</v>
      </c>
      <c r="W106" s="443">
        <f>T106/3600</f>
        <v>0</v>
      </c>
      <c r="X106" s="443"/>
      <c r="Y106" s="443"/>
      <c r="Z106" s="443"/>
      <c r="AA106" s="443"/>
      <c r="AB106" s="141"/>
      <c r="AC106" s="192"/>
      <c r="AD106" s="192"/>
      <c r="AE106" s="231"/>
      <c r="AF106" s="231"/>
      <c r="AG106" s="231"/>
      <c r="AH106" s="231"/>
      <c r="AI106" s="189"/>
      <c r="AJ106" s="232"/>
      <c r="AK106" s="232"/>
      <c r="AL106" s="232"/>
      <c r="AM106" s="231"/>
      <c r="AN106" s="143"/>
      <c r="AO106" s="143"/>
      <c r="AP106" s="143"/>
      <c r="AQ106" s="232"/>
      <c r="AR106" s="195"/>
      <c r="AS106" s="195"/>
      <c r="AT106" s="195"/>
      <c r="AU106" s="195"/>
      <c r="AV106" s="232"/>
      <c r="AW106" s="232"/>
      <c r="AX106" s="232"/>
      <c r="AY106" s="232"/>
      <c r="AZ106" s="232"/>
      <c r="BA106" s="232"/>
      <c r="BB106" s="232"/>
      <c r="BC106" s="232"/>
      <c r="BD106" s="232"/>
      <c r="BE106" s="232"/>
      <c r="BF106" s="232"/>
      <c r="BG106" s="232"/>
    </row>
    <row r="107" spans="1:60" s="66" customFormat="1" ht="18.75" customHeight="1">
      <c r="B107" s="56"/>
      <c r="C107" s="232"/>
      <c r="D107" s="232"/>
      <c r="E107" s="232"/>
      <c r="F107" s="232"/>
      <c r="G107" s="232"/>
      <c r="H107" s="232"/>
      <c r="I107" s="232"/>
      <c r="J107" s="232"/>
      <c r="K107" s="442"/>
      <c r="L107" s="442"/>
      <c r="M107" s="442"/>
      <c r="N107" s="253"/>
      <c r="O107" s="387"/>
      <c r="P107" s="447">
        <v>2</v>
      </c>
      <c r="Q107" s="447"/>
      <c r="R107" s="447"/>
      <c r="S107" s="387"/>
      <c r="T107" s="446"/>
      <c r="U107" s="446"/>
      <c r="V107" s="387"/>
      <c r="W107" s="443"/>
      <c r="X107" s="443"/>
      <c r="Y107" s="443"/>
      <c r="Z107" s="443"/>
      <c r="AA107" s="443"/>
      <c r="AB107" s="232"/>
      <c r="AC107" s="207"/>
      <c r="AD107" s="207"/>
      <c r="AE107" s="207"/>
      <c r="AF107" s="207"/>
      <c r="AG107" s="231"/>
      <c r="AH107" s="207"/>
      <c r="AI107" s="207"/>
      <c r="AJ107" s="207"/>
      <c r="AK107" s="207"/>
      <c r="AL107" s="232"/>
      <c r="AM107" s="207"/>
      <c r="AN107" s="207"/>
      <c r="AO107" s="207"/>
      <c r="AP107" s="207"/>
      <c r="AQ107" s="232"/>
      <c r="AR107" s="207"/>
      <c r="AS107" s="207"/>
      <c r="AT107" s="207"/>
      <c r="AU107" s="207"/>
      <c r="AV107" s="232"/>
      <c r="AW107" s="441"/>
      <c r="AX107" s="441"/>
      <c r="AY107" s="441"/>
      <c r="AZ107" s="441"/>
      <c r="BA107" s="190"/>
      <c r="BB107" s="232"/>
    </row>
    <row r="108" spans="1:60" s="66" customFormat="1" ht="18.75" customHeight="1">
      <c r="B108" s="56"/>
      <c r="C108" s="232" t="s">
        <v>208</v>
      </c>
      <c r="D108" s="232"/>
      <c r="E108" s="232"/>
      <c r="F108" s="232"/>
      <c r="G108" s="232"/>
      <c r="H108" s="232"/>
      <c r="I108" s="385" t="str">
        <f>AD58</f>
        <v>정규</v>
      </c>
      <c r="J108" s="385"/>
      <c r="K108" s="385"/>
      <c r="L108" s="385"/>
      <c r="M108" s="385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232"/>
      <c r="AV108" s="232"/>
      <c r="AW108" s="232"/>
      <c r="AX108" s="232"/>
      <c r="AY108" s="232"/>
      <c r="AZ108" s="232"/>
      <c r="BA108" s="232"/>
      <c r="BB108" s="232"/>
      <c r="BC108" s="232"/>
      <c r="BD108" s="232"/>
      <c r="BE108" s="232"/>
      <c r="BF108" s="232"/>
      <c r="BG108" s="232"/>
    </row>
    <row r="109" spans="1:60" s="66" customFormat="1" ht="18.75" customHeight="1">
      <c r="B109" s="56"/>
      <c r="C109" s="232" t="s">
        <v>216</v>
      </c>
      <c r="D109" s="232"/>
      <c r="E109" s="232"/>
      <c r="F109" s="232"/>
      <c r="G109" s="232"/>
      <c r="H109" s="232"/>
      <c r="I109" s="232"/>
      <c r="J109" s="232"/>
      <c r="K109" s="231" t="s">
        <v>79</v>
      </c>
      <c r="L109" s="387">
        <v>1</v>
      </c>
      <c r="M109" s="387"/>
      <c r="N109" s="208" t="s">
        <v>358</v>
      </c>
      <c r="O109" s="386">
        <f>W106</f>
        <v>0</v>
      </c>
      <c r="P109" s="386"/>
      <c r="Q109" s="386"/>
      <c r="R109" s="386"/>
      <c r="S109" s="386"/>
      <c r="T109" s="231" t="s">
        <v>79</v>
      </c>
      <c r="U109" s="232" t="s">
        <v>180</v>
      </c>
      <c r="V109" s="386">
        <f>O109</f>
        <v>0</v>
      </c>
      <c r="W109" s="386"/>
      <c r="X109" s="386"/>
      <c r="Y109" s="386"/>
      <c r="Z109" s="386"/>
      <c r="AA109" s="232"/>
      <c r="AB109" s="232"/>
      <c r="AE109" s="232"/>
      <c r="AF109" s="189"/>
      <c r="AG109" s="189"/>
      <c r="AH109" s="189"/>
      <c r="AI109" s="207"/>
      <c r="AJ109" s="138"/>
      <c r="AK109" s="138"/>
      <c r="AL109" s="232"/>
    </row>
    <row r="110" spans="1:60" s="66" customFormat="1" ht="18.75" customHeight="1">
      <c r="B110" s="56"/>
      <c r="C110" s="232" t="s">
        <v>81</v>
      </c>
      <c r="D110" s="232"/>
      <c r="E110" s="232"/>
      <c r="F110" s="232"/>
      <c r="G110" s="232"/>
      <c r="H110" s="232"/>
      <c r="I110" s="140" t="s">
        <v>308</v>
      </c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232"/>
      <c r="AS110" s="232"/>
      <c r="AT110" s="232"/>
      <c r="AU110" s="232"/>
      <c r="AV110" s="232"/>
      <c r="AW110" s="232"/>
      <c r="AX110" s="232"/>
      <c r="AY110" s="232"/>
      <c r="AZ110" s="232"/>
      <c r="BA110" s="232"/>
      <c r="BB110" s="232"/>
      <c r="BC110" s="232"/>
      <c r="BD110" s="232"/>
      <c r="BE110" s="232"/>
      <c r="BF110" s="232"/>
      <c r="BG110" s="232"/>
      <c r="BH110" s="232"/>
    </row>
    <row r="111" spans="1:60" s="66" customFormat="1" ht="18.75" customHeight="1">
      <c r="B111" s="56"/>
      <c r="C111" s="232"/>
      <c r="D111" s="232"/>
      <c r="E111" s="232"/>
      <c r="F111" s="232"/>
      <c r="G111" s="232"/>
      <c r="H111" s="232"/>
      <c r="I111" s="140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232"/>
      <c r="AS111" s="232"/>
      <c r="AT111" s="232"/>
      <c r="AU111" s="232"/>
      <c r="AV111" s="232"/>
      <c r="AW111" s="232"/>
      <c r="AX111" s="232"/>
      <c r="AY111" s="232"/>
      <c r="AZ111" s="232"/>
      <c r="BA111" s="232"/>
      <c r="BB111" s="232"/>
      <c r="BC111" s="232"/>
      <c r="BD111" s="232"/>
      <c r="BE111" s="232"/>
      <c r="BF111" s="232"/>
      <c r="BG111" s="232"/>
    </row>
    <row r="112" spans="1:60" ht="18.75" customHeight="1">
      <c r="A112" s="55"/>
      <c r="B112" s="59" t="s">
        <v>312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</row>
    <row r="113" spans="2:59" ht="18.75" customHeight="1">
      <c r="B113" s="55"/>
      <c r="C113" s="55" t="s">
        <v>88</v>
      </c>
      <c r="D113" s="55"/>
      <c r="E113" s="55"/>
      <c r="F113" s="55"/>
      <c r="G113" s="55"/>
      <c r="H113" s="55"/>
      <c r="I113" s="377" t="e">
        <f ca="1">L61</f>
        <v>#N/A</v>
      </c>
      <c r="J113" s="377"/>
      <c r="K113" s="377"/>
      <c r="L113" s="377"/>
      <c r="M113" s="377"/>
      <c r="N113" s="377">
        <f>Q61</f>
        <v>0</v>
      </c>
      <c r="O113" s="377"/>
      <c r="P113" s="184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</row>
    <row r="114" spans="2:59" ht="18.75" customHeight="1">
      <c r="B114" s="55"/>
      <c r="C114" s="55" t="s">
        <v>186</v>
      </c>
      <c r="D114" s="55"/>
      <c r="E114" s="55"/>
      <c r="F114" s="55"/>
      <c r="G114" s="55"/>
      <c r="H114" s="55"/>
      <c r="I114" s="184"/>
      <c r="J114" s="55" t="s">
        <v>175</v>
      </c>
      <c r="K114" s="184"/>
      <c r="L114" s="184"/>
      <c r="M114" s="184"/>
      <c r="N114" s="184"/>
      <c r="O114" s="184"/>
      <c r="P114" s="184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</row>
    <row r="115" spans="2:59" ht="18.75" customHeight="1">
      <c r="B115" s="55"/>
      <c r="C115" s="55"/>
      <c r="D115" s="55"/>
      <c r="E115" s="55"/>
      <c r="F115" s="55"/>
      <c r="G115" s="55"/>
      <c r="H115" s="55"/>
      <c r="I115" s="184"/>
      <c r="J115" s="55"/>
      <c r="K115" s="55" t="s">
        <v>176</v>
      </c>
      <c r="L115" s="184"/>
      <c r="M115" s="184"/>
      <c r="N115" s="184"/>
      <c r="O115" s="184"/>
      <c r="P115" s="184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</row>
    <row r="116" spans="2:59" ht="18.75" customHeight="1">
      <c r="B116" s="55"/>
      <c r="D116" s="55"/>
      <c r="E116" s="55"/>
      <c r="F116" s="55"/>
      <c r="G116" s="55"/>
      <c r="H116" s="55"/>
      <c r="I116" s="55"/>
      <c r="J116" s="60" t="s">
        <v>178</v>
      </c>
      <c r="K116" s="55"/>
      <c r="L116" s="55"/>
      <c r="M116" s="55"/>
      <c r="N116" s="55"/>
      <c r="O116" s="55"/>
      <c r="P116" s="55"/>
      <c r="Q116" s="377">
        <f>MAX(AU7:AY37)</f>
        <v>0</v>
      </c>
      <c r="R116" s="377"/>
      <c r="S116" s="377"/>
      <c r="T116" s="444" t="s">
        <v>274</v>
      </c>
      <c r="U116" s="444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</row>
    <row r="117" spans="2:59" ht="18.75" customHeight="1">
      <c r="B117" s="55"/>
      <c r="C117" s="55"/>
      <c r="D117" s="55"/>
      <c r="E117" s="55"/>
      <c r="F117" s="55"/>
      <c r="G117" s="55"/>
      <c r="H117" s="55"/>
      <c r="I117" s="55"/>
      <c r="J117" s="55"/>
      <c r="K117" s="355" t="s">
        <v>361</v>
      </c>
      <c r="L117" s="355"/>
      <c r="M117" s="355"/>
      <c r="N117" s="355" t="s">
        <v>180</v>
      </c>
      <c r="O117" s="381" t="s">
        <v>179</v>
      </c>
      <c r="P117" s="381"/>
      <c r="Q117" s="355" t="s">
        <v>180</v>
      </c>
      <c r="R117" s="440">
        <f>Q116</f>
        <v>0</v>
      </c>
      <c r="S117" s="440"/>
      <c r="T117" s="440"/>
      <c r="U117" s="197" t="str">
        <f>T116</f>
        <v>˚</v>
      </c>
      <c r="V117" s="355" t="s">
        <v>180</v>
      </c>
      <c r="W117" s="397">
        <f>R117/SQRT(5)</f>
        <v>0</v>
      </c>
      <c r="X117" s="397"/>
      <c r="Y117" s="397"/>
      <c r="Z117" s="376" t="str">
        <f>T116</f>
        <v>˚</v>
      </c>
      <c r="AA117" s="376"/>
      <c r="AB117" s="198"/>
      <c r="AC117" s="198"/>
      <c r="AD117" s="198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</row>
    <row r="118" spans="2:59" ht="18.75" customHeight="1">
      <c r="B118" s="55"/>
      <c r="C118" s="55"/>
      <c r="D118" s="55"/>
      <c r="E118" s="55"/>
      <c r="F118" s="55"/>
      <c r="G118" s="55"/>
      <c r="H118" s="55"/>
      <c r="I118" s="55"/>
      <c r="J118" s="55"/>
      <c r="K118" s="355"/>
      <c r="L118" s="355"/>
      <c r="M118" s="355"/>
      <c r="N118" s="355"/>
      <c r="O118" s="448"/>
      <c r="P118" s="448"/>
      <c r="Q118" s="355"/>
      <c r="R118" s="210"/>
      <c r="S118" s="210"/>
      <c r="T118" s="210"/>
      <c r="U118" s="210"/>
      <c r="V118" s="355"/>
      <c r="W118" s="397"/>
      <c r="X118" s="397"/>
      <c r="Y118" s="397"/>
      <c r="Z118" s="376"/>
      <c r="AA118" s="376"/>
      <c r="AB118" s="198"/>
      <c r="AC118" s="198"/>
      <c r="AD118" s="198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</row>
    <row r="119" spans="2:59" ht="18.75" customHeight="1">
      <c r="B119" s="55"/>
      <c r="C119" s="133" t="s">
        <v>204</v>
      </c>
      <c r="D119" s="55"/>
      <c r="F119" s="55"/>
      <c r="G119" s="55"/>
      <c r="H119" s="55"/>
      <c r="I119" s="196"/>
      <c r="J119" s="196"/>
      <c r="K119" s="196"/>
      <c r="L119" s="196"/>
      <c r="M119" s="187"/>
      <c r="N119" s="187"/>
      <c r="O119" s="187"/>
      <c r="P119" s="179"/>
      <c r="Q119" s="179"/>
      <c r="R119" s="179"/>
      <c r="S119" s="179"/>
      <c r="T119" s="187"/>
      <c r="U119" s="148"/>
      <c r="V119" s="148"/>
      <c r="W119" s="148"/>
      <c r="X119" s="198"/>
      <c r="Y119" s="198"/>
      <c r="Z119" s="198"/>
      <c r="AA119" s="198"/>
      <c r="AB119" s="198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</row>
    <row r="120" spans="2:59" ht="18.75" customHeight="1">
      <c r="B120" s="55"/>
      <c r="C120" s="55"/>
      <c r="D120" s="55"/>
      <c r="E120" s="133"/>
      <c r="F120" s="55"/>
      <c r="G120" s="55"/>
      <c r="H120" s="55"/>
      <c r="I120" s="55"/>
      <c r="J120" s="55"/>
      <c r="K120" s="355" t="s">
        <v>361</v>
      </c>
      <c r="L120" s="355"/>
      <c r="M120" s="355"/>
      <c r="N120" s="355" t="s">
        <v>180</v>
      </c>
      <c r="O120" s="381" t="s">
        <v>205</v>
      </c>
      <c r="P120" s="381"/>
      <c r="Q120" s="355" t="s">
        <v>180</v>
      </c>
      <c r="R120" s="440" t="e">
        <f ca="1">P130</f>
        <v>#N/A</v>
      </c>
      <c r="S120" s="440"/>
      <c r="T120" s="440"/>
      <c r="U120" s="197" t="str">
        <f>T116</f>
        <v>˚</v>
      </c>
      <c r="V120" s="355" t="s">
        <v>180</v>
      </c>
      <c r="W120" s="397" t="e">
        <f ca="1">R120/(2*SQRT(3))</f>
        <v>#N/A</v>
      </c>
      <c r="X120" s="397"/>
      <c r="Y120" s="397"/>
      <c r="Z120" s="376" t="str">
        <f>T116</f>
        <v>˚</v>
      </c>
      <c r="AA120" s="376"/>
      <c r="AB120" s="198"/>
      <c r="AC120" s="198"/>
      <c r="AD120" s="198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</row>
    <row r="121" spans="2:59" ht="18.75" customHeight="1">
      <c r="B121" s="55"/>
      <c r="C121" s="55"/>
      <c r="D121" s="55"/>
      <c r="E121" s="133"/>
      <c r="F121" s="55"/>
      <c r="G121" s="55"/>
      <c r="H121" s="55"/>
      <c r="I121" s="55"/>
      <c r="J121" s="55"/>
      <c r="K121" s="355"/>
      <c r="L121" s="355"/>
      <c r="M121" s="355"/>
      <c r="N121" s="355"/>
      <c r="O121" s="448"/>
      <c r="P121" s="448"/>
      <c r="Q121" s="355"/>
      <c r="R121" s="210"/>
      <c r="S121" s="210"/>
      <c r="T121" s="210"/>
      <c r="U121" s="210"/>
      <c r="V121" s="355"/>
      <c r="W121" s="397"/>
      <c r="X121" s="397"/>
      <c r="Y121" s="397"/>
      <c r="Z121" s="376"/>
      <c r="AA121" s="376"/>
      <c r="AB121" s="198"/>
      <c r="AC121" s="198"/>
      <c r="AD121" s="198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</row>
    <row r="122" spans="2:59" ht="18.75" customHeight="1">
      <c r="B122" s="55"/>
      <c r="C122" s="55" t="s">
        <v>187</v>
      </c>
      <c r="D122" s="55"/>
      <c r="E122" s="55"/>
      <c r="F122" s="55"/>
      <c r="G122" s="55"/>
      <c r="H122" s="55"/>
      <c r="I122" s="379" t="str">
        <f>AD61</f>
        <v>t</v>
      </c>
      <c r="J122" s="379"/>
      <c r="K122" s="379"/>
      <c r="L122" s="379"/>
      <c r="M122" s="379"/>
      <c r="N122" s="379"/>
      <c r="O122" s="379"/>
      <c r="P122" s="379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</row>
    <row r="123" spans="2:59" ht="18.75" customHeight="1">
      <c r="B123" s="55"/>
      <c r="C123" s="395" t="s">
        <v>89</v>
      </c>
      <c r="D123" s="395"/>
      <c r="E123" s="395"/>
      <c r="F123" s="395"/>
      <c r="G123" s="395"/>
      <c r="H123" s="395"/>
      <c r="I123" s="182"/>
      <c r="J123" s="182"/>
      <c r="K123" s="55"/>
      <c r="L123" s="55"/>
      <c r="M123" s="379">
        <f>AJ61</f>
        <v>-1</v>
      </c>
      <c r="N123" s="379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</row>
    <row r="124" spans="2:59" ht="18.75" customHeight="1">
      <c r="B124" s="55"/>
      <c r="C124" s="395"/>
      <c r="D124" s="395"/>
      <c r="E124" s="395"/>
      <c r="F124" s="395"/>
      <c r="G124" s="395"/>
      <c r="H124" s="395"/>
      <c r="I124" s="183"/>
      <c r="J124" s="183"/>
      <c r="K124" s="55"/>
      <c r="L124" s="55"/>
      <c r="M124" s="379"/>
      <c r="N124" s="379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</row>
    <row r="125" spans="2:59" ht="18.75" customHeight="1">
      <c r="B125" s="55"/>
      <c r="C125" s="55" t="s">
        <v>223</v>
      </c>
      <c r="D125" s="55"/>
      <c r="E125" s="55"/>
      <c r="F125" s="55"/>
      <c r="G125" s="55"/>
      <c r="H125" s="55"/>
      <c r="I125" s="55"/>
      <c r="J125" s="55"/>
      <c r="K125" s="194" t="s">
        <v>79</v>
      </c>
      <c r="L125" s="396">
        <f>M123</f>
        <v>-1</v>
      </c>
      <c r="M125" s="396"/>
      <c r="N125" s="182" t="s">
        <v>80</v>
      </c>
      <c r="O125" s="397" t="e">
        <f ca="1">AP61</f>
        <v>#N/A</v>
      </c>
      <c r="P125" s="397"/>
      <c r="Q125" s="397"/>
      <c r="R125" s="198" t="str">
        <f>Z117</f>
        <v>˚</v>
      </c>
      <c r="S125" s="194" t="s">
        <v>79</v>
      </c>
      <c r="T125" s="68" t="s">
        <v>180</v>
      </c>
      <c r="U125" s="397" t="e">
        <f ca="1">O125</f>
        <v>#N/A</v>
      </c>
      <c r="V125" s="397"/>
      <c r="W125" s="397"/>
      <c r="X125" s="376" t="str">
        <f>R125</f>
        <v>˚</v>
      </c>
      <c r="Y125" s="377"/>
      <c r="AA125" s="184"/>
      <c r="AB125" s="55"/>
      <c r="AC125" s="55"/>
      <c r="AD125" s="55"/>
      <c r="AE125" s="55"/>
      <c r="AF125" s="55"/>
      <c r="AP125" s="55"/>
      <c r="AQ125" s="55"/>
      <c r="AR125" s="55"/>
      <c r="AS125" s="55"/>
      <c r="AT125" s="55"/>
      <c r="AU125" s="55"/>
      <c r="AV125" s="55"/>
    </row>
    <row r="126" spans="2:59" ht="18.75" customHeight="1">
      <c r="B126" s="55"/>
      <c r="C126" s="55" t="s">
        <v>90</v>
      </c>
      <c r="D126" s="55"/>
      <c r="E126" s="55"/>
      <c r="F126" s="55"/>
      <c r="G126" s="55"/>
      <c r="H126" s="55"/>
      <c r="I126" s="144" t="s">
        <v>313</v>
      </c>
      <c r="J126" s="100"/>
      <c r="L126" s="378" t="str">
        <f>IF(AD61="직사각형","","n - 1 = ")&amp;AY61</f>
        <v>n - 1 = 4</v>
      </c>
      <c r="M126" s="378"/>
      <c r="N126" s="378"/>
      <c r="O126" s="378"/>
      <c r="P126" s="378"/>
      <c r="Q126" s="378"/>
      <c r="R126" s="378"/>
      <c r="S126" s="378"/>
      <c r="T126" s="199"/>
      <c r="U126" s="199"/>
      <c r="V126" s="199"/>
      <c r="W126" s="199"/>
      <c r="X126" s="199"/>
      <c r="Y126" s="199"/>
      <c r="Z126" s="199"/>
      <c r="AA126" s="55"/>
      <c r="AB126" s="55"/>
      <c r="AC126" s="55"/>
      <c r="AD126" s="55"/>
      <c r="AE126" s="55"/>
      <c r="AF126" s="55"/>
    </row>
    <row r="127" spans="2:59" ht="18.75" customHeight="1">
      <c r="B127" s="55"/>
      <c r="C127" s="55"/>
      <c r="D127" s="55"/>
      <c r="E127" s="55"/>
      <c r="F127" s="55"/>
      <c r="G127" s="55"/>
      <c r="H127" s="55"/>
      <c r="I127" s="100"/>
      <c r="J127" s="93"/>
      <c r="K127" s="100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55"/>
      <c r="AB127" s="55"/>
      <c r="AC127" s="55"/>
      <c r="AD127" s="55"/>
      <c r="AE127" s="55"/>
      <c r="AF127" s="55"/>
    </row>
    <row r="128" spans="2:59" s="180" customFormat="1" ht="18.75" customHeight="1">
      <c r="B128" s="56" t="s">
        <v>356</v>
      </c>
      <c r="D128" s="182"/>
      <c r="E128" s="182"/>
      <c r="F128" s="182"/>
      <c r="G128" s="179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79"/>
      <c r="AF128" s="182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  <c r="AR128" s="179"/>
      <c r="AS128" s="179"/>
      <c r="AT128" s="179"/>
      <c r="AU128" s="179"/>
      <c r="AV128" s="179"/>
      <c r="AW128" s="179"/>
      <c r="AX128" s="179"/>
      <c r="AY128" s="179"/>
      <c r="AZ128" s="179"/>
      <c r="BA128" s="179"/>
      <c r="BB128" s="179"/>
      <c r="BC128" s="179"/>
      <c r="BD128" s="179"/>
      <c r="BE128" s="179"/>
      <c r="BF128" s="179"/>
      <c r="BG128" s="179"/>
    </row>
    <row r="129" spans="2:60" s="180" customFormat="1" ht="18.75" customHeight="1">
      <c r="B129" s="179"/>
      <c r="C129" s="183" t="s">
        <v>188</v>
      </c>
      <c r="D129" s="179"/>
      <c r="E129" s="179"/>
      <c r="F129" s="179"/>
      <c r="G129" s="179"/>
      <c r="H129" s="379" t="str">
        <f>L62</f>
        <v>-</v>
      </c>
      <c r="I129" s="379"/>
      <c r="J129" s="379"/>
      <c r="K129" s="379"/>
      <c r="L129" s="379"/>
      <c r="M129" s="379"/>
      <c r="N129" s="379"/>
      <c r="O129" s="379"/>
      <c r="P129" s="184"/>
      <c r="Q129" s="182"/>
      <c r="R129" s="182"/>
      <c r="S129" s="182"/>
      <c r="T129" s="182"/>
      <c r="U129" s="182"/>
      <c r="AD129" s="182"/>
      <c r="AE129" s="182"/>
      <c r="AF129" s="182"/>
      <c r="AG129" s="182"/>
      <c r="AH129" s="182"/>
      <c r="AI129" s="179"/>
      <c r="AJ129" s="179"/>
      <c r="AK129" s="179"/>
      <c r="AL129" s="179"/>
      <c r="AM129" s="179"/>
      <c r="AN129" s="179"/>
      <c r="AO129" s="179"/>
      <c r="AP129" s="179"/>
      <c r="AQ129" s="179"/>
      <c r="AR129" s="179"/>
      <c r="AS129" s="182"/>
      <c r="AT129" s="182"/>
      <c r="AU129" s="182"/>
      <c r="AV129" s="182"/>
      <c r="AW129" s="182"/>
      <c r="AX129" s="182"/>
      <c r="AY129" s="179"/>
      <c r="AZ129" s="179"/>
      <c r="BA129" s="179"/>
      <c r="BB129" s="179"/>
      <c r="BC129" s="179"/>
      <c r="BD129" s="179"/>
      <c r="BE129" s="179"/>
      <c r="BF129" s="179"/>
      <c r="BG129" s="179"/>
    </row>
    <row r="130" spans="2:60" s="180" customFormat="1" ht="18.75" customHeight="1">
      <c r="B130" s="179"/>
      <c r="C130" s="182" t="s">
        <v>189</v>
      </c>
      <c r="D130" s="182"/>
      <c r="E130" s="182"/>
      <c r="F130" s="182"/>
      <c r="G130" s="182"/>
      <c r="H130" s="182"/>
      <c r="I130" s="179"/>
      <c r="J130" s="182" t="s">
        <v>362</v>
      </c>
      <c r="K130" s="182"/>
      <c r="L130" s="182"/>
      <c r="M130" s="182"/>
      <c r="N130" s="182"/>
      <c r="O130" s="182"/>
      <c r="P130" s="380" t="e">
        <f ca="1">OFFSET(Calcu!P45,Calcu!N3,0)</f>
        <v>#N/A</v>
      </c>
      <c r="Q130" s="380"/>
      <c r="R130" s="380"/>
      <c r="S130" s="182">
        <f>Calcu!H3</f>
        <v>0</v>
      </c>
      <c r="T130" s="182"/>
      <c r="AC130" s="182"/>
      <c r="AD130" s="182"/>
      <c r="AE130" s="182"/>
      <c r="AF130" s="179"/>
      <c r="AG130" s="179"/>
      <c r="AH130" s="179"/>
      <c r="AI130" s="179"/>
      <c r="AJ130" s="179"/>
      <c r="AK130" s="179"/>
      <c r="AL130" s="179"/>
      <c r="AM130" s="179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79"/>
      <c r="AZ130" s="179"/>
      <c r="BA130" s="179"/>
      <c r="BB130" s="179"/>
      <c r="BC130" s="179"/>
      <c r="BD130" s="179"/>
      <c r="BE130" s="179"/>
      <c r="BF130" s="179"/>
      <c r="BG130" s="179"/>
    </row>
    <row r="131" spans="2:60" s="180" customFormat="1" ht="18.75" customHeight="1">
      <c r="B131" s="179"/>
      <c r="C131" s="182"/>
      <c r="D131" s="182"/>
      <c r="E131" s="182"/>
      <c r="F131" s="182"/>
      <c r="G131" s="251"/>
      <c r="H131" s="251"/>
      <c r="I131" s="182"/>
      <c r="J131" s="182"/>
      <c r="K131" s="449" t="s">
        <v>363</v>
      </c>
      <c r="L131" s="449"/>
      <c r="M131" s="449"/>
      <c r="N131" s="383" t="s">
        <v>180</v>
      </c>
      <c r="O131" s="381" t="s">
        <v>205</v>
      </c>
      <c r="P131" s="382"/>
      <c r="Q131" s="382"/>
      <c r="R131" s="382"/>
      <c r="S131" s="383" t="s">
        <v>180</v>
      </c>
      <c r="T131" s="454" t="e">
        <f ca="1">P130</f>
        <v>#N/A</v>
      </c>
      <c r="U131" s="454"/>
      <c r="V131" s="454"/>
      <c r="W131" s="211">
        <f>S130</f>
        <v>0</v>
      </c>
      <c r="X131" s="455" t="s">
        <v>180</v>
      </c>
      <c r="Y131" s="397" t="e">
        <f ca="1">T131/(2*SQRT(3))</f>
        <v>#N/A</v>
      </c>
      <c r="Z131" s="397"/>
      <c r="AA131" s="397"/>
      <c r="AB131" s="376">
        <f>S130</f>
        <v>0</v>
      </c>
      <c r="AC131" s="376"/>
      <c r="AD131" s="198"/>
      <c r="AE131" s="198"/>
      <c r="AF131" s="198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  <c r="AR131" s="182"/>
      <c r="AS131" s="182"/>
      <c r="AT131" s="182"/>
      <c r="AU131" s="182"/>
      <c r="AV131" s="182"/>
      <c r="AW131" s="182"/>
      <c r="AX131" s="182"/>
      <c r="AY131" s="182"/>
      <c r="AZ131" s="179"/>
      <c r="BA131" s="179"/>
      <c r="BB131" s="179"/>
      <c r="BC131" s="179"/>
      <c r="BD131" s="179"/>
      <c r="BE131" s="179"/>
      <c r="BF131" s="179"/>
      <c r="BG131" s="179"/>
      <c r="BH131" s="179"/>
    </row>
    <row r="132" spans="2:60" s="180" customFormat="1" ht="18.75" customHeight="1">
      <c r="B132" s="179"/>
      <c r="C132" s="182"/>
      <c r="D132" s="182"/>
      <c r="E132" s="182"/>
      <c r="F132" s="182"/>
      <c r="G132" s="251"/>
      <c r="H132" s="251"/>
      <c r="I132" s="182"/>
      <c r="J132" s="182"/>
      <c r="K132" s="449"/>
      <c r="L132" s="449"/>
      <c r="M132" s="449"/>
      <c r="N132" s="383"/>
      <c r="O132" s="456"/>
      <c r="P132" s="456"/>
      <c r="Q132" s="456"/>
      <c r="R132" s="456"/>
      <c r="S132" s="383"/>
      <c r="T132" s="456"/>
      <c r="U132" s="456"/>
      <c r="V132" s="456"/>
      <c r="W132" s="456"/>
      <c r="X132" s="455"/>
      <c r="Y132" s="397"/>
      <c r="Z132" s="397"/>
      <c r="AA132" s="397"/>
      <c r="AB132" s="376"/>
      <c r="AC132" s="376"/>
      <c r="AD132" s="198"/>
      <c r="AE132" s="198"/>
      <c r="AF132" s="198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82"/>
      <c r="AS132" s="182"/>
      <c r="AT132" s="182"/>
      <c r="AU132" s="182"/>
      <c r="AV132" s="182"/>
      <c r="AW132" s="182"/>
      <c r="AX132" s="182"/>
      <c r="AY132" s="182"/>
      <c r="AZ132" s="179"/>
      <c r="BA132" s="179"/>
      <c r="BB132" s="179"/>
      <c r="BC132" s="179"/>
      <c r="BD132" s="179"/>
      <c r="BE132" s="179"/>
      <c r="BF132" s="179"/>
      <c r="BG132" s="179"/>
      <c r="BH132" s="179"/>
    </row>
    <row r="133" spans="2:60" s="180" customFormat="1" ht="18.75" customHeight="1">
      <c r="B133" s="179"/>
      <c r="C133" s="182" t="s">
        <v>190</v>
      </c>
      <c r="D133" s="182"/>
      <c r="E133" s="182"/>
      <c r="F133" s="182"/>
      <c r="G133" s="182"/>
      <c r="H133" s="182"/>
      <c r="I133" s="379" t="str">
        <f>AD62</f>
        <v>직사각형</v>
      </c>
      <c r="J133" s="379"/>
      <c r="K133" s="379"/>
      <c r="L133" s="379"/>
      <c r="M133" s="379"/>
      <c r="N133" s="379"/>
      <c r="O133" s="379"/>
      <c r="P133" s="379"/>
      <c r="Q133" s="182"/>
      <c r="R133" s="182"/>
      <c r="S133" s="182"/>
      <c r="T133" s="182"/>
      <c r="U133" s="182"/>
      <c r="V133" s="182"/>
      <c r="W133" s="182"/>
      <c r="X133" s="182"/>
      <c r="Y133" s="182"/>
      <c r="Z133" s="179"/>
      <c r="AA133" s="179"/>
      <c r="AB133" s="179"/>
      <c r="AC133" s="179"/>
      <c r="AD133" s="179"/>
      <c r="AE133" s="179"/>
      <c r="AF133" s="179"/>
      <c r="AG133" s="179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79"/>
      <c r="AZ133" s="179"/>
      <c r="BA133" s="179"/>
      <c r="BB133" s="179"/>
      <c r="BC133" s="179"/>
      <c r="BD133" s="179"/>
      <c r="BE133" s="179"/>
      <c r="BF133" s="179"/>
      <c r="BG133" s="179"/>
    </row>
    <row r="134" spans="2:60" s="180" customFormat="1" ht="18.75" customHeight="1">
      <c r="B134" s="179"/>
      <c r="C134" s="395" t="s">
        <v>191</v>
      </c>
      <c r="D134" s="395"/>
      <c r="E134" s="395"/>
      <c r="F134" s="395"/>
      <c r="G134" s="395"/>
      <c r="H134" s="395"/>
      <c r="I134" s="182"/>
      <c r="J134" s="182"/>
      <c r="K134" s="182"/>
      <c r="L134" s="182"/>
      <c r="M134" s="182"/>
      <c r="N134" s="182"/>
      <c r="O134" s="179"/>
      <c r="P134" s="127"/>
      <c r="Q134" s="127"/>
      <c r="R134" s="127"/>
      <c r="S134" s="182"/>
      <c r="T134" s="182"/>
      <c r="U134" s="182"/>
      <c r="V134" s="182"/>
      <c r="W134" s="182"/>
      <c r="X134" s="182"/>
      <c r="Y134" s="182"/>
      <c r="Z134" s="128"/>
      <c r="AA134" s="128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79"/>
      <c r="AM134" s="179"/>
      <c r="AN134" s="179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79"/>
      <c r="AZ134" s="179"/>
      <c r="BA134" s="179"/>
      <c r="BB134" s="179"/>
      <c r="BC134" s="179"/>
      <c r="BD134" s="179"/>
      <c r="BE134" s="179"/>
      <c r="BF134" s="179"/>
      <c r="BG134" s="179"/>
    </row>
    <row r="135" spans="2:60" s="180" customFormat="1" ht="18.75" customHeight="1">
      <c r="B135" s="179"/>
      <c r="C135" s="395"/>
      <c r="D135" s="395"/>
      <c r="E135" s="395"/>
      <c r="F135" s="395"/>
      <c r="G135" s="395"/>
      <c r="H135" s="395"/>
      <c r="I135" s="182"/>
      <c r="J135" s="182"/>
      <c r="K135" s="182"/>
      <c r="L135" s="182"/>
      <c r="M135" s="182"/>
      <c r="N135" s="182"/>
      <c r="O135" s="182"/>
      <c r="P135" s="127"/>
      <c r="Q135" s="127"/>
      <c r="R135" s="127"/>
      <c r="S135" s="182"/>
      <c r="T135" s="182"/>
      <c r="U135" s="182"/>
      <c r="V135" s="182"/>
      <c r="W135" s="182"/>
      <c r="X135" s="182"/>
      <c r="Y135" s="182"/>
      <c r="Z135" s="128"/>
      <c r="AA135" s="128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79"/>
      <c r="AM135" s="179"/>
      <c r="AN135" s="179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79"/>
      <c r="AZ135" s="179"/>
      <c r="BA135" s="179"/>
      <c r="BB135" s="179"/>
      <c r="BC135" s="179"/>
      <c r="BD135" s="179"/>
      <c r="BE135" s="179"/>
      <c r="BF135" s="179"/>
      <c r="BG135" s="179"/>
    </row>
    <row r="136" spans="2:60" s="180" customFormat="1" ht="18.75" customHeight="1">
      <c r="B136" s="179"/>
      <c r="C136" s="182" t="s">
        <v>192</v>
      </c>
      <c r="D136" s="182"/>
      <c r="E136" s="182"/>
      <c r="F136" s="182"/>
      <c r="G136" s="182"/>
      <c r="H136" s="182"/>
      <c r="I136" s="182"/>
      <c r="J136" s="179"/>
      <c r="K136" s="179" t="s">
        <v>79</v>
      </c>
      <c r="L136" s="383">
        <v>1</v>
      </c>
      <c r="M136" s="383"/>
      <c r="N136" s="126" t="s">
        <v>80</v>
      </c>
      <c r="O136" s="397" t="e">
        <f ca="1">Y131</f>
        <v>#N/A</v>
      </c>
      <c r="P136" s="397"/>
      <c r="Q136" s="397"/>
      <c r="R136" s="198">
        <f>AB131</f>
        <v>0</v>
      </c>
      <c r="S136" s="194" t="s">
        <v>79</v>
      </c>
      <c r="T136" s="68" t="s">
        <v>180</v>
      </c>
      <c r="U136" s="397" t="e">
        <f ca="1">O136</f>
        <v>#N/A</v>
      </c>
      <c r="V136" s="397"/>
      <c r="W136" s="397"/>
      <c r="X136" s="376">
        <f>R136</f>
        <v>0</v>
      </c>
      <c r="Y136" s="377"/>
      <c r="Z136" s="54"/>
      <c r="AA136" s="184"/>
      <c r="AB136" s="55"/>
      <c r="AC136" s="66"/>
      <c r="AD136" s="182"/>
      <c r="AE136" s="179"/>
      <c r="AF136" s="182"/>
      <c r="AG136" s="179"/>
      <c r="AH136" s="179"/>
      <c r="AI136" s="179"/>
      <c r="AJ136" s="179"/>
      <c r="AK136" s="179"/>
      <c r="AL136" s="182"/>
      <c r="AM136" s="179"/>
      <c r="AN136" s="179"/>
      <c r="AO136" s="179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79"/>
      <c r="BA136" s="179"/>
      <c r="BB136" s="179"/>
      <c r="BC136" s="179"/>
      <c r="BD136" s="179"/>
      <c r="BE136" s="179"/>
      <c r="BF136" s="179"/>
      <c r="BG136" s="179"/>
      <c r="BH136" s="179"/>
    </row>
    <row r="137" spans="2:60" s="180" customFormat="1" ht="18.75" customHeight="1">
      <c r="B137" s="179"/>
      <c r="C137" s="395" t="s">
        <v>193</v>
      </c>
      <c r="D137" s="395"/>
      <c r="E137" s="395"/>
      <c r="F137" s="395"/>
      <c r="G137" s="395"/>
      <c r="H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55" t="s">
        <v>85</v>
      </c>
      <c r="W137" s="182"/>
      <c r="X137" s="182"/>
      <c r="Y137" s="182"/>
      <c r="Z137" s="182"/>
      <c r="AA137" s="182"/>
      <c r="AB137" s="182"/>
      <c r="AC137" s="182"/>
      <c r="AD137" s="182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79"/>
      <c r="AT137" s="179"/>
      <c r="AU137" s="179"/>
      <c r="AV137" s="179"/>
      <c r="AW137" s="179"/>
      <c r="AX137" s="179"/>
      <c r="AY137" s="179"/>
      <c r="AZ137" s="179"/>
      <c r="BA137" s="179"/>
      <c r="BB137" s="179"/>
      <c r="BC137" s="179"/>
      <c r="BD137" s="179"/>
      <c r="BE137" s="179"/>
      <c r="BF137" s="179"/>
      <c r="BG137" s="179"/>
    </row>
    <row r="138" spans="2:60" s="180" customFormat="1" ht="18.75" customHeight="1">
      <c r="B138" s="179"/>
      <c r="C138" s="395"/>
      <c r="D138" s="395"/>
      <c r="E138" s="395"/>
      <c r="F138" s="395"/>
      <c r="G138" s="395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79"/>
      <c r="AT138" s="179"/>
      <c r="AU138" s="179"/>
      <c r="AV138" s="179"/>
      <c r="AW138" s="179"/>
      <c r="AX138" s="179"/>
      <c r="AY138" s="179"/>
      <c r="AZ138" s="179"/>
      <c r="BA138" s="179"/>
      <c r="BB138" s="179"/>
      <c r="BC138" s="179"/>
      <c r="BD138" s="179"/>
      <c r="BE138" s="179"/>
      <c r="BF138" s="179"/>
      <c r="BG138" s="179"/>
    </row>
    <row r="139" spans="2:60" s="180" customFormat="1" ht="18.75" customHeight="1">
      <c r="B139" s="179"/>
      <c r="C139" s="56"/>
      <c r="D139" s="182"/>
      <c r="E139" s="182"/>
      <c r="F139" s="182"/>
      <c r="G139" s="179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79"/>
      <c r="AF139" s="182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79"/>
      <c r="AT139" s="179"/>
      <c r="AU139" s="179"/>
      <c r="AV139" s="179"/>
      <c r="AW139" s="179"/>
      <c r="AX139" s="179"/>
      <c r="AY139" s="179"/>
      <c r="AZ139" s="179"/>
      <c r="BA139" s="179"/>
      <c r="BB139" s="179"/>
      <c r="BC139" s="179"/>
      <c r="BD139" s="179"/>
      <c r="BE139" s="179"/>
      <c r="BF139" s="179"/>
      <c r="BG139" s="179"/>
    </row>
    <row r="140" spans="2:60" s="180" customFormat="1" ht="18.75" customHeight="1">
      <c r="B140" s="56" t="s">
        <v>357</v>
      </c>
      <c r="D140" s="246"/>
      <c r="E140" s="246"/>
      <c r="F140" s="246"/>
      <c r="G140" s="245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5"/>
      <c r="AF140" s="246"/>
      <c r="AG140" s="245"/>
      <c r="AH140" s="245"/>
      <c r="AI140" s="245"/>
      <c r="AJ140" s="245"/>
      <c r="AK140" s="245"/>
      <c r="AL140" s="245"/>
      <c r="AM140" s="245"/>
      <c r="AN140" s="245"/>
      <c r="AO140" s="245"/>
      <c r="AP140" s="245"/>
      <c r="AQ140" s="245"/>
      <c r="AR140" s="245"/>
      <c r="AS140" s="245"/>
      <c r="AT140" s="245"/>
      <c r="AU140" s="245"/>
      <c r="AV140" s="245"/>
      <c r="AW140" s="245"/>
      <c r="AX140" s="245"/>
      <c r="AY140" s="245"/>
      <c r="AZ140" s="245"/>
      <c r="BA140" s="245"/>
      <c r="BB140" s="245"/>
      <c r="BC140" s="245"/>
      <c r="BD140" s="245"/>
      <c r="BE140" s="245"/>
      <c r="BF140" s="245"/>
      <c r="BG140" s="245"/>
    </row>
    <row r="141" spans="2:60" s="180" customFormat="1" ht="18.75" customHeight="1">
      <c r="B141" s="245"/>
      <c r="C141" s="243" t="s">
        <v>341</v>
      </c>
      <c r="D141" s="245"/>
      <c r="E141" s="245"/>
      <c r="F141" s="245"/>
      <c r="G141" s="245"/>
      <c r="H141" s="379" t="str">
        <f>L63</f>
        <v>-</v>
      </c>
      <c r="I141" s="379"/>
      <c r="J141" s="379"/>
      <c r="K141" s="379"/>
      <c r="L141" s="379"/>
      <c r="M141" s="379"/>
      <c r="N141" s="379"/>
      <c r="O141" s="379"/>
      <c r="P141" s="242"/>
      <c r="Q141" s="246"/>
      <c r="R141" s="246"/>
      <c r="S141" s="246"/>
      <c r="T141" s="246"/>
      <c r="U141" s="246"/>
      <c r="AD141" s="246"/>
      <c r="AE141" s="246"/>
      <c r="AF141" s="246"/>
      <c r="AG141" s="246"/>
      <c r="AH141" s="246"/>
      <c r="AI141" s="245"/>
      <c r="AJ141" s="245"/>
      <c r="AK141" s="245"/>
      <c r="AL141" s="245"/>
      <c r="AM141" s="245"/>
      <c r="AN141" s="245"/>
      <c r="AO141" s="245"/>
      <c r="AP141" s="245"/>
      <c r="AQ141" s="245"/>
      <c r="AR141" s="245"/>
      <c r="AS141" s="246"/>
      <c r="AT141" s="246"/>
      <c r="AU141" s="246"/>
      <c r="AV141" s="246"/>
      <c r="AW141" s="246"/>
      <c r="AX141" s="246"/>
      <c r="AY141" s="245"/>
      <c r="AZ141" s="245"/>
      <c r="BA141" s="245"/>
      <c r="BB141" s="245"/>
      <c r="BC141" s="245"/>
      <c r="BD141" s="245"/>
      <c r="BE141" s="245"/>
      <c r="BF141" s="245"/>
      <c r="BG141" s="245"/>
    </row>
    <row r="142" spans="2:60" s="180" customFormat="1" ht="18.75" customHeight="1">
      <c r="B142" s="245"/>
      <c r="C142" s="246" t="s">
        <v>342</v>
      </c>
      <c r="D142" s="246"/>
      <c r="E142" s="246"/>
      <c r="F142" s="246"/>
      <c r="G142" s="246"/>
      <c r="H142" s="246"/>
      <c r="I142" s="245"/>
      <c r="J142" s="246" t="s">
        <v>347</v>
      </c>
      <c r="K142" s="246"/>
      <c r="L142" s="246"/>
      <c r="M142" s="246"/>
      <c r="N142" s="246"/>
      <c r="O142" s="246"/>
      <c r="P142" s="380" t="e">
        <f ca="1">OFFSET(Calcu!V45,Calcu!N3,0)</f>
        <v>#N/A</v>
      </c>
      <c r="Q142" s="380"/>
      <c r="R142" s="380"/>
      <c r="S142" s="246" t="s">
        <v>349</v>
      </c>
      <c r="T142" s="246"/>
      <c r="AC142" s="246"/>
      <c r="AD142" s="246"/>
      <c r="AE142" s="246"/>
      <c r="AF142" s="245"/>
      <c r="AG142" s="245"/>
      <c r="AH142" s="245"/>
      <c r="AI142" s="245"/>
      <c r="AJ142" s="245"/>
      <c r="AK142" s="245"/>
      <c r="AL142" s="245"/>
      <c r="AM142" s="245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5"/>
      <c r="AZ142" s="245"/>
      <c r="BA142" s="245"/>
      <c r="BB142" s="245"/>
      <c r="BC142" s="245"/>
      <c r="BD142" s="245"/>
      <c r="BE142" s="245"/>
      <c r="BF142" s="245"/>
      <c r="BG142" s="245"/>
    </row>
    <row r="143" spans="2:60" s="180" customFormat="1" ht="18.75" customHeight="1">
      <c r="B143" s="245"/>
      <c r="C143" s="246"/>
      <c r="D143" s="246"/>
      <c r="E143" s="246"/>
      <c r="F143" s="246"/>
      <c r="G143" s="251"/>
      <c r="H143" s="251"/>
      <c r="I143" s="246"/>
      <c r="J143" s="246"/>
      <c r="K143" s="449" t="s">
        <v>364</v>
      </c>
      <c r="L143" s="449"/>
      <c r="M143" s="449"/>
      <c r="N143" s="455" t="s">
        <v>180</v>
      </c>
      <c r="O143" s="454" t="e">
        <f ca="1">P142</f>
        <v>#N/A</v>
      </c>
      <c r="P143" s="454"/>
      <c r="Q143" s="454"/>
      <c r="R143" s="248" t="str">
        <f>S142</f>
        <v>´</v>
      </c>
      <c r="S143" s="455" t="s">
        <v>180</v>
      </c>
      <c r="T143" s="397" t="e">
        <f ca="1">O143/60/(2*SQRT(3))</f>
        <v>#N/A</v>
      </c>
      <c r="U143" s="397"/>
      <c r="V143" s="397"/>
      <c r="W143" s="376" t="s">
        <v>350</v>
      </c>
      <c r="X143" s="376"/>
      <c r="Y143" s="241"/>
      <c r="Z143" s="241"/>
      <c r="AA143" s="241"/>
      <c r="AB143" s="245"/>
      <c r="AC143" s="245"/>
      <c r="AD143" s="245"/>
      <c r="AE143" s="245"/>
      <c r="AF143" s="245"/>
      <c r="AG143" s="245"/>
      <c r="AH143" s="245"/>
      <c r="AI143" s="245"/>
      <c r="AJ143" s="245"/>
      <c r="AK143" s="245"/>
      <c r="AL143" s="245"/>
      <c r="AM143" s="246"/>
      <c r="AN143" s="246"/>
      <c r="AO143" s="246"/>
      <c r="AP143" s="246"/>
      <c r="AQ143" s="246"/>
      <c r="AR143" s="246"/>
      <c r="AS143" s="246"/>
      <c r="AT143" s="246"/>
      <c r="AU143" s="245"/>
      <c r="AV143" s="245"/>
      <c r="AW143" s="245"/>
      <c r="AX143" s="245"/>
      <c r="AY143" s="245"/>
      <c r="AZ143" s="245"/>
      <c r="BA143" s="245"/>
      <c r="BB143" s="245"/>
      <c r="BC143" s="245"/>
    </row>
    <row r="144" spans="2:60" s="180" customFormat="1" ht="18.75" customHeight="1">
      <c r="B144" s="245"/>
      <c r="C144" s="246"/>
      <c r="D144" s="246"/>
      <c r="E144" s="246"/>
      <c r="F144" s="246"/>
      <c r="G144" s="251"/>
      <c r="H144" s="251"/>
      <c r="I144" s="246"/>
      <c r="J144" s="246"/>
      <c r="K144" s="449"/>
      <c r="L144" s="449"/>
      <c r="M144" s="449"/>
      <c r="N144" s="455"/>
      <c r="O144" s="456"/>
      <c r="P144" s="456"/>
      <c r="Q144" s="456"/>
      <c r="R144" s="456"/>
      <c r="S144" s="455"/>
      <c r="T144" s="397"/>
      <c r="U144" s="397"/>
      <c r="V144" s="397"/>
      <c r="W144" s="376"/>
      <c r="X144" s="376"/>
      <c r="Y144" s="241"/>
      <c r="Z144" s="241"/>
      <c r="AA144" s="241"/>
      <c r="AB144" s="245"/>
      <c r="AC144" s="245"/>
      <c r="AD144" s="245"/>
      <c r="AE144" s="245"/>
      <c r="AF144" s="245"/>
      <c r="AG144" s="245"/>
      <c r="AH144" s="245"/>
      <c r="AI144" s="245"/>
      <c r="AJ144" s="245"/>
      <c r="AK144" s="245"/>
      <c r="AL144" s="245"/>
      <c r="AM144" s="246"/>
      <c r="AN144" s="246"/>
      <c r="AO144" s="246"/>
      <c r="AP144" s="246"/>
      <c r="AQ144" s="246"/>
      <c r="AR144" s="246"/>
      <c r="AS144" s="246"/>
      <c r="AT144" s="246"/>
      <c r="AU144" s="245"/>
      <c r="AV144" s="245"/>
      <c r="AW144" s="245"/>
      <c r="AX144" s="245"/>
      <c r="AY144" s="245"/>
      <c r="AZ144" s="245"/>
      <c r="BA144" s="245"/>
      <c r="BB144" s="245"/>
      <c r="BC144" s="245"/>
    </row>
    <row r="145" spans="1:60" s="180" customFormat="1" ht="18.75" customHeight="1">
      <c r="B145" s="245"/>
      <c r="C145" s="246" t="s">
        <v>343</v>
      </c>
      <c r="D145" s="246"/>
      <c r="E145" s="246"/>
      <c r="F145" s="246"/>
      <c r="G145" s="246"/>
      <c r="H145" s="246"/>
      <c r="I145" s="379">
        <f>AD74</f>
        <v>0</v>
      </c>
      <c r="J145" s="379"/>
      <c r="K145" s="379"/>
      <c r="L145" s="379"/>
      <c r="M145" s="379"/>
      <c r="N145" s="379"/>
      <c r="O145" s="379"/>
      <c r="P145" s="379"/>
      <c r="Q145" s="246"/>
      <c r="R145" s="246"/>
      <c r="S145" s="246"/>
      <c r="T145" s="246"/>
      <c r="U145" s="246"/>
      <c r="V145" s="246"/>
      <c r="W145" s="246"/>
      <c r="X145" s="246"/>
      <c r="Y145" s="246"/>
      <c r="Z145" s="245"/>
      <c r="AA145" s="245"/>
      <c r="AB145" s="245"/>
      <c r="AC145" s="245"/>
      <c r="AD145" s="245"/>
      <c r="AE145" s="245"/>
      <c r="AF145" s="245"/>
      <c r="AG145" s="245"/>
      <c r="AH145" s="246"/>
      <c r="AI145" s="246"/>
      <c r="AJ145" s="246"/>
      <c r="AK145" s="246"/>
      <c r="AL145" s="246"/>
      <c r="AM145" s="246"/>
      <c r="AN145" s="246"/>
      <c r="AO145" s="246"/>
      <c r="AP145" s="246"/>
      <c r="AQ145" s="246"/>
      <c r="AR145" s="246"/>
      <c r="AS145" s="246"/>
      <c r="AT145" s="246"/>
      <c r="AU145" s="246"/>
      <c r="AV145" s="246"/>
      <c r="AW145" s="246"/>
      <c r="AX145" s="246"/>
      <c r="AY145" s="245"/>
      <c r="AZ145" s="245"/>
      <c r="BA145" s="245"/>
      <c r="BB145" s="245"/>
      <c r="BC145" s="245"/>
      <c r="BD145" s="245"/>
      <c r="BE145" s="245"/>
      <c r="BF145" s="245"/>
      <c r="BG145" s="245"/>
    </row>
    <row r="146" spans="1:60" s="180" customFormat="1" ht="18.75" customHeight="1">
      <c r="B146" s="245"/>
      <c r="C146" s="395" t="s">
        <v>344</v>
      </c>
      <c r="D146" s="395"/>
      <c r="E146" s="395"/>
      <c r="F146" s="395"/>
      <c r="G146" s="395"/>
      <c r="H146" s="395"/>
      <c r="I146" s="246"/>
      <c r="J146" s="246"/>
      <c r="K146" s="246"/>
      <c r="L146" s="246"/>
      <c r="M146" s="246"/>
      <c r="N146" s="246"/>
      <c r="O146" s="245"/>
      <c r="P146" s="127"/>
      <c r="Q146" s="127"/>
      <c r="R146" s="127"/>
      <c r="S146" s="246"/>
      <c r="T146" s="246"/>
      <c r="U146" s="246"/>
      <c r="V146" s="246"/>
      <c r="W146" s="246"/>
      <c r="X146" s="246"/>
      <c r="Y146" s="246"/>
      <c r="Z146" s="128"/>
      <c r="AA146" s="128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5"/>
      <c r="AM146" s="245"/>
      <c r="AN146" s="245"/>
      <c r="AO146" s="246"/>
      <c r="AP146" s="246"/>
      <c r="AQ146" s="246"/>
      <c r="AR146" s="246"/>
      <c r="AS146" s="246"/>
      <c r="AT146" s="246"/>
      <c r="AU146" s="246"/>
      <c r="AV146" s="246"/>
      <c r="AW146" s="246"/>
      <c r="AX146" s="246"/>
      <c r="AY146" s="245"/>
      <c r="AZ146" s="245"/>
      <c r="BA146" s="245"/>
      <c r="BB146" s="245"/>
      <c r="BC146" s="245"/>
      <c r="BD146" s="245"/>
      <c r="BE146" s="245"/>
      <c r="BF146" s="245"/>
      <c r="BG146" s="245"/>
    </row>
    <row r="147" spans="1:60" s="180" customFormat="1" ht="18.75" customHeight="1">
      <c r="B147" s="245"/>
      <c r="C147" s="395"/>
      <c r="D147" s="395"/>
      <c r="E147" s="395"/>
      <c r="F147" s="395"/>
      <c r="G147" s="395"/>
      <c r="H147" s="395"/>
      <c r="I147" s="246"/>
      <c r="J147" s="246"/>
      <c r="K147" s="246"/>
      <c r="L147" s="246"/>
      <c r="M147" s="246"/>
      <c r="N147" s="246"/>
      <c r="O147" s="246"/>
      <c r="P147" s="127"/>
      <c r="Q147" s="127"/>
      <c r="R147" s="127"/>
      <c r="S147" s="246"/>
      <c r="T147" s="246"/>
      <c r="U147" s="246"/>
      <c r="V147" s="246"/>
      <c r="W147" s="246"/>
      <c r="X147" s="246"/>
      <c r="Y147" s="246"/>
      <c r="Z147" s="128"/>
      <c r="AA147" s="128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5"/>
      <c r="AM147" s="245"/>
      <c r="AN147" s="245"/>
      <c r="AO147" s="246"/>
      <c r="AP147" s="246"/>
      <c r="AQ147" s="246"/>
      <c r="AR147" s="246"/>
      <c r="AS147" s="246"/>
      <c r="AT147" s="246"/>
      <c r="AU147" s="246"/>
      <c r="AV147" s="246"/>
      <c r="AW147" s="246"/>
      <c r="AX147" s="246"/>
      <c r="AY147" s="245"/>
      <c r="AZ147" s="245"/>
      <c r="BA147" s="245"/>
      <c r="BB147" s="245"/>
      <c r="BC147" s="245"/>
      <c r="BD147" s="245"/>
      <c r="BE147" s="245"/>
      <c r="BF147" s="245"/>
      <c r="BG147" s="245"/>
    </row>
    <row r="148" spans="1:60" s="180" customFormat="1" ht="18.75" customHeight="1">
      <c r="B148" s="245"/>
      <c r="C148" s="246" t="s">
        <v>345</v>
      </c>
      <c r="D148" s="246"/>
      <c r="E148" s="246"/>
      <c r="F148" s="246"/>
      <c r="G148" s="246"/>
      <c r="H148" s="246"/>
      <c r="I148" s="246"/>
      <c r="J148" s="245"/>
      <c r="K148" s="245" t="s">
        <v>79</v>
      </c>
      <c r="L148" s="383">
        <v>1</v>
      </c>
      <c r="M148" s="383"/>
      <c r="N148" s="244" t="s">
        <v>80</v>
      </c>
      <c r="O148" s="397" t="e">
        <f ca="1">T143</f>
        <v>#N/A</v>
      </c>
      <c r="P148" s="397"/>
      <c r="Q148" s="397"/>
      <c r="R148" s="241" t="str">
        <f>W143</f>
        <v>˚</v>
      </c>
      <c r="S148" s="247" t="s">
        <v>79</v>
      </c>
      <c r="T148" s="68" t="s">
        <v>180</v>
      </c>
      <c r="U148" s="397" t="e">
        <f ca="1">O148</f>
        <v>#N/A</v>
      </c>
      <c r="V148" s="397"/>
      <c r="W148" s="397"/>
      <c r="X148" s="376" t="str">
        <f>R148</f>
        <v>˚</v>
      </c>
      <c r="Y148" s="377"/>
      <c r="Z148" s="54"/>
      <c r="AA148" s="242"/>
      <c r="AB148" s="55"/>
      <c r="AC148" s="66"/>
      <c r="AD148" s="246"/>
      <c r="AE148" s="245"/>
      <c r="AF148" s="246"/>
      <c r="AG148" s="245"/>
      <c r="AH148" s="245"/>
      <c r="AI148" s="245"/>
      <c r="AJ148" s="245"/>
      <c r="AK148" s="245"/>
      <c r="AL148" s="246"/>
      <c r="AM148" s="245"/>
      <c r="AN148" s="245"/>
      <c r="AO148" s="245"/>
      <c r="AP148" s="246"/>
      <c r="AQ148" s="246"/>
      <c r="AR148" s="246"/>
      <c r="AS148" s="246"/>
      <c r="AT148" s="246"/>
      <c r="AU148" s="246"/>
      <c r="AV148" s="246"/>
      <c r="AW148" s="246"/>
      <c r="AX148" s="246"/>
      <c r="AY148" s="246"/>
      <c r="AZ148" s="245"/>
      <c r="BA148" s="245"/>
      <c r="BB148" s="245"/>
      <c r="BC148" s="245"/>
      <c r="BD148" s="245"/>
      <c r="BE148" s="245"/>
      <c r="BF148" s="245"/>
      <c r="BG148" s="245"/>
      <c r="BH148" s="245"/>
    </row>
    <row r="149" spans="1:60" s="180" customFormat="1" ht="18.75" customHeight="1">
      <c r="B149" s="245"/>
      <c r="C149" s="395" t="s">
        <v>346</v>
      </c>
      <c r="D149" s="395"/>
      <c r="E149" s="395"/>
      <c r="F149" s="395"/>
      <c r="G149" s="395"/>
      <c r="H149" s="246"/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55" t="s">
        <v>85</v>
      </c>
      <c r="W149" s="246"/>
      <c r="X149" s="246"/>
      <c r="Y149" s="246"/>
      <c r="Z149" s="246"/>
      <c r="AA149" s="246"/>
      <c r="AB149" s="246"/>
      <c r="AC149" s="246"/>
      <c r="AD149" s="246"/>
      <c r="AE149" s="245"/>
      <c r="AF149" s="245"/>
      <c r="AG149" s="245"/>
      <c r="AH149" s="245"/>
      <c r="AI149" s="245"/>
      <c r="AJ149" s="245"/>
      <c r="AK149" s="245"/>
      <c r="AL149" s="245"/>
      <c r="AM149" s="245"/>
      <c r="AN149" s="245"/>
      <c r="AO149" s="245"/>
      <c r="AP149" s="245"/>
      <c r="AQ149" s="245"/>
      <c r="AR149" s="245"/>
      <c r="AS149" s="245"/>
      <c r="AT149" s="245"/>
      <c r="AU149" s="245"/>
      <c r="AV149" s="245"/>
      <c r="AW149" s="245"/>
      <c r="AX149" s="245"/>
      <c r="AY149" s="245"/>
      <c r="AZ149" s="245"/>
      <c r="BA149" s="245"/>
      <c r="BB149" s="245"/>
      <c r="BC149" s="245"/>
      <c r="BD149" s="245"/>
      <c r="BE149" s="245"/>
      <c r="BF149" s="245"/>
      <c r="BG149" s="245"/>
    </row>
    <row r="150" spans="1:60" s="180" customFormat="1" ht="18.75" customHeight="1">
      <c r="B150" s="245"/>
      <c r="C150" s="395"/>
      <c r="D150" s="395"/>
      <c r="E150" s="395"/>
      <c r="F150" s="395"/>
      <c r="G150" s="395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5"/>
      <c r="AF150" s="245"/>
      <c r="AG150" s="245"/>
      <c r="AH150" s="245"/>
      <c r="AI150" s="245"/>
      <c r="AJ150" s="245"/>
      <c r="AK150" s="245"/>
      <c r="AL150" s="245"/>
      <c r="AM150" s="245"/>
      <c r="AN150" s="245"/>
      <c r="AO150" s="245"/>
      <c r="AP150" s="245"/>
      <c r="AQ150" s="245"/>
      <c r="AR150" s="245"/>
      <c r="AS150" s="245"/>
      <c r="AT150" s="245"/>
      <c r="AU150" s="245"/>
      <c r="AV150" s="245"/>
      <c r="AW150" s="245"/>
      <c r="AX150" s="245"/>
      <c r="AY150" s="245"/>
      <c r="AZ150" s="245"/>
      <c r="BA150" s="245"/>
      <c r="BB150" s="245"/>
      <c r="BC150" s="245"/>
      <c r="BD150" s="245"/>
      <c r="BE150" s="245"/>
      <c r="BF150" s="245"/>
      <c r="BG150" s="245"/>
    </row>
    <row r="151" spans="1:60" s="180" customFormat="1" ht="18.75" customHeight="1">
      <c r="B151" s="245"/>
      <c r="C151" s="56"/>
      <c r="D151" s="246"/>
      <c r="E151" s="246"/>
      <c r="F151" s="246"/>
      <c r="G151" s="245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  <c r="AB151" s="246"/>
      <c r="AC151" s="246"/>
      <c r="AD151" s="246"/>
      <c r="AE151" s="245"/>
      <c r="AF151" s="246"/>
      <c r="AG151" s="245"/>
      <c r="AH151" s="245"/>
      <c r="AI151" s="245"/>
      <c r="AJ151" s="245"/>
      <c r="AK151" s="245"/>
      <c r="AL151" s="245"/>
      <c r="AM151" s="245"/>
      <c r="AN151" s="245"/>
      <c r="AO151" s="245"/>
      <c r="AP151" s="245"/>
      <c r="AQ151" s="245"/>
      <c r="AR151" s="245"/>
      <c r="AS151" s="245"/>
      <c r="AT151" s="245"/>
      <c r="AU151" s="245"/>
      <c r="AV151" s="245"/>
      <c r="AW151" s="245"/>
      <c r="AX151" s="245"/>
      <c r="AY151" s="245"/>
      <c r="AZ151" s="245"/>
      <c r="BA151" s="245"/>
      <c r="BB151" s="245"/>
      <c r="BC151" s="245"/>
      <c r="BD151" s="245"/>
      <c r="BE151" s="245"/>
      <c r="BF151" s="245"/>
      <c r="BG151" s="245"/>
    </row>
    <row r="152" spans="1:60" s="180" customFormat="1" ht="18.75" customHeight="1">
      <c r="A152" s="56" t="s">
        <v>194</v>
      </c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79"/>
      <c r="AT152" s="179"/>
      <c r="AU152" s="179"/>
      <c r="AV152" s="179"/>
      <c r="AW152" s="179"/>
      <c r="AX152" s="179"/>
      <c r="AY152" s="179"/>
      <c r="AZ152" s="179"/>
      <c r="BA152" s="179"/>
      <c r="BB152" s="179"/>
      <c r="BC152" s="179"/>
      <c r="BD152" s="179"/>
      <c r="BE152" s="179"/>
      <c r="BF152" s="179"/>
    </row>
    <row r="153" spans="1:60" s="180" customFormat="1" ht="18.75" customHeight="1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82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79"/>
      <c r="AT153" s="179"/>
      <c r="AU153" s="179"/>
      <c r="AV153" s="179"/>
      <c r="AW153" s="179"/>
      <c r="AX153" s="179"/>
      <c r="AY153" s="179"/>
      <c r="AZ153" s="179"/>
      <c r="BA153" s="179"/>
      <c r="BB153" s="179"/>
      <c r="BC153" s="179"/>
      <c r="BD153" s="179"/>
      <c r="BE153" s="179"/>
      <c r="BF153" s="179"/>
    </row>
    <row r="154" spans="1:60" s="57" customFormat="1" ht="18.75" customHeight="1">
      <c r="A154" s="182"/>
      <c r="B154" s="182"/>
      <c r="C154" s="259"/>
      <c r="D154" s="179" t="s">
        <v>180</v>
      </c>
      <c r="E154" s="452" t="e">
        <f ca="1">AP58</f>
        <v>#N/A</v>
      </c>
      <c r="F154" s="452"/>
      <c r="G154" s="452"/>
      <c r="H154" s="452"/>
      <c r="I154" s="452"/>
      <c r="J154" s="182">
        <f>AU58</f>
        <v>0</v>
      </c>
      <c r="K154" s="383" t="s">
        <v>91</v>
      </c>
      <c r="L154" s="383"/>
      <c r="M154" s="452" t="e">
        <f ca="1">AP61</f>
        <v>#N/A</v>
      </c>
      <c r="N154" s="452"/>
      <c r="O154" s="452"/>
      <c r="P154" s="452"/>
      <c r="Q154" s="452"/>
      <c r="R154" s="182">
        <f>AU61</f>
        <v>0</v>
      </c>
      <c r="S154" s="383" t="s">
        <v>91</v>
      </c>
      <c r="T154" s="383"/>
      <c r="U154" s="452" t="e">
        <f ca="1">AP62</f>
        <v>#N/A</v>
      </c>
      <c r="V154" s="452"/>
      <c r="W154" s="452"/>
      <c r="X154" s="452"/>
      <c r="Y154" s="452"/>
      <c r="Z154" s="182">
        <f>AU62</f>
        <v>0</v>
      </c>
      <c r="AA154" s="383" t="s">
        <v>91</v>
      </c>
      <c r="AB154" s="383"/>
      <c r="AC154" s="452" t="e">
        <f ca="1">AP63</f>
        <v>#N/A</v>
      </c>
      <c r="AD154" s="452"/>
      <c r="AE154" s="452"/>
      <c r="AF154" s="452"/>
      <c r="AG154" s="452"/>
      <c r="AH154" s="246">
        <f>AU63</f>
        <v>0</v>
      </c>
      <c r="AI154" s="246"/>
      <c r="AJ154" s="179" t="s">
        <v>180</v>
      </c>
      <c r="AK154" s="452" t="e">
        <f ca="1">AP64</f>
        <v>#N/A</v>
      </c>
      <c r="AL154" s="452"/>
      <c r="AM154" s="452"/>
      <c r="AN154" s="452"/>
      <c r="AO154" s="452"/>
      <c r="AP154" s="182">
        <f>AU64</f>
        <v>0</v>
      </c>
      <c r="AQ154" s="182"/>
      <c r="AS154" s="182"/>
      <c r="AU154" s="182"/>
      <c r="AV154" s="182"/>
      <c r="AW154" s="212"/>
      <c r="BC154" s="182"/>
      <c r="BE154" s="182"/>
      <c r="BF154" s="182"/>
      <c r="BG154" s="182"/>
    </row>
    <row r="155" spans="1:60" s="57" customFormat="1" ht="18.75" customHeight="1">
      <c r="A155" s="182"/>
      <c r="B155" s="182"/>
      <c r="C155" s="179"/>
      <c r="D155" s="181"/>
      <c r="E155" s="181"/>
      <c r="F155" s="181"/>
      <c r="G155" s="182"/>
      <c r="H155" s="182"/>
      <c r="I155" s="182"/>
      <c r="J155" s="182"/>
      <c r="K155" s="212"/>
      <c r="Q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79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  <c r="AX155" s="182"/>
      <c r="AY155" s="182"/>
      <c r="AZ155" s="182"/>
      <c r="BA155" s="182"/>
      <c r="BB155" s="182"/>
      <c r="BC155" s="182"/>
      <c r="BD155" s="182"/>
      <c r="BE155" s="182"/>
      <c r="BF155" s="182"/>
    </row>
    <row r="156" spans="1:60" s="180" customFormat="1" ht="18.75" customHeight="1">
      <c r="A156" s="179"/>
      <c r="B156" s="179"/>
      <c r="C156" s="179"/>
      <c r="D156" s="126" t="s">
        <v>387</v>
      </c>
      <c r="E156" s="180" t="s">
        <v>388</v>
      </c>
      <c r="F156" s="452" t="e">
        <f ca="1">AK154</f>
        <v>#N/A</v>
      </c>
      <c r="G156" s="452"/>
      <c r="H156" s="452"/>
      <c r="I156" s="452"/>
      <c r="J156" s="452"/>
      <c r="K156" s="182">
        <f>AP154</f>
        <v>0</v>
      </c>
      <c r="L156" s="185"/>
      <c r="M156" s="185"/>
      <c r="N156" s="55"/>
      <c r="O156" s="55"/>
      <c r="P156" s="198"/>
      <c r="Q156" s="198"/>
      <c r="R156" s="182"/>
      <c r="S156" s="57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82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79"/>
      <c r="AT156" s="179"/>
      <c r="AU156" s="179"/>
      <c r="AV156" s="179"/>
      <c r="AW156" s="179"/>
      <c r="AX156" s="179"/>
      <c r="AY156" s="179"/>
      <c r="AZ156" s="179"/>
      <c r="BE156" s="179"/>
      <c r="BF156" s="179"/>
    </row>
    <row r="157" spans="1:60" s="182" customFormat="1" ht="18.75" customHeight="1"/>
    <row r="158" spans="1:60" ht="18.75" customHeight="1">
      <c r="A158" s="56" t="s">
        <v>195</v>
      </c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</row>
    <row r="159" spans="1:60" ht="18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453" t="e">
        <f ca="1">F156</f>
        <v>#N/A</v>
      </c>
      <c r="K159" s="453"/>
      <c r="L159" s="453"/>
      <c r="M159" s="453"/>
      <c r="N159" s="453"/>
      <c r="O159" s="453"/>
      <c r="P159" s="453"/>
      <c r="Q159" s="453"/>
      <c r="R159" s="453"/>
      <c r="S159" s="453"/>
      <c r="T159" s="453"/>
      <c r="U159" s="453"/>
      <c r="V159" s="453"/>
      <c r="W159" s="453"/>
      <c r="X159" s="453"/>
      <c r="Y159" s="453"/>
      <c r="Z159" s="453"/>
      <c r="AA159" s="453"/>
      <c r="AB159" s="453"/>
      <c r="AC159" s="453"/>
      <c r="AD159" s="453"/>
      <c r="AE159" s="453"/>
      <c r="AF159" s="453"/>
      <c r="AG159" s="453"/>
      <c r="AH159" s="453"/>
      <c r="AI159" s="453"/>
      <c r="AJ159" s="453"/>
      <c r="AK159" s="453"/>
      <c r="AL159" s="453"/>
      <c r="AM159" s="453"/>
      <c r="AN159" s="453"/>
      <c r="AO159" s="383" t="s">
        <v>180</v>
      </c>
      <c r="AP159" s="450" t="e">
        <f ca="1">AY64</f>
        <v>#N/A</v>
      </c>
      <c r="AQ159" s="450"/>
      <c r="AR159" s="450"/>
      <c r="AS159" s="450"/>
      <c r="AT159" s="450"/>
      <c r="AW159" s="57"/>
      <c r="AX159" s="57"/>
      <c r="AY159" s="57"/>
      <c r="AZ159" s="57"/>
      <c r="BA159" s="57"/>
    </row>
    <row r="160" spans="1:60" ht="18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451" t="e">
        <f ca="1">AP58</f>
        <v>#N/A</v>
      </c>
      <c r="K160" s="451"/>
      <c r="L160" s="451"/>
      <c r="M160" s="451"/>
      <c r="N160" s="451"/>
      <c r="O160" s="451"/>
      <c r="P160" s="451"/>
      <c r="Q160" s="403" t="s">
        <v>351</v>
      </c>
      <c r="R160" s="451" t="e">
        <f ca="1">AP61</f>
        <v>#N/A</v>
      </c>
      <c r="S160" s="451"/>
      <c r="T160" s="451"/>
      <c r="U160" s="451"/>
      <c r="V160" s="451"/>
      <c r="W160" s="451"/>
      <c r="X160" s="451"/>
      <c r="Y160" s="403" t="s">
        <v>351</v>
      </c>
      <c r="Z160" s="451" t="e">
        <f ca="1">AP62</f>
        <v>#N/A</v>
      </c>
      <c r="AA160" s="451"/>
      <c r="AB160" s="451"/>
      <c r="AC160" s="451"/>
      <c r="AD160" s="451"/>
      <c r="AE160" s="451"/>
      <c r="AF160" s="451"/>
      <c r="AG160" s="403" t="s">
        <v>351</v>
      </c>
      <c r="AH160" s="451" t="e">
        <f ca="1">AP63</f>
        <v>#N/A</v>
      </c>
      <c r="AI160" s="451"/>
      <c r="AJ160" s="451"/>
      <c r="AK160" s="451"/>
      <c r="AL160" s="451"/>
      <c r="AM160" s="451"/>
      <c r="AN160" s="451"/>
      <c r="AO160" s="383"/>
      <c r="AP160" s="450"/>
      <c r="AQ160" s="450"/>
      <c r="AR160" s="450"/>
      <c r="AS160" s="450"/>
      <c r="AT160" s="450"/>
    </row>
    <row r="161" spans="1:58" ht="18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383" t="str">
        <f>AY58</f>
        <v>∞</v>
      </c>
      <c r="K161" s="383"/>
      <c r="L161" s="383"/>
      <c r="M161" s="383"/>
      <c r="N161" s="383"/>
      <c r="O161" s="383"/>
      <c r="P161" s="383"/>
      <c r="Q161" s="383"/>
      <c r="R161" s="383">
        <f>AY61</f>
        <v>4</v>
      </c>
      <c r="S161" s="383"/>
      <c r="T161" s="383"/>
      <c r="U161" s="383"/>
      <c r="V161" s="383"/>
      <c r="W161" s="383"/>
      <c r="X161" s="383"/>
      <c r="Y161" s="383"/>
      <c r="Z161" s="383" t="str">
        <f>AY62</f>
        <v>∞</v>
      </c>
      <c r="AA161" s="383"/>
      <c r="AB161" s="383"/>
      <c r="AC161" s="383"/>
      <c r="AD161" s="383"/>
      <c r="AE161" s="383"/>
      <c r="AF161" s="383"/>
      <c r="AG161" s="383"/>
      <c r="AH161" s="383" t="str">
        <f>AY63</f>
        <v>∞</v>
      </c>
      <c r="AI161" s="383"/>
      <c r="AJ161" s="383"/>
      <c r="AK161" s="383"/>
      <c r="AL161" s="383"/>
      <c r="AM161" s="383"/>
      <c r="AN161" s="383"/>
    </row>
    <row r="162" spans="1:58" ht="18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</row>
    <row r="163" spans="1:58" ht="18.75" customHeight="1">
      <c r="A163" s="56" t="s">
        <v>226</v>
      </c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</row>
    <row r="164" spans="1:58" ht="18.75" customHeight="1">
      <c r="A164" s="56"/>
      <c r="B164" s="55" t="s">
        <v>314</v>
      </c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</row>
    <row r="165" spans="1:58" ht="18.75" customHeight="1">
      <c r="A165" s="56"/>
      <c r="B165" s="55"/>
      <c r="C165" s="182" t="s">
        <v>196</v>
      </c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</row>
    <row r="166" spans="1:58" ht="18.75" customHeight="1">
      <c r="A166" s="56"/>
      <c r="B166" s="55"/>
      <c r="C166" s="55"/>
      <c r="D166" s="55"/>
      <c r="E166" s="58"/>
      <c r="F166" s="55"/>
      <c r="G166" s="55"/>
      <c r="H166" s="196" t="s">
        <v>197</v>
      </c>
      <c r="I166" s="383">
        <f>MAX(Calcu!AD46:AD76)</f>
        <v>0</v>
      </c>
      <c r="J166" s="383"/>
      <c r="K166" s="383"/>
      <c r="L166" s="194" t="s">
        <v>198</v>
      </c>
      <c r="M166" s="452" t="e">
        <f ca="1">F156</f>
        <v>#N/A</v>
      </c>
      <c r="N166" s="452"/>
      <c r="O166" s="452"/>
      <c r="P166" s="452"/>
      <c r="Q166" s="452"/>
      <c r="R166" s="182">
        <f>K156</f>
        <v>0</v>
      </c>
      <c r="S166" s="185" t="s">
        <v>180</v>
      </c>
      <c r="T166" s="452" t="e">
        <f ca="1">I166*M166</f>
        <v>#N/A</v>
      </c>
      <c r="U166" s="452"/>
      <c r="V166" s="452"/>
      <c r="W166" s="452"/>
      <c r="X166" s="452"/>
      <c r="Y166" s="182">
        <f>R166</f>
        <v>0</v>
      </c>
      <c r="Z166" s="198"/>
      <c r="AB166" s="148"/>
      <c r="AC166" s="148"/>
      <c r="AD166" s="148"/>
      <c r="AE166" s="148"/>
      <c r="AF166" s="181"/>
      <c r="AG166" s="181"/>
      <c r="AH166" s="181"/>
      <c r="AI166" s="181"/>
      <c r="AJ166" s="182"/>
      <c r="AL166" s="198"/>
      <c r="AM166" s="198"/>
      <c r="AN166" s="179"/>
      <c r="AO166" s="182"/>
      <c r="AP166" s="182"/>
      <c r="AQ166" s="182"/>
      <c r="AR166" s="182"/>
      <c r="AS166" s="182"/>
      <c r="AT166" s="182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</row>
    <row r="167" spans="1:58" ht="18.75" customHeight="1">
      <c r="A167" s="56"/>
      <c r="B167" s="55"/>
      <c r="D167" s="55"/>
      <c r="E167" s="126"/>
      <c r="F167" s="55"/>
      <c r="G167" s="196"/>
      <c r="H167" s="179"/>
      <c r="I167" s="179"/>
      <c r="J167" s="179"/>
      <c r="R167" s="126"/>
      <c r="S167" s="182"/>
      <c r="T167" s="182"/>
      <c r="U167" s="182"/>
      <c r="V167" s="182"/>
      <c r="W167" s="182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</row>
  </sheetData>
  <mergeCells count="617">
    <mergeCell ref="K143:M144"/>
    <mergeCell ref="N143:N144"/>
    <mergeCell ref="L136:M136"/>
    <mergeCell ref="L148:M148"/>
    <mergeCell ref="AW107:AZ107"/>
    <mergeCell ref="I108:M108"/>
    <mergeCell ref="O109:S109"/>
    <mergeCell ref="V109:Z109"/>
    <mergeCell ref="Z117:AA118"/>
    <mergeCell ref="Z120:AA121"/>
    <mergeCell ref="P142:R142"/>
    <mergeCell ref="O143:Q143"/>
    <mergeCell ref="S143:S144"/>
    <mergeCell ref="T143:V144"/>
    <mergeCell ref="W143:X144"/>
    <mergeCell ref="O144:R144"/>
    <mergeCell ref="AU35:AY35"/>
    <mergeCell ref="AZ35:BD35"/>
    <mergeCell ref="B36:F36"/>
    <mergeCell ref="G36:K36"/>
    <mergeCell ref="L36:P36"/>
    <mergeCell ref="Q36:U36"/>
    <mergeCell ref="V36:Z36"/>
    <mergeCell ref="AA36:AE36"/>
    <mergeCell ref="AF36:AJ36"/>
    <mergeCell ref="AK36:AO36"/>
    <mergeCell ref="AP36:AT36"/>
    <mergeCell ref="AU36:AY36"/>
    <mergeCell ref="AZ36:BD36"/>
    <mergeCell ref="B35:F35"/>
    <mergeCell ref="G35:K35"/>
    <mergeCell ref="L35:P35"/>
    <mergeCell ref="Q35:U35"/>
    <mergeCell ref="V35:Z35"/>
    <mergeCell ref="AA35:AE35"/>
    <mergeCell ref="AF35:AJ35"/>
    <mergeCell ref="AP35:AT35"/>
    <mergeCell ref="AU33:AY33"/>
    <mergeCell ref="AZ33:BD33"/>
    <mergeCell ref="B34:F34"/>
    <mergeCell ref="G34:K34"/>
    <mergeCell ref="L34:P34"/>
    <mergeCell ref="Q34:U34"/>
    <mergeCell ref="V34:Z34"/>
    <mergeCell ref="AA34:AE34"/>
    <mergeCell ref="AF34:AJ34"/>
    <mergeCell ref="AK34:AO34"/>
    <mergeCell ref="AP34:AT34"/>
    <mergeCell ref="AU34:AY34"/>
    <mergeCell ref="AZ34:BD34"/>
    <mergeCell ref="B33:F33"/>
    <mergeCell ref="G33:K33"/>
    <mergeCell ref="L33:P33"/>
    <mergeCell ref="Q33:U33"/>
    <mergeCell ref="V33:Z33"/>
    <mergeCell ref="AA33:AE33"/>
    <mergeCell ref="AF33:AJ33"/>
    <mergeCell ref="AK33:AO33"/>
    <mergeCell ref="AP33:AT33"/>
    <mergeCell ref="AU31:AY31"/>
    <mergeCell ref="AZ31:BD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AP32:AT32"/>
    <mergeCell ref="AU32:AY32"/>
    <mergeCell ref="AZ32:BD32"/>
    <mergeCell ref="B31:F31"/>
    <mergeCell ref="G31:K31"/>
    <mergeCell ref="L31:P31"/>
    <mergeCell ref="Q31:U31"/>
    <mergeCell ref="V31:Z31"/>
    <mergeCell ref="AA31:AE31"/>
    <mergeCell ref="AF31:AJ31"/>
    <mergeCell ref="AK31:AO31"/>
    <mergeCell ref="AP31:AT31"/>
    <mergeCell ref="AP29:AT29"/>
    <mergeCell ref="AU29:AY29"/>
    <mergeCell ref="AZ29:BD29"/>
    <mergeCell ref="B30:F30"/>
    <mergeCell ref="G30:K30"/>
    <mergeCell ref="L30:P30"/>
    <mergeCell ref="Q30:U30"/>
    <mergeCell ref="V30:Z30"/>
    <mergeCell ref="AA30:AE30"/>
    <mergeCell ref="AF30:AJ30"/>
    <mergeCell ref="AK30:AO30"/>
    <mergeCell ref="AP30:AT30"/>
    <mergeCell ref="AU30:AY30"/>
    <mergeCell ref="AZ30:BD30"/>
    <mergeCell ref="AP27:AT27"/>
    <mergeCell ref="AU27:AY27"/>
    <mergeCell ref="AZ27:BD27"/>
    <mergeCell ref="B28:F28"/>
    <mergeCell ref="G28:K28"/>
    <mergeCell ref="L28:P28"/>
    <mergeCell ref="Q28:U28"/>
    <mergeCell ref="V28:Z28"/>
    <mergeCell ref="AA28:AE28"/>
    <mergeCell ref="AF28:AJ28"/>
    <mergeCell ref="AK28:AO28"/>
    <mergeCell ref="AP28:AT28"/>
    <mergeCell ref="AU28:AY28"/>
    <mergeCell ref="AZ28:BD28"/>
    <mergeCell ref="I166:K166"/>
    <mergeCell ref="M166:Q166"/>
    <mergeCell ref="T166:X166"/>
    <mergeCell ref="Q160:Q161"/>
    <mergeCell ref="Y160:Y161"/>
    <mergeCell ref="AG160:AG161"/>
    <mergeCell ref="AH160:AN160"/>
    <mergeCell ref="AH161:AN161"/>
    <mergeCell ref="AA27:AE27"/>
    <mergeCell ref="AF27:AJ27"/>
    <mergeCell ref="AK27:AO27"/>
    <mergeCell ref="AA29:AE29"/>
    <mergeCell ref="AF29:AJ29"/>
    <mergeCell ref="AK29:AO29"/>
    <mergeCell ref="AK35:AO35"/>
    <mergeCell ref="J159:AN159"/>
    <mergeCell ref="AO159:AO160"/>
    <mergeCell ref="T131:V131"/>
    <mergeCell ref="X131:X132"/>
    <mergeCell ref="Y131:AA132"/>
    <mergeCell ref="AB131:AC132"/>
    <mergeCell ref="O132:R132"/>
    <mergeCell ref="T132:W132"/>
    <mergeCell ref="I133:P133"/>
    <mergeCell ref="AP159:AT160"/>
    <mergeCell ref="J160:P160"/>
    <mergeCell ref="R160:X160"/>
    <mergeCell ref="Z160:AF160"/>
    <mergeCell ref="J161:P161"/>
    <mergeCell ref="R161:X161"/>
    <mergeCell ref="Z161:AF161"/>
    <mergeCell ref="C137:G138"/>
    <mergeCell ref="E154:I154"/>
    <mergeCell ref="K154:L154"/>
    <mergeCell ref="M154:Q154"/>
    <mergeCell ref="S154:T154"/>
    <mergeCell ref="U154:Y154"/>
    <mergeCell ref="AK154:AO154"/>
    <mergeCell ref="F156:J156"/>
    <mergeCell ref="I145:P145"/>
    <mergeCell ref="C146:H147"/>
    <mergeCell ref="O148:Q148"/>
    <mergeCell ref="U148:W148"/>
    <mergeCell ref="X148:Y148"/>
    <mergeCell ref="C149:G150"/>
    <mergeCell ref="AC154:AG154"/>
    <mergeCell ref="AA154:AB154"/>
    <mergeCell ref="H141:O141"/>
    <mergeCell ref="C134:H135"/>
    <mergeCell ref="O136:Q136"/>
    <mergeCell ref="U136:W136"/>
    <mergeCell ref="X136:Y136"/>
    <mergeCell ref="O117:P117"/>
    <mergeCell ref="Q117:Q118"/>
    <mergeCell ref="R117:T117"/>
    <mergeCell ref="V117:V118"/>
    <mergeCell ref="W117:Y118"/>
    <mergeCell ref="O118:P118"/>
    <mergeCell ref="O120:P120"/>
    <mergeCell ref="R120:T120"/>
    <mergeCell ref="V120:V121"/>
    <mergeCell ref="W120:Y121"/>
    <mergeCell ref="O121:P121"/>
    <mergeCell ref="Q120:Q121"/>
    <mergeCell ref="K117:M118"/>
    <mergeCell ref="N117:N118"/>
    <mergeCell ref="K120:M121"/>
    <mergeCell ref="N120:N121"/>
    <mergeCell ref="K131:M132"/>
    <mergeCell ref="N131:N132"/>
    <mergeCell ref="O99:S99"/>
    <mergeCell ref="V99:Z99"/>
    <mergeCell ref="AG100:AK100"/>
    <mergeCell ref="I113:M113"/>
    <mergeCell ref="N113:O113"/>
    <mergeCell ref="Q116:S116"/>
    <mergeCell ref="T116:U116"/>
    <mergeCell ref="H104:M104"/>
    <mergeCell ref="Y105:Z105"/>
    <mergeCell ref="P106:Q106"/>
    <mergeCell ref="S106:S107"/>
    <mergeCell ref="T106:U107"/>
    <mergeCell ref="V106:V107"/>
    <mergeCell ref="W106:AA107"/>
    <mergeCell ref="K107:M107"/>
    <mergeCell ref="P107:R107"/>
    <mergeCell ref="L99:M99"/>
    <mergeCell ref="O106:O107"/>
    <mergeCell ref="L109:M109"/>
    <mergeCell ref="AW93:AZ93"/>
    <mergeCell ref="X94:AA94"/>
    <mergeCell ref="AC94:AF94"/>
    <mergeCell ref="AH94:AK94"/>
    <mergeCell ref="AM94:AP94"/>
    <mergeCell ref="AR94:AU94"/>
    <mergeCell ref="AF96:AF97"/>
    <mergeCell ref="AG96:AK97"/>
    <mergeCell ref="I98:M98"/>
    <mergeCell ref="X81:AA81"/>
    <mergeCell ref="AC81:AF81"/>
    <mergeCell ref="AH81:AK81"/>
    <mergeCell ref="AM81:AP81"/>
    <mergeCell ref="AR81:AU81"/>
    <mergeCell ref="Y91:Z91"/>
    <mergeCell ref="K93:M93"/>
    <mergeCell ref="AC93:AF93"/>
    <mergeCell ref="AH93:AK93"/>
    <mergeCell ref="AM93:AP93"/>
    <mergeCell ref="AR93:AU93"/>
    <mergeCell ref="L86:M86"/>
    <mergeCell ref="AD64:AI64"/>
    <mergeCell ref="AJ64:AO64"/>
    <mergeCell ref="AP64:AT64"/>
    <mergeCell ref="AU64:AX64"/>
    <mergeCell ref="AH80:AK80"/>
    <mergeCell ref="AM80:AP80"/>
    <mergeCell ref="AR80:AU80"/>
    <mergeCell ref="AW80:AZ80"/>
    <mergeCell ref="L73:M73"/>
    <mergeCell ref="H77:M77"/>
    <mergeCell ref="Y78:Z78"/>
    <mergeCell ref="K80:M80"/>
    <mergeCell ref="AC80:AF80"/>
    <mergeCell ref="AY64:BD64"/>
    <mergeCell ref="H68:M68"/>
    <mergeCell ref="Y69:AC69"/>
    <mergeCell ref="AF69:AJ69"/>
    <mergeCell ref="AM69:AR69"/>
    <mergeCell ref="I70:M70"/>
    <mergeCell ref="C71:H72"/>
    <mergeCell ref="O73:S73"/>
    <mergeCell ref="V73:Z73"/>
    <mergeCell ref="B64:E64"/>
    <mergeCell ref="F64:K64"/>
    <mergeCell ref="AY61:BD61"/>
    <mergeCell ref="B62:E62"/>
    <mergeCell ref="F62:K62"/>
    <mergeCell ref="L62:T62"/>
    <mergeCell ref="U62:Y62"/>
    <mergeCell ref="Z62:AC62"/>
    <mergeCell ref="AD62:AI62"/>
    <mergeCell ref="AJ62:AO62"/>
    <mergeCell ref="AP62:AT62"/>
    <mergeCell ref="AU62:AX62"/>
    <mergeCell ref="AY62:BD62"/>
    <mergeCell ref="B61:E61"/>
    <mergeCell ref="F61:K61"/>
    <mergeCell ref="L61:P61"/>
    <mergeCell ref="Q61:T61"/>
    <mergeCell ref="U61:Y61"/>
    <mergeCell ref="Z61:AC61"/>
    <mergeCell ref="AD61:AI61"/>
    <mergeCell ref="AJ61:AO61"/>
    <mergeCell ref="AP61:AT61"/>
    <mergeCell ref="AY59:BD59"/>
    <mergeCell ref="B60:E60"/>
    <mergeCell ref="F60:K60"/>
    <mergeCell ref="L60:T60"/>
    <mergeCell ref="U60:Y60"/>
    <mergeCell ref="Z60:AC60"/>
    <mergeCell ref="AD60:AI60"/>
    <mergeCell ref="AJ60:AO60"/>
    <mergeCell ref="AP60:AV60"/>
    <mergeCell ref="AW60:AX60"/>
    <mergeCell ref="AY60:BD60"/>
    <mergeCell ref="B59:E59"/>
    <mergeCell ref="F59:K59"/>
    <mergeCell ref="L59:T59"/>
    <mergeCell ref="U59:Y59"/>
    <mergeCell ref="Z59:AC59"/>
    <mergeCell ref="AD59:AI59"/>
    <mergeCell ref="AY57:BD57"/>
    <mergeCell ref="B58:E58"/>
    <mergeCell ref="F58:K58"/>
    <mergeCell ref="L58:P58"/>
    <mergeCell ref="Q58:T58"/>
    <mergeCell ref="U58:Y58"/>
    <mergeCell ref="Z58:AC58"/>
    <mergeCell ref="AD58:AI58"/>
    <mergeCell ref="AJ58:AO58"/>
    <mergeCell ref="AP58:AT58"/>
    <mergeCell ref="AU58:AX58"/>
    <mergeCell ref="AY58:BD58"/>
    <mergeCell ref="AD57:AI57"/>
    <mergeCell ref="AJ57:AO57"/>
    <mergeCell ref="AZ26:BD26"/>
    <mergeCell ref="AZ37:BD37"/>
    <mergeCell ref="C42:E42"/>
    <mergeCell ref="C43:E43"/>
    <mergeCell ref="C44:E44"/>
    <mergeCell ref="C45:E45"/>
    <mergeCell ref="B55:E57"/>
    <mergeCell ref="F55:K55"/>
    <mergeCell ref="L55:T55"/>
    <mergeCell ref="U55:AC55"/>
    <mergeCell ref="AD55:AI55"/>
    <mergeCell ref="AJ55:AO55"/>
    <mergeCell ref="AP55:AX55"/>
    <mergeCell ref="AY55:BD55"/>
    <mergeCell ref="F56:K56"/>
    <mergeCell ref="L56:T56"/>
    <mergeCell ref="U56:AC56"/>
    <mergeCell ref="AD56:AI56"/>
    <mergeCell ref="AJ56:AO56"/>
    <mergeCell ref="AP56:AX56"/>
    <mergeCell ref="AY56:BD56"/>
    <mergeCell ref="F57:K57"/>
    <mergeCell ref="L57:T57"/>
    <mergeCell ref="U57:AC57"/>
    <mergeCell ref="AZ22:BD22"/>
    <mergeCell ref="B23:F23"/>
    <mergeCell ref="AF23:AJ23"/>
    <mergeCell ref="AK23:AO23"/>
    <mergeCell ref="AP23:AT23"/>
    <mergeCell ref="AU23:AY23"/>
    <mergeCell ref="AZ23:BD23"/>
    <mergeCell ref="AZ24:BD24"/>
    <mergeCell ref="AZ25:BD25"/>
    <mergeCell ref="B22:F22"/>
    <mergeCell ref="G22:K22"/>
    <mergeCell ref="L22:P22"/>
    <mergeCell ref="Q22:U22"/>
    <mergeCell ref="V22:Z22"/>
    <mergeCell ref="AA22:AE22"/>
    <mergeCell ref="AF22:AJ22"/>
    <mergeCell ref="AK22:AO22"/>
    <mergeCell ref="AP22:AT22"/>
    <mergeCell ref="AU24:AY24"/>
    <mergeCell ref="AU25:AY25"/>
    <mergeCell ref="AU20:AY20"/>
    <mergeCell ref="AZ20:BD20"/>
    <mergeCell ref="B21:F21"/>
    <mergeCell ref="G21:K21"/>
    <mergeCell ref="L21:P21"/>
    <mergeCell ref="Q21:U21"/>
    <mergeCell ref="V21:Z21"/>
    <mergeCell ref="AA21:AE21"/>
    <mergeCell ref="AF21:AJ21"/>
    <mergeCell ref="AK21:AO21"/>
    <mergeCell ref="AP21:AT21"/>
    <mergeCell ref="AU21:AY21"/>
    <mergeCell ref="AZ21:BD21"/>
    <mergeCell ref="B20:F20"/>
    <mergeCell ref="G20:K20"/>
    <mergeCell ref="L20:P20"/>
    <mergeCell ref="Q20:U20"/>
    <mergeCell ref="V20:Z20"/>
    <mergeCell ref="AA20:AE20"/>
    <mergeCell ref="AF20:AJ20"/>
    <mergeCell ref="AK20:AO20"/>
    <mergeCell ref="AP20:AT20"/>
    <mergeCell ref="AZ18:BD18"/>
    <mergeCell ref="G19:K19"/>
    <mergeCell ref="L19:P19"/>
    <mergeCell ref="Q19:U19"/>
    <mergeCell ref="V19:Z19"/>
    <mergeCell ref="AA19:AE19"/>
    <mergeCell ref="AF19:AJ19"/>
    <mergeCell ref="AK19:AO19"/>
    <mergeCell ref="AP19:AT19"/>
    <mergeCell ref="AU19:AY19"/>
    <mergeCell ref="AZ19:BD19"/>
    <mergeCell ref="G18:K18"/>
    <mergeCell ref="L18:P18"/>
    <mergeCell ref="Q18:U18"/>
    <mergeCell ref="V18:Z18"/>
    <mergeCell ref="AA18:AE18"/>
    <mergeCell ref="AF18:AJ18"/>
    <mergeCell ref="AK18:AO18"/>
    <mergeCell ref="AP18:AT18"/>
    <mergeCell ref="AU18:AY18"/>
    <mergeCell ref="AZ16:BD16"/>
    <mergeCell ref="G17:K17"/>
    <mergeCell ref="L17:P17"/>
    <mergeCell ref="Q17:U17"/>
    <mergeCell ref="V17:Z17"/>
    <mergeCell ref="AA17:AE17"/>
    <mergeCell ref="AF17:AJ17"/>
    <mergeCell ref="AK17:AO17"/>
    <mergeCell ref="AP17:AT17"/>
    <mergeCell ref="AU17:AY17"/>
    <mergeCell ref="AZ17:BD17"/>
    <mergeCell ref="G16:K16"/>
    <mergeCell ref="L16:P16"/>
    <mergeCell ref="Q16:U16"/>
    <mergeCell ref="V16:Z16"/>
    <mergeCell ref="AA16:AE16"/>
    <mergeCell ref="AF16:AJ16"/>
    <mergeCell ref="AK16:AO16"/>
    <mergeCell ref="AP16:AT16"/>
    <mergeCell ref="AU16:AY16"/>
    <mergeCell ref="AU14:AY14"/>
    <mergeCell ref="AZ14:BD14"/>
    <mergeCell ref="B15:F15"/>
    <mergeCell ref="G15:K15"/>
    <mergeCell ref="L15:P15"/>
    <mergeCell ref="Q15:U15"/>
    <mergeCell ref="V15:Z15"/>
    <mergeCell ref="AA15:AE15"/>
    <mergeCell ref="AF15:AJ15"/>
    <mergeCell ref="AK15:AO15"/>
    <mergeCell ref="AP15:AT15"/>
    <mergeCell ref="AU15:AY15"/>
    <mergeCell ref="AZ15:BD15"/>
    <mergeCell ref="B14:F14"/>
    <mergeCell ref="G14:K14"/>
    <mergeCell ref="L14:P14"/>
    <mergeCell ref="Q14:U14"/>
    <mergeCell ref="V14:Z14"/>
    <mergeCell ref="AA14:AE14"/>
    <mergeCell ref="AF14:AJ14"/>
    <mergeCell ref="AK14:AO14"/>
    <mergeCell ref="AP14:AT14"/>
    <mergeCell ref="AU13:AY13"/>
    <mergeCell ref="AZ13:BD13"/>
    <mergeCell ref="B12:F12"/>
    <mergeCell ref="G12:K12"/>
    <mergeCell ref="L12:P12"/>
    <mergeCell ref="Q12:U12"/>
    <mergeCell ref="V12:Z12"/>
    <mergeCell ref="AA12:AE12"/>
    <mergeCell ref="AF12:AJ12"/>
    <mergeCell ref="AK12:AO12"/>
    <mergeCell ref="AP12:AT12"/>
    <mergeCell ref="B13:F13"/>
    <mergeCell ref="G13:K13"/>
    <mergeCell ref="L13:P13"/>
    <mergeCell ref="Q13:U13"/>
    <mergeCell ref="V13:Z13"/>
    <mergeCell ref="AA13:AE13"/>
    <mergeCell ref="AF13:AJ13"/>
    <mergeCell ref="AK13:AO13"/>
    <mergeCell ref="AP13:AT13"/>
    <mergeCell ref="Q11:U11"/>
    <mergeCell ref="AA11:AE11"/>
    <mergeCell ref="AF11:AJ11"/>
    <mergeCell ref="AK11:AO11"/>
    <mergeCell ref="AP11:AT11"/>
    <mergeCell ref="AU11:AY11"/>
    <mergeCell ref="AZ11:BD11"/>
    <mergeCell ref="AU12:AY12"/>
    <mergeCell ref="AZ12:BD12"/>
    <mergeCell ref="B8:F8"/>
    <mergeCell ref="G8:K8"/>
    <mergeCell ref="L8:P8"/>
    <mergeCell ref="Q8:U8"/>
    <mergeCell ref="V8:Z8"/>
    <mergeCell ref="AA8:AE8"/>
    <mergeCell ref="AF8:AJ8"/>
    <mergeCell ref="AK8:AO8"/>
    <mergeCell ref="AP8:AT8"/>
    <mergeCell ref="B9:F9"/>
    <mergeCell ref="Q9:U9"/>
    <mergeCell ref="V9:Z9"/>
    <mergeCell ref="AA9:AE9"/>
    <mergeCell ref="AF9:AJ9"/>
    <mergeCell ref="AK9:AO9"/>
    <mergeCell ref="AP9:AT9"/>
    <mergeCell ref="AU9:AY9"/>
    <mergeCell ref="AZ9:BD9"/>
    <mergeCell ref="G9:K9"/>
    <mergeCell ref="L9:P9"/>
    <mergeCell ref="B6:F6"/>
    <mergeCell ref="G6:K6"/>
    <mergeCell ref="L6:P6"/>
    <mergeCell ref="Q6:U6"/>
    <mergeCell ref="V6:Z6"/>
    <mergeCell ref="AA6:AE6"/>
    <mergeCell ref="AF6:AJ6"/>
    <mergeCell ref="AK6:AO6"/>
    <mergeCell ref="AP6:AT6"/>
    <mergeCell ref="B7:F7"/>
    <mergeCell ref="G7:K7"/>
    <mergeCell ref="L7:P7"/>
    <mergeCell ref="Q7:U7"/>
    <mergeCell ref="V7:Z7"/>
    <mergeCell ref="AA7:AE7"/>
    <mergeCell ref="AF7:AJ7"/>
    <mergeCell ref="AK7:AO7"/>
    <mergeCell ref="AP7:AT7"/>
    <mergeCell ref="AU6:AY6"/>
    <mergeCell ref="AZ6:BD6"/>
    <mergeCell ref="AU7:AY7"/>
    <mergeCell ref="AZ7:BD7"/>
    <mergeCell ref="AU8:AY8"/>
    <mergeCell ref="AZ8:BD8"/>
    <mergeCell ref="Q10:U10"/>
    <mergeCell ref="AA10:AE10"/>
    <mergeCell ref="AF10:AJ10"/>
    <mergeCell ref="AK10:AO10"/>
    <mergeCell ref="AP10:AT10"/>
    <mergeCell ref="AU10:AY10"/>
    <mergeCell ref="AZ10:BD10"/>
    <mergeCell ref="Q4:AO4"/>
    <mergeCell ref="AP4:AT5"/>
    <mergeCell ref="AU4:AY5"/>
    <mergeCell ref="AZ4:BD5"/>
    <mergeCell ref="Q5:U5"/>
    <mergeCell ref="V5:Z5"/>
    <mergeCell ref="AA5:AE5"/>
    <mergeCell ref="AF5:AJ5"/>
    <mergeCell ref="AK5:AO5"/>
    <mergeCell ref="B17:F17"/>
    <mergeCell ref="B19:F19"/>
    <mergeCell ref="AK26:AO26"/>
    <mergeCell ref="AK25:AO25"/>
    <mergeCell ref="AK24:AO24"/>
    <mergeCell ref="G23:K23"/>
    <mergeCell ref="L23:P23"/>
    <mergeCell ref="Q23:U23"/>
    <mergeCell ref="V23:Z23"/>
    <mergeCell ref="AF24:AJ24"/>
    <mergeCell ref="V26:Z26"/>
    <mergeCell ref="AA26:AE26"/>
    <mergeCell ref="AF26:AJ26"/>
    <mergeCell ref="AA24:AE24"/>
    <mergeCell ref="AA25:AE25"/>
    <mergeCell ref="AF25:AJ25"/>
    <mergeCell ref="B37:F37"/>
    <mergeCell ref="G37:K37"/>
    <mergeCell ref="L37:P37"/>
    <mergeCell ref="Q37:U37"/>
    <mergeCell ref="V37:Z37"/>
    <mergeCell ref="B24:F24"/>
    <mergeCell ref="G24:K24"/>
    <mergeCell ref="L24:P24"/>
    <mergeCell ref="Q24:U24"/>
    <mergeCell ref="V24:Z24"/>
    <mergeCell ref="B26:F26"/>
    <mergeCell ref="G26:K26"/>
    <mergeCell ref="L26:P26"/>
    <mergeCell ref="Q26:U26"/>
    <mergeCell ref="B27:F27"/>
    <mergeCell ref="G27:K27"/>
    <mergeCell ref="L27:P27"/>
    <mergeCell ref="Q27:U27"/>
    <mergeCell ref="V27:Z27"/>
    <mergeCell ref="B29:F29"/>
    <mergeCell ref="G29:K29"/>
    <mergeCell ref="L29:P29"/>
    <mergeCell ref="Q29:U29"/>
    <mergeCell ref="V29:Z29"/>
    <mergeCell ref="B4:F5"/>
    <mergeCell ref="G4:K5"/>
    <mergeCell ref="L4:P5"/>
    <mergeCell ref="I122:P122"/>
    <mergeCell ref="C123:H124"/>
    <mergeCell ref="M123:N124"/>
    <mergeCell ref="L125:M125"/>
    <mergeCell ref="O125:Q125"/>
    <mergeCell ref="U125:W125"/>
    <mergeCell ref="Q25:U25"/>
    <mergeCell ref="V25:Z25"/>
    <mergeCell ref="B25:F25"/>
    <mergeCell ref="G25:K25"/>
    <mergeCell ref="L25:P25"/>
    <mergeCell ref="B10:F10"/>
    <mergeCell ref="B18:F18"/>
    <mergeCell ref="B11:F11"/>
    <mergeCell ref="G11:K11"/>
    <mergeCell ref="L11:P11"/>
    <mergeCell ref="V11:Z11"/>
    <mergeCell ref="G10:K10"/>
    <mergeCell ref="L10:P10"/>
    <mergeCell ref="V10:Z10"/>
    <mergeCell ref="B16:F16"/>
    <mergeCell ref="AU26:AY26"/>
    <mergeCell ref="AU37:AY37"/>
    <mergeCell ref="AU22:AY22"/>
    <mergeCell ref="X125:Y125"/>
    <mergeCell ref="L126:S126"/>
    <mergeCell ref="H129:O129"/>
    <mergeCell ref="P130:R130"/>
    <mergeCell ref="O131:R131"/>
    <mergeCell ref="S131:S132"/>
    <mergeCell ref="AP24:AT24"/>
    <mergeCell ref="AP25:AT25"/>
    <mergeCell ref="AP26:AT26"/>
    <mergeCell ref="AP37:AT37"/>
    <mergeCell ref="AF37:AJ37"/>
    <mergeCell ref="AA23:AE23"/>
    <mergeCell ref="AK37:AO37"/>
    <mergeCell ref="AA37:AE37"/>
    <mergeCell ref="H90:M90"/>
    <mergeCell ref="I85:M85"/>
    <mergeCell ref="O86:S86"/>
    <mergeCell ref="V86:Z86"/>
    <mergeCell ref="AF83:AF84"/>
    <mergeCell ref="AG83:AK84"/>
    <mergeCell ref="AY63:BD63"/>
    <mergeCell ref="AD63:AI63"/>
    <mergeCell ref="AJ63:AO63"/>
    <mergeCell ref="AP63:AT63"/>
    <mergeCell ref="AP57:AX57"/>
    <mergeCell ref="AJ59:AO59"/>
    <mergeCell ref="AP59:AV59"/>
    <mergeCell ref="AW59:AX59"/>
    <mergeCell ref="AU61:AX61"/>
    <mergeCell ref="AU63:AX63"/>
    <mergeCell ref="C46:E46"/>
    <mergeCell ref="B63:E63"/>
    <mergeCell ref="F63:K63"/>
    <mergeCell ref="L63:T63"/>
    <mergeCell ref="U63:Y63"/>
    <mergeCell ref="Z63:AC63"/>
    <mergeCell ref="L64:P64"/>
    <mergeCell ref="Q64:T64"/>
    <mergeCell ref="U64:AC64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621" r:id="rId4">
          <objectPr defaultSize="0" autoPict="0" r:id="rId5">
            <anchor moveWithCells="1">
              <from>
                <xdr:col>1</xdr:col>
                <xdr:colOff>9525</xdr:colOff>
                <xdr:row>39</xdr:row>
                <xdr:rowOff>47625</xdr:rowOff>
              </from>
              <to>
                <xdr:col>19</xdr:col>
                <xdr:colOff>28575</xdr:colOff>
                <xdr:row>40</xdr:row>
                <xdr:rowOff>190500</xdr:rowOff>
              </to>
            </anchor>
          </objectPr>
        </oleObject>
      </mc:Choice>
      <mc:Fallback>
        <oleObject progId="Equation.3" shapeId="2621" r:id="rId4"/>
      </mc:Fallback>
    </mc:AlternateContent>
    <mc:AlternateContent xmlns:mc="http://schemas.openxmlformats.org/markup-compatibility/2006">
      <mc:Choice Requires="x14">
        <oleObject progId="Equation.3" shapeId="2622" r:id="rId6">
          <objectPr defaultSize="0" r:id="rId7">
            <anchor moveWithCells="1">
              <from>
                <xdr:col>2</xdr:col>
                <xdr:colOff>47625</xdr:colOff>
                <xdr:row>48</xdr:row>
                <xdr:rowOff>19050</xdr:rowOff>
              </from>
              <to>
                <xdr:col>14</xdr:col>
                <xdr:colOff>123825</xdr:colOff>
                <xdr:row>49</xdr:row>
                <xdr:rowOff>0</xdr:rowOff>
              </to>
            </anchor>
          </objectPr>
        </oleObject>
      </mc:Choice>
      <mc:Fallback>
        <oleObject progId="Equation.3" shapeId="2622" r:id="rId6"/>
      </mc:Fallback>
    </mc:AlternateContent>
    <mc:AlternateContent xmlns:mc="http://schemas.openxmlformats.org/markup-compatibility/2006">
      <mc:Choice Requires="x14">
        <oleObject progId="Equation.DSMT4" shapeId="2623" r:id="rId8">
          <objectPr defaultSize="0" autoPict="0" r:id="rId9">
            <anchor moveWithCells="1">
              <from>
                <xdr:col>14</xdr:col>
                <xdr:colOff>28575</xdr:colOff>
                <xdr:row>117</xdr:row>
                <xdr:rowOff>9525</xdr:rowOff>
              </from>
              <to>
                <xdr:col>15</xdr:col>
                <xdr:colOff>85725</xdr:colOff>
                <xdr:row>117</xdr:row>
                <xdr:rowOff>209550</xdr:rowOff>
              </to>
            </anchor>
          </objectPr>
        </oleObject>
      </mc:Choice>
      <mc:Fallback>
        <oleObject progId="Equation.DSMT4" shapeId="2623" r:id="rId8"/>
      </mc:Fallback>
    </mc:AlternateContent>
    <mc:AlternateContent xmlns:mc="http://schemas.openxmlformats.org/markup-compatibility/2006">
      <mc:Choice Requires="x14">
        <oleObject progId="Equation.DSMT4" shapeId="2624" r:id="rId10">
          <objectPr defaultSize="0" r:id="rId11">
            <anchor moveWithCells="1">
              <from>
                <xdr:col>18</xdr:col>
                <xdr:colOff>38100</xdr:colOff>
                <xdr:row>117</xdr:row>
                <xdr:rowOff>0</xdr:rowOff>
              </from>
              <to>
                <xdr:col>19</xdr:col>
                <xdr:colOff>85725</xdr:colOff>
                <xdr:row>117</xdr:row>
                <xdr:rowOff>200025</xdr:rowOff>
              </to>
            </anchor>
          </objectPr>
        </oleObject>
      </mc:Choice>
      <mc:Fallback>
        <oleObject progId="Equation.DSMT4" shapeId="2624" r:id="rId10"/>
      </mc:Fallback>
    </mc:AlternateContent>
    <mc:AlternateContent xmlns:mc="http://schemas.openxmlformats.org/markup-compatibility/2006">
      <mc:Choice Requires="x14">
        <oleObject progId="Equation.3" shapeId="2625" r:id="rId12">
          <objectPr defaultSize="0" r:id="rId13">
            <anchor moveWithCells="1">
              <from>
                <xdr:col>3</xdr:col>
                <xdr:colOff>9525</xdr:colOff>
                <xdr:row>50</xdr:row>
                <xdr:rowOff>57150</xdr:rowOff>
              </from>
              <to>
                <xdr:col>26</xdr:col>
                <xdr:colOff>95250</xdr:colOff>
                <xdr:row>51</xdr:row>
                <xdr:rowOff>200025</xdr:rowOff>
              </to>
            </anchor>
          </objectPr>
        </oleObject>
      </mc:Choice>
      <mc:Fallback>
        <oleObject progId="Equation.3" shapeId="2625" r:id="rId12"/>
      </mc:Fallback>
    </mc:AlternateContent>
    <mc:AlternateContent xmlns:mc="http://schemas.openxmlformats.org/markup-compatibility/2006">
      <mc:Choice Requires="x14">
        <oleObject progId="Equation.3" shapeId="2626" r:id="rId14">
          <objectPr defaultSize="0" r:id="rId15">
            <anchor moveWithCells="1">
              <from>
                <xdr:col>7</xdr:col>
                <xdr:colOff>123825</xdr:colOff>
                <xdr:row>122</xdr:row>
                <xdr:rowOff>57150</xdr:rowOff>
              </from>
              <to>
                <xdr:col>12</xdr:col>
                <xdr:colOff>38100</xdr:colOff>
                <xdr:row>123</xdr:row>
                <xdr:rowOff>200025</xdr:rowOff>
              </to>
            </anchor>
          </objectPr>
        </oleObject>
      </mc:Choice>
      <mc:Fallback>
        <oleObject progId="Equation.3" shapeId="2626" r:id="rId14"/>
      </mc:Fallback>
    </mc:AlternateContent>
    <mc:AlternateContent xmlns:mc="http://schemas.openxmlformats.org/markup-compatibility/2006">
      <mc:Choice Requires="x14">
        <oleObject progId="Equation.3" shapeId="2627" r:id="rId16">
          <objectPr defaultSize="0" r:id="rId17">
            <anchor moveWithCells="1">
              <from>
                <xdr:col>1</xdr:col>
                <xdr:colOff>19050</xdr:colOff>
                <xdr:row>158</xdr:row>
                <xdr:rowOff>19050</xdr:rowOff>
              </from>
              <to>
                <xdr:col>9</xdr:col>
                <xdr:colOff>0</xdr:colOff>
                <xdr:row>160</xdr:row>
                <xdr:rowOff>190500</xdr:rowOff>
              </to>
            </anchor>
          </objectPr>
        </oleObject>
      </mc:Choice>
      <mc:Fallback>
        <oleObject progId="Equation.3" shapeId="2627" r:id="rId16"/>
      </mc:Fallback>
    </mc:AlternateContent>
    <mc:AlternateContent xmlns:mc="http://schemas.openxmlformats.org/markup-compatibility/2006">
      <mc:Choice Requires="x14">
        <oleObject progId="Equation.3" shapeId="2632" r:id="rId18">
          <objectPr defaultSize="0" r:id="rId19">
            <anchor moveWithCells="1">
              <from>
                <xdr:col>1</xdr:col>
                <xdr:colOff>9525</xdr:colOff>
                <xdr:row>152</xdr:row>
                <xdr:rowOff>9525</xdr:rowOff>
              </from>
              <to>
                <xdr:col>17</xdr:col>
                <xdr:colOff>57150</xdr:colOff>
                <xdr:row>152</xdr:row>
                <xdr:rowOff>228600</xdr:rowOff>
              </to>
            </anchor>
          </objectPr>
        </oleObject>
      </mc:Choice>
      <mc:Fallback>
        <oleObject progId="Equation.3" shapeId="2632" r:id="rId18"/>
      </mc:Fallback>
    </mc:AlternateContent>
    <mc:AlternateContent xmlns:mc="http://schemas.openxmlformats.org/markup-compatibility/2006">
      <mc:Choice Requires="x14">
        <oleObject progId="Equation.3" shapeId="2633" r:id="rId20">
          <objectPr defaultSize="0" r:id="rId21">
            <anchor moveWithCells="1">
              <from>
                <xdr:col>4</xdr:col>
                <xdr:colOff>0</xdr:colOff>
                <xdr:row>153</xdr:row>
                <xdr:rowOff>0</xdr:rowOff>
              </from>
              <to>
                <xdr:col>10</xdr:col>
                <xdr:colOff>123825</xdr:colOff>
                <xdr:row>153</xdr:row>
                <xdr:rowOff>219075</xdr:rowOff>
              </to>
            </anchor>
          </objectPr>
        </oleObject>
      </mc:Choice>
      <mc:Fallback>
        <oleObject progId="Equation.3" shapeId="2633" r:id="rId20"/>
      </mc:Fallback>
    </mc:AlternateContent>
    <mc:AlternateContent xmlns:mc="http://schemas.openxmlformats.org/markup-compatibility/2006">
      <mc:Choice Requires="x14">
        <oleObject progId="Equation.DSMT4" shapeId="2634" r:id="rId22">
          <objectPr defaultSize="0" autoPict="0" r:id="rId23">
            <anchor moveWithCells="1">
              <from>
                <xdr:col>14</xdr:col>
                <xdr:colOff>28575</xdr:colOff>
                <xdr:row>120</xdr:row>
                <xdr:rowOff>9525</xdr:rowOff>
              </from>
              <to>
                <xdr:col>15</xdr:col>
                <xdr:colOff>85725</xdr:colOff>
                <xdr:row>120</xdr:row>
                <xdr:rowOff>209550</xdr:rowOff>
              </to>
            </anchor>
          </objectPr>
        </oleObject>
      </mc:Choice>
      <mc:Fallback>
        <oleObject progId="Equation.DSMT4" shapeId="2634" r:id="rId22"/>
      </mc:Fallback>
    </mc:AlternateContent>
    <mc:AlternateContent xmlns:mc="http://schemas.openxmlformats.org/markup-compatibility/2006">
      <mc:Choice Requires="x14">
        <oleObject progId="Equation.DSMT4" shapeId="2635" r:id="rId24">
          <objectPr defaultSize="0" r:id="rId25">
            <anchor moveWithCells="1">
              <from>
                <xdr:col>18</xdr:col>
                <xdr:colOff>38100</xdr:colOff>
                <xdr:row>120</xdr:row>
                <xdr:rowOff>0</xdr:rowOff>
              </from>
              <to>
                <xdr:col>20</xdr:col>
                <xdr:colOff>0</xdr:colOff>
                <xdr:row>120</xdr:row>
                <xdr:rowOff>200025</xdr:rowOff>
              </to>
            </anchor>
          </objectPr>
        </oleObject>
      </mc:Choice>
      <mc:Fallback>
        <oleObject progId="Equation.DSMT4" shapeId="2635" r:id="rId24"/>
      </mc:Fallback>
    </mc:AlternateContent>
    <mc:AlternateContent xmlns:mc="http://schemas.openxmlformats.org/markup-compatibility/2006">
      <mc:Choice Requires="x14">
        <oleObject progId="Equation.DSMT4" shapeId="2636" r:id="rId26">
          <objectPr defaultSize="0" r:id="rId27">
            <anchor moveWithCells="1">
              <from>
                <xdr:col>10</xdr:col>
                <xdr:colOff>0</xdr:colOff>
                <xdr:row>82</xdr:row>
                <xdr:rowOff>19050</xdr:rowOff>
              </from>
              <to>
                <xdr:col>30</xdr:col>
                <xdr:colOff>19050</xdr:colOff>
                <xdr:row>84</xdr:row>
                <xdr:rowOff>9525</xdr:rowOff>
              </to>
            </anchor>
          </objectPr>
        </oleObject>
      </mc:Choice>
      <mc:Fallback>
        <oleObject progId="Equation.DSMT4" shapeId="2636" r:id="rId26"/>
      </mc:Fallback>
    </mc:AlternateContent>
    <mc:AlternateContent xmlns:mc="http://schemas.openxmlformats.org/markup-compatibility/2006">
      <mc:Choice Requires="x14">
        <oleObject progId="Equation.3" shapeId="2637" r:id="rId28">
          <objectPr defaultSize="0" r:id="rId29">
            <anchor moveWithCells="1">
              <from>
                <xdr:col>9</xdr:col>
                <xdr:colOff>142875</xdr:colOff>
                <xdr:row>67</xdr:row>
                <xdr:rowOff>209550</xdr:rowOff>
              </from>
              <to>
                <xdr:col>23</xdr:col>
                <xdr:colOff>0</xdr:colOff>
                <xdr:row>69</xdr:row>
                <xdr:rowOff>9525</xdr:rowOff>
              </to>
            </anchor>
          </objectPr>
        </oleObject>
      </mc:Choice>
      <mc:Fallback>
        <oleObject progId="Equation.3" shapeId="2637" r:id="rId28"/>
      </mc:Fallback>
    </mc:AlternateContent>
    <mc:AlternateContent xmlns:mc="http://schemas.openxmlformats.org/markup-compatibility/2006">
      <mc:Choice Requires="x14">
        <oleObject progId="Equation.DSMT4" shapeId="2638" r:id="rId30">
          <objectPr defaultSize="0" autoPict="0" r:id="rId31">
            <anchor moveWithCells="1">
              <from>
                <xdr:col>9</xdr:col>
                <xdr:colOff>57150</xdr:colOff>
                <xdr:row>70</xdr:row>
                <xdr:rowOff>57150</xdr:rowOff>
              </from>
              <to>
                <xdr:col>14</xdr:col>
                <xdr:colOff>9525</xdr:colOff>
                <xdr:row>71</xdr:row>
                <xdr:rowOff>200025</xdr:rowOff>
              </to>
            </anchor>
          </objectPr>
        </oleObject>
      </mc:Choice>
      <mc:Fallback>
        <oleObject progId="Equation.DSMT4" shapeId="2638" r:id="rId30"/>
      </mc:Fallback>
    </mc:AlternateContent>
    <mc:AlternateContent xmlns:mc="http://schemas.openxmlformats.org/markup-compatibility/2006">
      <mc:Choice Requires="x14">
        <oleObject progId="Equation.3" shapeId="2639" r:id="rId32">
          <objectPr defaultSize="0" r:id="rId33">
            <anchor moveWithCells="1">
              <from>
                <xdr:col>23</xdr:col>
                <xdr:colOff>9525</xdr:colOff>
                <xdr:row>67</xdr:row>
                <xdr:rowOff>209550</xdr:rowOff>
              </from>
              <to>
                <xdr:col>36</xdr:col>
                <xdr:colOff>133350</xdr:colOff>
                <xdr:row>68</xdr:row>
                <xdr:rowOff>228600</xdr:rowOff>
              </to>
            </anchor>
          </objectPr>
        </oleObject>
      </mc:Choice>
      <mc:Fallback>
        <oleObject progId="Equation.3" shapeId="2639" r:id="rId32"/>
      </mc:Fallback>
    </mc:AlternateContent>
    <mc:AlternateContent xmlns:mc="http://schemas.openxmlformats.org/markup-compatibility/2006">
      <mc:Choice Requires="x14">
        <oleObject progId="Equation.DSMT4" shapeId="2640" r:id="rId34">
          <objectPr defaultSize="0" r:id="rId27">
            <anchor moveWithCells="1">
              <from>
                <xdr:col>10</xdr:col>
                <xdr:colOff>0</xdr:colOff>
                <xdr:row>95</xdr:row>
                <xdr:rowOff>19050</xdr:rowOff>
              </from>
              <to>
                <xdr:col>30</xdr:col>
                <xdr:colOff>19050</xdr:colOff>
                <xdr:row>97</xdr:row>
                <xdr:rowOff>9525</xdr:rowOff>
              </to>
            </anchor>
          </objectPr>
        </oleObject>
      </mc:Choice>
      <mc:Fallback>
        <oleObject progId="Equation.DSMT4" shapeId="2640" r:id="rId34"/>
      </mc:Fallback>
    </mc:AlternateContent>
    <mc:AlternateContent xmlns:mc="http://schemas.openxmlformats.org/markup-compatibility/2006">
      <mc:Choice Requires="x14">
        <oleObject progId="Equation.3" shapeId="2644" r:id="rId35">
          <objectPr defaultSize="0" r:id="rId36">
            <anchor moveWithCells="1">
              <from>
                <xdr:col>21</xdr:col>
                <xdr:colOff>47625</xdr:colOff>
                <xdr:row>158</xdr:row>
                <xdr:rowOff>9525</xdr:rowOff>
              </from>
              <to>
                <xdr:col>28</xdr:col>
                <xdr:colOff>19050</xdr:colOff>
                <xdr:row>158</xdr:row>
                <xdr:rowOff>228600</xdr:rowOff>
              </to>
            </anchor>
          </objectPr>
        </oleObject>
      </mc:Choice>
      <mc:Fallback>
        <oleObject progId="Equation.3" shapeId="2644" r:id="rId35"/>
      </mc:Fallback>
    </mc:AlternateContent>
    <mc:AlternateContent xmlns:mc="http://schemas.openxmlformats.org/markup-compatibility/2006">
      <mc:Choice Requires="x14">
        <oleObject progId="Equation.3" shapeId="2645" r:id="rId37">
          <objectPr defaultSize="0" r:id="rId36">
            <anchor moveWithCells="1">
              <from>
                <xdr:col>9</xdr:col>
                <xdr:colOff>28575</xdr:colOff>
                <xdr:row>159</xdr:row>
                <xdr:rowOff>9525</xdr:rowOff>
              </from>
              <to>
                <xdr:col>16</xdr:col>
                <xdr:colOff>0</xdr:colOff>
                <xdr:row>159</xdr:row>
                <xdr:rowOff>228600</xdr:rowOff>
              </to>
            </anchor>
          </objectPr>
        </oleObject>
      </mc:Choice>
      <mc:Fallback>
        <oleObject progId="Equation.3" shapeId="2645" r:id="rId37"/>
      </mc:Fallback>
    </mc:AlternateContent>
    <mc:AlternateContent xmlns:mc="http://schemas.openxmlformats.org/markup-compatibility/2006">
      <mc:Choice Requires="x14">
        <oleObject progId="Equation.3" shapeId="2646" r:id="rId38">
          <objectPr defaultSize="0" r:id="rId36">
            <anchor moveWithCells="1">
              <from>
                <xdr:col>17</xdr:col>
                <xdr:colOff>28575</xdr:colOff>
                <xdr:row>159</xdr:row>
                <xdr:rowOff>9525</xdr:rowOff>
              </from>
              <to>
                <xdr:col>24</xdr:col>
                <xdr:colOff>0</xdr:colOff>
                <xdr:row>159</xdr:row>
                <xdr:rowOff>228600</xdr:rowOff>
              </to>
            </anchor>
          </objectPr>
        </oleObject>
      </mc:Choice>
      <mc:Fallback>
        <oleObject progId="Equation.3" shapeId="2646" r:id="rId38"/>
      </mc:Fallback>
    </mc:AlternateContent>
    <mc:AlternateContent xmlns:mc="http://schemas.openxmlformats.org/markup-compatibility/2006">
      <mc:Choice Requires="x14">
        <oleObject progId="Equation.DSMT4" shapeId="2648" r:id="rId39">
          <objectPr defaultSize="0" r:id="rId40">
            <anchor moveWithCells="1">
              <from>
                <xdr:col>9</xdr:col>
                <xdr:colOff>123825</xdr:colOff>
                <xdr:row>105</xdr:row>
                <xdr:rowOff>38100</xdr:rowOff>
              </from>
              <to>
                <xdr:col>15</xdr:col>
                <xdr:colOff>0</xdr:colOff>
                <xdr:row>106</xdr:row>
                <xdr:rowOff>190500</xdr:rowOff>
              </to>
            </anchor>
          </objectPr>
        </oleObject>
      </mc:Choice>
      <mc:Fallback>
        <oleObject progId="Equation.DSMT4" shapeId="2648" r:id="rId39"/>
      </mc:Fallback>
    </mc:AlternateContent>
    <mc:AlternateContent xmlns:mc="http://schemas.openxmlformats.org/markup-compatibility/2006">
      <mc:Choice Requires="x14">
        <oleObject progId="Equation.DSMT4" shapeId="2628" r:id="rId41">
          <objectPr defaultSize="0" r:id="rId42">
            <anchor moveWithCells="1">
              <from>
                <xdr:col>8</xdr:col>
                <xdr:colOff>9525</xdr:colOff>
                <xdr:row>133</xdr:row>
                <xdr:rowOff>57150</xdr:rowOff>
              </from>
              <to>
                <xdr:col>13</xdr:col>
                <xdr:colOff>85725</xdr:colOff>
                <xdr:row>134</xdr:row>
                <xdr:rowOff>200025</xdr:rowOff>
              </to>
            </anchor>
          </objectPr>
        </oleObject>
      </mc:Choice>
      <mc:Fallback>
        <oleObject progId="Equation.DSMT4" shapeId="2628" r:id="rId41"/>
      </mc:Fallback>
    </mc:AlternateContent>
    <mc:AlternateContent xmlns:mc="http://schemas.openxmlformats.org/markup-compatibility/2006">
      <mc:Choice Requires="x14">
        <oleObject progId="Equation.DSMT4" shapeId="2629" r:id="rId43">
          <objectPr defaultSize="0" r:id="rId44">
            <anchor moveWithCells="1">
              <from>
                <xdr:col>15</xdr:col>
                <xdr:colOff>38100</xdr:colOff>
                <xdr:row>131</xdr:row>
                <xdr:rowOff>19050</xdr:rowOff>
              </from>
              <to>
                <xdr:col>17</xdr:col>
                <xdr:colOff>0</xdr:colOff>
                <xdr:row>131</xdr:row>
                <xdr:rowOff>209550</xdr:rowOff>
              </to>
            </anchor>
          </objectPr>
        </oleObject>
      </mc:Choice>
      <mc:Fallback>
        <oleObject progId="Equation.DSMT4" shapeId="2629" r:id="rId43"/>
      </mc:Fallback>
    </mc:AlternateContent>
    <mc:AlternateContent xmlns:mc="http://schemas.openxmlformats.org/markup-compatibility/2006">
      <mc:Choice Requires="x14">
        <oleObject progId="Equation.DSMT4" shapeId="2630" r:id="rId45">
          <objectPr defaultSize="0" r:id="rId46">
            <anchor moveWithCells="1">
              <from>
                <xdr:col>20</xdr:col>
                <xdr:colOff>0</xdr:colOff>
                <xdr:row>131</xdr:row>
                <xdr:rowOff>19050</xdr:rowOff>
              </from>
              <to>
                <xdr:col>21</xdr:col>
                <xdr:colOff>123825</xdr:colOff>
                <xdr:row>131</xdr:row>
                <xdr:rowOff>209550</xdr:rowOff>
              </to>
            </anchor>
          </objectPr>
        </oleObject>
      </mc:Choice>
      <mc:Fallback>
        <oleObject progId="Equation.DSMT4" shapeId="2630" r:id="rId45"/>
      </mc:Fallback>
    </mc:AlternateContent>
    <mc:AlternateContent xmlns:mc="http://schemas.openxmlformats.org/markup-compatibility/2006">
      <mc:Choice Requires="x14">
        <oleObject progId="Equation.DSMT4" shapeId="2631" r:id="rId47">
          <objectPr defaultSize="0" r:id="rId48">
            <anchor moveWithCells="1">
              <from>
                <xdr:col>8</xdr:col>
                <xdr:colOff>9525</xdr:colOff>
                <xdr:row>136</xdr:row>
                <xdr:rowOff>28575</xdr:rowOff>
              </from>
              <to>
                <xdr:col>19</xdr:col>
                <xdr:colOff>133350</xdr:colOff>
                <xdr:row>137</xdr:row>
                <xdr:rowOff>180975</xdr:rowOff>
              </to>
            </anchor>
          </objectPr>
        </oleObject>
      </mc:Choice>
      <mc:Fallback>
        <oleObject progId="Equation.DSMT4" shapeId="2631" r:id="rId47"/>
      </mc:Fallback>
    </mc:AlternateContent>
    <mc:AlternateContent xmlns:mc="http://schemas.openxmlformats.org/markup-compatibility/2006">
      <mc:Choice Requires="x14">
        <oleObject progId="Equation.DSMT4" shapeId="2649" r:id="rId49">
          <objectPr defaultSize="0" r:id="rId50">
            <anchor moveWithCells="1">
              <from>
                <xdr:col>8</xdr:col>
                <xdr:colOff>9525</xdr:colOff>
                <xdr:row>145</xdr:row>
                <xdr:rowOff>57150</xdr:rowOff>
              </from>
              <to>
                <xdr:col>13</xdr:col>
                <xdr:colOff>142875</xdr:colOff>
                <xdr:row>146</xdr:row>
                <xdr:rowOff>200025</xdr:rowOff>
              </to>
            </anchor>
          </objectPr>
        </oleObject>
      </mc:Choice>
      <mc:Fallback>
        <oleObject progId="Equation.DSMT4" shapeId="2649" r:id="rId49"/>
      </mc:Fallback>
    </mc:AlternateContent>
    <mc:AlternateContent xmlns:mc="http://schemas.openxmlformats.org/markup-compatibility/2006">
      <mc:Choice Requires="x14">
        <oleObject progId="Equation.DSMT4" shapeId="2651" r:id="rId51">
          <objectPr defaultSize="0" r:id="rId46">
            <anchor moveWithCells="1">
              <from>
                <xdr:col>15</xdr:col>
                <xdr:colOff>0</xdr:colOff>
                <xdr:row>143</xdr:row>
                <xdr:rowOff>19050</xdr:rowOff>
              </from>
              <to>
                <xdr:col>16</xdr:col>
                <xdr:colOff>123825</xdr:colOff>
                <xdr:row>143</xdr:row>
                <xdr:rowOff>209550</xdr:rowOff>
              </to>
            </anchor>
          </objectPr>
        </oleObject>
      </mc:Choice>
      <mc:Fallback>
        <oleObject progId="Equation.DSMT4" shapeId="2651" r:id="rId51"/>
      </mc:Fallback>
    </mc:AlternateContent>
    <mc:AlternateContent xmlns:mc="http://schemas.openxmlformats.org/markup-compatibility/2006">
      <mc:Choice Requires="x14">
        <oleObject progId="Equation.DSMT4" shapeId="2652" r:id="rId52">
          <objectPr defaultSize="0" r:id="rId53">
            <anchor moveWithCells="1">
              <from>
                <xdr:col>8</xdr:col>
                <xdr:colOff>9525</xdr:colOff>
                <xdr:row>148</xdr:row>
                <xdr:rowOff>28575</xdr:rowOff>
              </from>
              <to>
                <xdr:col>20</xdr:col>
                <xdr:colOff>76200</xdr:colOff>
                <xdr:row>149</xdr:row>
                <xdr:rowOff>180975</xdr:rowOff>
              </to>
            </anchor>
          </objectPr>
        </oleObject>
      </mc:Choice>
      <mc:Fallback>
        <oleObject progId="Equation.DSMT4" shapeId="2652" r:id="rId52"/>
      </mc:Fallback>
    </mc:AlternateContent>
    <mc:AlternateContent xmlns:mc="http://schemas.openxmlformats.org/markup-compatibility/2006">
      <mc:Choice Requires="x14">
        <oleObject progId="Equation.3" shapeId="2643" r:id="rId54">
          <objectPr defaultSize="0" r:id="rId21">
            <anchor moveWithCells="1">
              <from>
                <xdr:col>36</xdr:col>
                <xdr:colOff>0</xdr:colOff>
                <xdr:row>153</xdr:row>
                <xdr:rowOff>0</xdr:rowOff>
              </from>
              <to>
                <xdr:col>42</xdr:col>
                <xdr:colOff>123825</xdr:colOff>
                <xdr:row>153</xdr:row>
                <xdr:rowOff>219075</xdr:rowOff>
              </to>
            </anchor>
          </objectPr>
        </oleObject>
      </mc:Choice>
      <mc:Fallback>
        <oleObject progId="Equation.3" shapeId="2643" r:id="rId54"/>
      </mc:Fallback>
    </mc:AlternateContent>
    <mc:AlternateContent xmlns:mc="http://schemas.openxmlformats.org/markup-compatibility/2006">
      <mc:Choice Requires="x14">
        <oleObject progId="Equation.3" shapeId="2641" r:id="rId55">
          <objectPr defaultSize="0" r:id="rId21">
            <anchor moveWithCells="1">
              <from>
                <xdr:col>12</xdr:col>
                <xdr:colOff>0</xdr:colOff>
                <xdr:row>153</xdr:row>
                <xdr:rowOff>0</xdr:rowOff>
              </from>
              <to>
                <xdr:col>18</xdr:col>
                <xdr:colOff>123825</xdr:colOff>
                <xdr:row>153</xdr:row>
                <xdr:rowOff>219075</xdr:rowOff>
              </to>
            </anchor>
          </objectPr>
        </oleObject>
      </mc:Choice>
      <mc:Fallback>
        <oleObject progId="Equation.3" shapeId="2641" r:id="rId55"/>
      </mc:Fallback>
    </mc:AlternateContent>
    <mc:AlternateContent xmlns:mc="http://schemas.openxmlformats.org/markup-compatibility/2006">
      <mc:Choice Requires="x14">
        <oleObject progId="Equation.3" shapeId="2642" r:id="rId56">
          <objectPr defaultSize="0" r:id="rId21">
            <anchor moveWithCells="1">
              <from>
                <xdr:col>20</xdr:col>
                <xdr:colOff>0</xdr:colOff>
                <xdr:row>153</xdr:row>
                <xdr:rowOff>0</xdr:rowOff>
              </from>
              <to>
                <xdr:col>26</xdr:col>
                <xdr:colOff>123825</xdr:colOff>
                <xdr:row>153</xdr:row>
                <xdr:rowOff>219075</xdr:rowOff>
              </to>
            </anchor>
          </objectPr>
        </oleObject>
      </mc:Choice>
      <mc:Fallback>
        <oleObject progId="Equation.3" shapeId="2642" r:id="rId56"/>
      </mc:Fallback>
    </mc:AlternateContent>
    <mc:AlternateContent xmlns:mc="http://schemas.openxmlformats.org/markup-compatibility/2006">
      <mc:Choice Requires="x14">
        <oleObject progId="Equation.3" shapeId="2653" r:id="rId57">
          <objectPr defaultSize="0" r:id="rId21">
            <anchor moveWithCells="1">
              <from>
                <xdr:col>28</xdr:col>
                <xdr:colOff>0</xdr:colOff>
                <xdr:row>153</xdr:row>
                <xdr:rowOff>0</xdr:rowOff>
              </from>
              <to>
                <xdr:col>34</xdr:col>
                <xdr:colOff>123825</xdr:colOff>
                <xdr:row>153</xdr:row>
                <xdr:rowOff>219075</xdr:rowOff>
              </to>
            </anchor>
          </objectPr>
        </oleObject>
      </mc:Choice>
      <mc:Fallback>
        <oleObject progId="Equation.3" shapeId="2653" r:id="rId57"/>
      </mc:Fallback>
    </mc:AlternateContent>
    <mc:AlternateContent xmlns:mc="http://schemas.openxmlformats.org/markup-compatibility/2006">
      <mc:Choice Requires="x14">
        <oleObject progId="Equation.3" shapeId="2647" r:id="rId58">
          <objectPr defaultSize="0" r:id="rId36">
            <anchor moveWithCells="1">
              <from>
                <xdr:col>25</xdr:col>
                <xdr:colOff>28575</xdr:colOff>
                <xdr:row>159</xdr:row>
                <xdr:rowOff>9525</xdr:rowOff>
              </from>
              <to>
                <xdr:col>32</xdr:col>
                <xdr:colOff>0</xdr:colOff>
                <xdr:row>159</xdr:row>
                <xdr:rowOff>228600</xdr:rowOff>
              </to>
            </anchor>
          </objectPr>
        </oleObject>
      </mc:Choice>
      <mc:Fallback>
        <oleObject progId="Equation.3" shapeId="2647" r:id="rId58"/>
      </mc:Fallback>
    </mc:AlternateContent>
    <mc:AlternateContent xmlns:mc="http://schemas.openxmlformats.org/markup-compatibility/2006">
      <mc:Choice Requires="x14">
        <oleObject progId="Equation.3" shapeId="2654" r:id="rId59">
          <objectPr defaultSize="0" r:id="rId36">
            <anchor moveWithCells="1">
              <from>
                <xdr:col>33</xdr:col>
                <xdr:colOff>28575</xdr:colOff>
                <xdr:row>159</xdr:row>
                <xdr:rowOff>9525</xdr:rowOff>
              </from>
              <to>
                <xdr:col>40</xdr:col>
                <xdr:colOff>0</xdr:colOff>
                <xdr:row>159</xdr:row>
                <xdr:rowOff>228600</xdr:rowOff>
              </to>
            </anchor>
          </objectPr>
        </oleObject>
      </mc:Choice>
      <mc:Fallback>
        <oleObject progId="Equation.3" shapeId="2654" r:id="rId5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H136"/>
  <sheetViews>
    <sheetView showGridLines="0" zoomScaleNormal="100" workbookViewId="0"/>
  </sheetViews>
  <sheetFormatPr defaultColWidth="8.77734375" defaultRowHeight="18" customHeight="1"/>
  <cols>
    <col min="1" max="1" width="2.77734375" style="110" customWidth="1"/>
    <col min="2" max="2" width="8.77734375" style="152"/>
    <col min="3" max="3" width="8.6640625" style="152" bestFit="1" customWidth="1"/>
    <col min="4" max="4" width="8.77734375" style="152"/>
    <col min="5" max="7" width="8.77734375" style="111"/>
    <col min="8" max="8" width="9.88671875" style="111" bestFit="1" customWidth="1"/>
    <col min="9" max="21" width="8.77734375" style="111"/>
    <col min="22" max="16384" width="8.77734375" style="110"/>
  </cols>
  <sheetData>
    <row r="1" spans="1:26" ht="15" customHeight="1">
      <c r="A1" s="151" t="s">
        <v>121</v>
      </c>
      <c r="B1" s="108"/>
      <c r="C1" s="108"/>
      <c r="D1" s="108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10"/>
    </row>
    <row r="2" spans="1:26" ht="13.5">
      <c r="B2" s="202" t="s">
        <v>122</v>
      </c>
      <c r="C2" s="202" t="s">
        <v>210</v>
      </c>
      <c r="D2" s="202" t="s">
        <v>118</v>
      </c>
      <c r="E2" s="202" t="s">
        <v>123</v>
      </c>
      <c r="F2" s="202" t="s">
        <v>61</v>
      </c>
      <c r="G2" s="202" t="s">
        <v>75</v>
      </c>
      <c r="H2" s="202" t="s">
        <v>60</v>
      </c>
      <c r="I2" s="202" t="s">
        <v>124</v>
      </c>
      <c r="J2" s="202" t="s">
        <v>114</v>
      </c>
      <c r="K2" s="202" t="s">
        <v>119</v>
      </c>
      <c r="L2" s="178" t="s">
        <v>125</v>
      </c>
      <c r="M2" s="178" t="s">
        <v>126</v>
      </c>
      <c r="N2" s="202" t="s">
        <v>290</v>
      </c>
      <c r="O2" s="221" t="s">
        <v>319</v>
      </c>
      <c r="P2" s="110"/>
      <c r="Q2" s="110"/>
      <c r="R2" s="110"/>
      <c r="S2" s="110"/>
      <c r="T2" s="110"/>
      <c r="U2" s="110"/>
    </row>
    <row r="3" spans="1:26" ht="15" customHeight="1">
      <c r="B3" s="154" t="e">
        <f>C3</f>
        <v>#DIV/0!</v>
      </c>
      <c r="C3" s="154" t="e">
        <f>AVERAGE(기본정보!B12:B13)</f>
        <v>#DIV/0!</v>
      </c>
      <c r="D3" s="154">
        <f>MIN(E9:E39)</f>
        <v>0</v>
      </c>
      <c r="E3" s="154">
        <f>MAX(E9:E39)</f>
        <v>0</v>
      </c>
      <c r="F3" s="154">
        <f>Angle_1!I4</f>
        <v>0</v>
      </c>
      <c r="G3" s="154">
        <f>MIN(Angle_1!J4:J34)</f>
        <v>0</v>
      </c>
      <c r="H3" s="154">
        <f>Angle_1!K4</f>
        <v>0</v>
      </c>
      <c r="I3" s="154" t="e">
        <f ca="1">OFFSET(Angle_1!E3,MATCH(E3,E9:E39,0),0)</f>
        <v>#N/A</v>
      </c>
      <c r="J3" s="154" t="e">
        <f ca="1">OFFSET(Angle_1!F3,MATCH(E3,E9:E39,0),0)</f>
        <v>#N/A</v>
      </c>
      <c r="K3" s="154" t="e">
        <f ca="1">OFFSET(Angle_1!G3,MATCH(E3,E9:E39),0)</f>
        <v>#N/A</v>
      </c>
      <c r="L3" s="115" t="e">
        <f ca="1">IF(SUM(R80)=0,"","초과")</f>
        <v>#N/A</v>
      </c>
      <c r="M3" s="118" t="str">
        <f>IF(SUM(Y8)=0,"PASS","FAIL")</f>
        <v>PASS</v>
      </c>
      <c r="N3" s="154" t="e">
        <f>MATCH(MAX(AE46:AE76),AE46:AE76,0)</f>
        <v>#N/A</v>
      </c>
      <c r="O3" s="154">
        <f>IF(AND(C9="없음",D9="없음"),1,IF(C9="없음",2,3))</f>
        <v>3</v>
      </c>
      <c r="P3" s="110"/>
      <c r="Q3" s="110"/>
      <c r="R3" s="110"/>
      <c r="S3" s="110"/>
      <c r="T3" s="110"/>
      <c r="U3" s="110"/>
    </row>
    <row r="4" spans="1:26" ht="15" customHeight="1"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10"/>
    </row>
    <row r="5" spans="1:26" ht="15" customHeight="1">
      <c r="A5" s="151" t="s">
        <v>257</v>
      </c>
      <c r="E5" s="108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9" t="s">
        <v>129</v>
      </c>
      <c r="T5" s="112"/>
      <c r="U5" s="112"/>
      <c r="V5" s="112"/>
    </row>
    <row r="6" spans="1:26" ht="15" customHeight="1">
      <c r="B6" s="471" t="s">
        <v>365</v>
      </c>
      <c r="C6" s="469" t="s">
        <v>247</v>
      </c>
      <c r="D6" s="469" t="s">
        <v>366</v>
      </c>
      <c r="E6" s="460" t="s">
        <v>367</v>
      </c>
      <c r="F6" s="469" t="s">
        <v>368</v>
      </c>
      <c r="G6" s="462" t="s">
        <v>263</v>
      </c>
      <c r="H6" s="463"/>
      <c r="I6" s="463"/>
      <c r="J6" s="463"/>
      <c r="K6" s="464"/>
      <c r="L6" s="255" t="s">
        <v>369</v>
      </c>
      <c r="M6" s="477" t="s">
        <v>370</v>
      </c>
      <c r="N6" s="254" t="s">
        <v>371</v>
      </c>
      <c r="O6" s="254" t="s">
        <v>155</v>
      </c>
      <c r="P6" s="466" t="s">
        <v>372</v>
      </c>
      <c r="Q6" s="468"/>
      <c r="R6" s="112"/>
      <c r="S6" s="475" t="s">
        <v>373</v>
      </c>
      <c r="T6" s="476"/>
      <c r="U6" s="466" t="s">
        <v>374</v>
      </c>
      <c r="V6" s="467"/>
      <c r="W6" s="467"/>
      <c r="X6" s="467"/>
      <c r="Y6" s="467"/>
      <c r="Z6" s="468"/>
    </row>
    <row r="7" spans="1:26" ht="15" customHeight="1">
      <c r="B7" s="471"/>
      <c r="C7" s="472"/>
      <c r="D7" s="472"/>
      <c r="E7" s="465"/>
      <c r="F7" s="472"/>
      <c r="G7" s="257" t="s">
        <v>375</v>
      </c>
      <c r="H7" s="255" t="s">
        <v>376</v>
      </c>
      <c r="I7" s="257" t="s">
        <v>115</v>
      </c>
      <c r="J7" s="255" t="s">
        <v>116</v>
      </c>
      <c r="K7" s="257" t="s">
        <v>117</v>
      </c>
      <c r="L7" s="254" t="s">
        <v>377</v>
      </c>
      <c r="M7" s="478"/>
      <c r="N7" s="254" t="s">
        <v>378</v>
      </c>
      <c r="O7" s="254" t="s">
        <v>379</v>
      </c>
      <c r="P7" s="254" t="s">
        <v>380</v>
      </c>
      <c r="Q7" s="254" t="s">
        <v>382</v>
      </c>
      <c r="R7" s="112"/>
      <c r="S7" s="258" t="s">
        <v>383</v>
      </c>
      <c r="T7" s="258" t="s">
        <v>384</v>
      </c>
      <c r="U7" s="254" t="s">
        <v>385</v>
      </c>
      <c r="V7" s="254" t="s">
        <v>381</v>
      </c>
      <c r="W7" s="260" t="s">
        <v>155</v>
      </c>
      <c r="X7" s="256" t="s">
        <v>373</v>
      </c>
      <c r="Y7" s="256" t="s">
        <v>386</v>
      </c>
      <c r="Z7" s="256" t="s">
        <v>139</v>
      </c>
    </row>
    <row r="8" spans="1:26" ht="15" customHeight="1">
      <c r="B8" s="471"/>
      <c r="C8" s="470"/>
      <c r="D8" s="470"/>
      <c r="E8" s="254" t="s">
        <v>262</v>
      </c>
      <c r="F8" s="470"/>
      <c r="G8" s="257" t="s">
        <v>274</v>
      </c>
      <c r="H8" s="257" t="str">
        <f t="shared" ref="H8:Q8" si="0">G8</f>
        <v>˚</v>
      </c>
      <c r="I8" s="257" t="str">
        <f t="shared" si="0"/>
        <v>˚</v>
      </c>
      <c r="J8" s="257" t="str">
        <f t="shared" si="0"/>
        <v>˚</v>
      </c>
      <c r="K8" s="257" t="str">
        <f t="shared" si="0"/>
        <v>˚</v>
      </c>
      <c r="L8" s="257" t="str">
        <f t="shared" si="0"/>
        <v>˚</v>
      </c>
      <c r="M8" s="257" t="str">
        <f t="shared" si="0"/>
        <v>˚</v>
      </c>
      <c r="N8" s="257" t="str">
        <f t="shared" si="0"/>
        <v>˚</v>
      </c>
      <c r="O8" s="257" t="str">
        <f t="shared" si="0"/>
        <v>˚</v>
      </c>
      <c r="P8" s="257" t="str">
        <f t="shared" si="0"/>
        <v>˚</v>
      </c>
      <c r="Q8" s="257" t="str">
        <f t="shared" si="0"/>
        <v>˚</v>
      </c>
      <c r="R8" s="112"/>
      <c r="S8" s="257" t="str">
        <f>Q8</f>
        <v>˚</v>
      </c>
      <c r="T8" s="257" t="str">
        <f>S8</f>
        <v>˚</v>
      </c>
      <c r="U8" s="257" t="str">
        <f>T8</f>
        <v>˚</v>
      </c>
      <c r="V8" s="257" t="str">
        <f>U8</f>
        <v>˚</v>
      </c>
      <c r="W8" s="257" t="str">
        <f>V8</f>
        <v>˚</v>
      </c>
      <c r="X8" s="257" t="str">
        <f>V8</f>
        <v>˚</v>
      </c>
      <c r="Y8" s="272">
        <f>IF(TYPE(MATCH("FAIL",Y9:Y39,0))=16,0,1)</f>
        <v>0</v>
      </c>
      <c r="Z8" s="256" t="str">
        <f>X8</f>
        <v>˚</v>
      </c>
    </row>
    <row r="9" spans="1:26" ht="15" customHeight="1">
      <c r="B9" s="153" t="b">
        <f>IF(TRIM(Angle_1!C4)="",FALSE,TRUE)</f>
        <v>0</v>
      </c>
      <c r="C9" s="154" t="str">
        <f>IF($B9=FALSE,"",Angle_1!A4)</f>
        <v/>
      </c>
      <c r="D9" s="154" t="str">
        <f>IF($B9=FALSE,"",Angle_1!B4)</f>
        <v/>
      </c>
      <c r="E9" s="158" t="str">
        <f>IF($B9=FALSE,"",VALUE(Angle_1!C4))</f>
        <v/>
      </c>
      <c r="F9" s="154" t="str">
        <f>IF($B9=FALSE,"",Angle_1!D4)</f>
        <v/>
      </c>
      <c r="G9" s="159" t="str">
        <f>IF(B9=FALSE,"",Angle_1!O4)</f>
        <v/>
      </c>
      <c r="H9" s="159" t="str">
        <f>IF(B9=FALSE,"",Angle_1!P4)</f>
        <v/>
      </c>
      <c r="I9" s="159" t="str">
        <f>IF(B9=FALSE,"",Angle_1!Q4)</f>
        <v/>
      </c>
      <c r="J9" s="159" t="str">
        <f>IF(B9=FALSE,"",Angle_1!R4)</f>
        <v/>
      </c>
      <c r="K9" s="159" t="str">
        <f>IF(B9=FALSE,"",Angle_1!S4)</f>
        <v/>
      </c>
      <c r="L9" s="160" t="str">
        <f t="shared" ref="L9:L28" si="1">IF(B9=FALSE,"",AVERAGE(G9:K9))</f>
        <v/>
      </c>
      <c r="M9" s="161" t="str">
        <f>IF(B9=FALSE,"",STDEV(G9:K9))</f>
        <v/>
      </c>
      <c r="N9" s="155" t="str">
        <f>IF(OR(B9=FALSE,Angle_1!E39=""),"",Angle_1!E39-Angle_1!D39+Angle_1!F39)</f>
        <v/>
      </c>
      <c r="O9" s="162" t="str">
        <f>IF(B9=FALSE,"",N9-L9)</f>
        <v/>
      </c>
      <c r="P9" s="154" t="str">
        <f>IF($B9=FALSE,"",ROUND(O9,$M$80))</f>
        <v/>
      </c>
      <c r="Q9" s="154" t="str">
        <f>IF($B9=FALSE,"",ROUND(E9-P9,$M$80))</f>
        <v/>
      </c>
      <c r="R9" s="112"/>
      <c r="S9" s="154" t="e">
        <f ca="1">IF(Angle_1!L4&lt;0,ROUNDUP(Angle_1!L4,$M$80),ROUNDDOWN(Angle_1!L4,$M$80))</f>
        <v>#N/A</v>
      </c>
      <c r="T9" s="154" t="e">
        <f ca="1">IF(Angle_1!M4&lt;0,ROUNDDOWN(Angle_1!M4,$M$80),ROUNDUP(Angle_1!M4,$M$80))</f>
        <v>#N/A</v>
      </c>
      <c r="U9" s="154" t="e">
        <f t="shared" ref="U9:U39" ca="1" si="2">TEXT(E9,IF(E9&gt;=1000,"# ##","")&amp;$P$80)</f>
        <v>#N/A</v>
      </c>
      <c r="V9" s="154" t="e">
        <f t="shared" ref="V9:V39" ca="1" si="3">TEXT(Q9,IF(Q9&gt;=1000,"# ##","")&amp;$P$80)</f>
        <v>#N/A</v>
      </c>
      <c r="W9" s="154" t="e">
        <f t="shared" ref="W9:W39" ca="1" si="4">TEXT(O9,$P$80)</f>
        <v>#N/A</v>
      </c>
      <c r="X9" s="154" t="e">
        <f t="shared" ref="X9:X39" ca="1" si="5">"± "&amp;TEXT(T9-E9,P$80)</f>
        <v>#N/A</v>
      </c>
      <c r="Y9" s="154" t="str">
        <f>IF($B9=FALSE,"",IF(AND(S9&lt;=Q9,Q9&lt;=T9),"PASS","FAIL"))</f>
        <v/>
      </c>
      <c r="Z9" s="261" t="e">
        <f ca="1">S$80</f>
        <v>#N/A</v>
      </c>
    </row>
    <row r="10" spans="1:26" ht="15" customHeight="1">
      <c r="B10" s="153" t="b">
        <f>IF(TRIM(Angle_1!C5)="",FALSE,TRUE)</f>
        <v>0</v>
      </c>
      <c r="C10" s="154" t="str">
        <f>IF($B10=FALSE,"",Angle_1!A5)</f>
        <v/>
      </c>
      <c r="D10" s="154" t="str">
        <f>IF($B10=FALSE,"",Angle_1!B5)</f>
        <v/>
      </c>
      <c r="E10" s="158" t="str">
        <f>IF($B10=FALSE,"",VALUE(Angle_1!C5))</f>
        <v/>
      </c>
      <c r="F10" s="154" t="str">
        <f>IF($B10=FALSE,"",Angle_1!D5)</f>
        <v/>
      </c>
      <c r="G10" s="159" t="str">
        <f>IF(B10=FALSE,"",Angle_1!O5)</f>
        <v/>
      </c>
      <c r="H10" s="159" t="str">
        <f>IF(B10=FALSE,"",Angle_1!P5)</f>
        <v/>
      </c>
      <c r="I10" s="159" t="str">
        <f>IF(B10=FALSE,"",Angle_1!Q5)</f>
        <v/>
      </c>
      <c r="J10" s="159" t="str">
        <f>IF(B10=FALSE,"",Angle_1!R5)</f>
        <v/>
      </c>
      <c r="K10" s="159" t="str">
        <f>IF(B10=FALSE,"",Angle_1!S5)</f>
        <v/>
      </c>
      <c r="L10" s="160" t="str">
        <f t="shared" si="1"/>
        <v/>
      </c>
      <c r="M10" s="161" t="str">
        <f t="shared" ref="M10:M28" si="6">IF(B10=FALSE,"",STDEV(G10:K10))</f>
        <v/>
      </c>
      <c r="N10" s="155" t="str">
        <f>IF(OR(B10=FALSE,Angle_1!E40=""),"",Angle_1!E40-Angle_1!D40+Angle_1!F40)</f>
        <v/>
      </c>
      <c r="O10" s="162" t="str">
        <f t="shared" ref="O10:O28" si="7">IF(B10=FALSE,"",N10-L10)</f>
        <v/>
      </c>
      <c r="P10" s="154" t="str">
        <f t="shared" ref="P10:P39" si="8">IF($B10=FALSE,"",ROUND(O10,$M$80))</f>
        <v/>
      </c>
      <c r="Q10" s="154" t="str">
        <f t="shared" ref="Q10:Q39" si="9">IF($B10=FALSE,"",ROUND(E10-P10,$M$80))</f>
        <v/>
      </c>
      <c r="R10" s="112"/>
      <c r="S10" s="154" t="e">
        <f ca="1">IF(Angle_1!L5&lt;0,ROUNDUP(Angle_1!L5,$M$80),ROUNDDOWN(Angle_1!L5,$M$80))</f>
        <v>#N/A</v>
      </c>
      <c r="T10" s="154" t="e">
        <f ca="1">IF(Angle_1!M5&lt;0,ROUNDDOWN(Angle_1!M5,$M$80),ROUNDUP(Angle_1!M5,$M$80))</f>
        <v>#N/A</v>
      </c>
      <c r="U10" s="154" t="e">
        <f t="shared" ca="1" si="2"/>
        <v>#N/A</v>
      </c>
      <c r="V10" s="154" t="e">
        <f t="shared" ca="1" si="3"/>
        <v>#N/A</v>
      </c>
      <c r="W10" s="154" t="e">
        <f t="shared" ca="1" si="4"/>
        <v>#N/A</v>
      </c>
      <c r="X10" s="154" t="e">
        <f t="shared" ca="1" si="5"/>
        <v>#N/A</v>
      </c>
      <c r="Y10" s="154" t="str">
        <f t="shared" ref="Y10:Y39" si="10">IF($B10=FALSE,"",IF(AND(S10&lt;=Q10,Q10&lt;=T10),"PASS","FAIL"))</f>
        <v/>
      </c>
      <c r="Z10" s="261" t="e">
        <f t="shared" ref="Z10:Z39" ca="1" si="11">S$80</f>
        <v>#N/A</v>
      </c>
    </row>
    <row r="11" spans="1:26" ht="15" customHeight="1">
      <c r="B11" s="153" t="b">
        <f>IF(TRIM(Angle_1!C6)="",FALSE,TRUE)</f>
        <v>0</v>
      </c>
      <c r="C11" s="154" t="str">
        <f>IF($B11=FALSE,"",Angle_1!A6)</f>
        <v/>
      </c>
      <c r="D11" s="154" t="str">
        <f>IF($B11=FALSE,"",Angle_1!B6)</f>
        <v/>
      </c>
      <c r="E11" s="158" t="str">
        <f>IF($B11=FALSE,"",VALUE(Angle_1!C6))</f>
        <v/>
      </c>
      <c r="F11" s="154" t="str">
        <f>IF($B11=FALSE,"",Angle_1!D6)</f>
        <v/>
      </c>
      <c r="G11" s="159" t="str">
        <f>IF(B11=FALSE,"",Angle_1!O6)</f>
        <v/>
      </c>
      <c r="H11" s="159" t="str">
        <f>IF(B11=FALSE,"",Angle_1!P6)</f>
        <v/>
      </c>
      <c r="I11" s="159" t="str">
        <f>IF(B11=FALSE,"",Angle_1!Q6)</f>
        <v/>
      </c>
      <c r="J11" s="159" t="str">
        <f>IF(B11=FALSE,"",Angle_1!R6)</f>
        <v/>
      </c>
      <c r="K11" s="159" t="str">
        <f>IF(B11=FALSE,"",Angle_1!S6)</f>
        <v/>
      </c>
      <c r="L11" s="160" t="str">
        <f t="shared" si="1"/>
        <v/>
      </c>
      <c r="M11" s="161" t="str">
        <f t="shared" si="6"/>
        <v/>
      </c>
      <c r="N11" s="155" t="str">
        <f>IF(OR(B11=FALSE,Angle_1!E41=""),"",Angle_1!E41-Angle_1!D41+Angle_1!F41)</f>
        <v/>
      </c>
      <c r="O11" s="162" t="str">
        <f t="shared" si="7"/>
        <v/>
      </c>
      <c r="P11" s="154" t="str">
        <f t="shared" si="8"/>
        <v/>
      </c>
      <c r="Q11" s="154" t="str">
        <f t="shared" si="9"/>
        <v/>
      </c>
      <c r="R11" s="112"/>
      <c r="S11" s="154" t="e">
        <f ca="1">IF(Angle_1!L6&lt;0,ROUNDUP(Angle_1!L6,$M$80),ROUNDDOWN(Angle_1!L6,$M$80))</f>
        <v>#N/A</v>
      </c>
      <c r="T11" s="154" t="e">
        <f ca="1">IF(Angle_1!M6&lt;0,ROUNDDOWN(Angle_1!M6,$M$80),ROUNDUP(Angle_1!M6,$M$80))</f>
        <v>#N/A</v>
      </c>
      <c r="U11" s="154" t="e">
        <f t="shared" ca="1" si="2"/>
        <v>#N/A</v>
      </c>
      <c r="V11" s="154" t="e">
        <f t="shared" ca="1" si="3"/>
        <v>#N/A</v>
      </c>
      <c r="W11" s="154" t="e">
        <f t="shared" ca="1" si="4"/>
        <v>#N/A</v>
      </c>
      <c r="X11" s="154" t="e">
        <f t="shared" ca="1" si="5"/>
        <v>#N/A</v>
      </c>
      <c r="Y11" s="154" t="str">
        <f t="shared" si="10"/>
        <v/>
      </c>
      <c r="Z11" s="261" t="e">
        <f t="shared" ca="1" si="11"/>
        <v>#N/A</v>
      </c>
    </row>
    <row r="12" spans="1:26" ht="15" customHeight="1">
      <c r="B12" s="153" t="b">
        <f>IF(TRIM(Angle_1!C7)="",FALSE,TRUE)</f>
        <v>0</v>
      </c>
      <c r="C12" s="154" t="str">
        <f>IF($B12=FALSE,"",Angle_1!A7)</f>
        <v/>
      </c>
      <c r="D12" s="154" t="str">
        <f>IF($B12=FALSE,"",Angle_1!B7)</f>
        <v/>
      </c>
      <c r="E12" s="158" t="str">
        <f>IF($B12=FALSE,"",VALUE(Angle_1!C7))</f>
        <v/>
      </c>
      <c r="F12" s="154" t="str">
        <f>IF($B12=FALSE,"",Angle_1!D7)</f>
        <v/>
      </c>
      <c r="G12" s="159" t="str">
        <f>IF(B12=FALSE,"",Angle_1!O7)</f>
        <v/>
      </c>
      <c r="H12" s="159" t="str">
        <f>IF(B12=FALSE,"",Angle_1!P7)</f>
        <v/>
      </c>
      <c r="I12" s="159" t="str">
        <f>IF(B12=FALSE,"",Angle_1!Q7)</f>
        <v/>
      </c>
      <c r="J12" s="159" t="str">
        <f>IF(B12=FALSE,"",Angle_1!R7)</f>
        <v/>
      </c>
      <c r="K12" s="159" t="str">
        <f>IF(B12=FALSE,"",Angle_1!S7)</f>
        <v/>
      </c>
      <c r="L12" s="160" t="str">
        <f t="shared" si="1"/>
        <v/>
      </c>
      <c r="M12" s="161" t="str">
        <f t="shared" si="6"/>
        <v/>
      </c>
      <c r="N12" s="155" t="str">
        <f>IF(OR(B12=FALSE,Angle_1!E42=""),"",Angle_1!E42-Angle_1!D42+Angle_1!F42)</f>
        <v/>
      </c>
      <c r="O12" s="162" t="str">
        <f t="shared" si="7"/>
        <v/>
      </c>
      <c r="P12" s="154" t="str">
        <f t="shared" si="8"/>
        <v/>
      </c>
      <c r="Q12" s="154" t="str">
        <f t="shared" si="9"/>
        <v/>
      </c>
      <c r="R12" s="112"/>
      <c r="S12" s="154" t="e">
        <f ca="1">IF(Angle_1!L7&lt;0,ROUNDUP(Angle_1!L7,$M$80),ROUNDDOWN(Angle_1!L7,$M$80))</f>
        <v>#N/A</v>
      </c>
      <c r="T12" s="154" t="e">
        <f ca="1">IF(Angle_1!M7&lt;0,ROUNDDOWN(Angle_1!M7,$M$80),ROUNDUP(Angle_1!M7,$M$80))</f>
        <v>#N/A</v>
      </c>
      <c r="U12" s="154" t="e">
        <f t="shared" ca="1" si="2"/>
        <v>#N/A</v>
      </c>
      <c r="V12" s="154" t="e">
        <f t="shared" ca="1" si="3"/>
        <v>#N/A</v>
      </c>
      <c r="W12" s="154" t="e">
        <f t="shared" ca="1" si="4"/>
        <v>#N/A</v>
      </c>
      <c r="X12" s="154" t="e">
        <f t="shared" ca="1" si="5"/>
        <v>#N/A</v>
      </c>
      <c r="Y12" s="154" t="str">
        <f t="shared" si="10"/>
        <v/>
      </c>
      <c r="Z12" s="261" t="e">
        <f t="shared" ca="1" si="11"/>
        <v>#N/A</v>
      </c>
    </row>
    <row r="13" spans="1:26" ht="15" customHeight="1">
      <c r="B13" s="153" t="b">
        <f>IF(TRIM(Angle_1!C8)="",FALSE,TRUE)</f>
        <v>0</v>
      </c>
      <c r="C13" s="154" t="str">
        <f>IF($B13=FALSE,"",Angle_1!A8)</f>
        <v/>
      </c>
      <c r="D13" s="154" t="str">
        <f>IF($B13=FALSE,"",Angle_1!B8)</f>
        <v/>
      </c>
      <c r="E13" s="158" t="str">
        <f>IF($B13=FALSE,"",VALUE(Angle_1!C8))</f>
        <v/>
      </c>
      <c r="F13" s="154" t="str">
        <f>IF($B13=FALSE,"",Angle_1!D8)</f>
        <v/>
      </c>
      <c r="G13" s="159" t="str">
        <f>IF(B13=FALSE,"",Angle_1!O8)</f>
        <v/>
      </c>
      <c r="H13" s="159" t="str">
        <f>IF(B13=FALSE,"",Angle_1!P8)</f>
        <v/>
      </c>
      <c r="I13" s="159" t="str">
        <f>IF(B13=FALSE,"",Angle_1!Q8)</f>
        <v/>
      </c>
      <c r="J13" s="159" t="str">
        <f>IF(B13=FALSE,"",Angle_1!R8)</f>
        <v/>
      </c>
      <c r="K13" s="159" t="str">
        <f>IF(B13=FALSE,"",Angle_1!S8)</f>
        <v/>
      </c>
      <c r="L13" s="160" t="str">
        <f t="shared" si="1"/>
        <v/>
      </c>
      <c r="M13" s="161" t="str">
        <f t="shared" si="6"/>
        <v/>
      </c>
      <c r="N13" s="155" t="str">
        <f>IF(OR(B13=FALSE,Angle_1!E43=""),"",Angle_1!E43-Angle_1!D43+Angle_1!F43)</f>
        <v/>
      </c>
      <c r="O13" s="162" t="str">
        <f t="shared" si="7"/>
        <v/>
      </c>
      <c r="P13" s="154" t="str">
        <f t="shared" si="8"/>
        <v/>
      </c>
      <c r="Q13" s="154" t="str">
        <f t="shared" si="9"/>
        <v/>
      </c>
      <c r="R13" s="112"/>
      <c r="S13" s="154" t="e">
        <f ca="1">IF(Angle_1!L8&lt;0,ROUNDUP(Angle_1!L8,$M$80),ROUNDDOWN(Angle_1!L8,$M$80))</f>
        <v>#N/A</v>
      </c>
      <c r="T13" s="154" t="e">
        <f ca="1">IF(Angle_1!M8&lt;0,ROUNDDOWN(Angle_1!M8,$M$80),ROUNDUP(Angle_1!M8,$M$80))</f>
        <v>#N/A</v>
      </c>
      <c r="U13" s="154" t="e">
        <f t="shared" ca="1" si="2"/>
        <v>#N/A</v>
      </c>
      <c r="V13" s="154" t="e">
        <f t="shared" ca="1" si="3"/>
        <v>#N/A</v>
      </c>
      <c r="W13" s="154" t="e">
        <f t="shared" ca="1" si="4"/>
        <v>#N/A</v>
      </c>
      <c r="X13" s="154" t="e">
        <f t="shared" ca="1" si="5"/>
        <v>#N/A</v>
      </c>
      <c r="Y13" s="154" t="str">
        <f t="shared" si="10"/>
        <v/>
      </c>
      <c r="Z13" s="261" t="e">
        <f t="shared" ca="1" si="11"/>
        <v>#N/A</v>
      </c>
    </row>
    <row r="14" spans="1:26" ht="15" customHeight="1">
      <c r="B14" s="153" t="b">
        <f>IF(TRIM(Angle_1!C9)="",FALSE,TRUE)</f>
        <v>0</v>
      </c>
      <c r="C14" s="154" t="str">
        <f>IF($B14=FALSE,"",Angle_1!A9)</f>
        <v/>
      </c>
      <c r="D14" s="154" t="str">
        <f>IF($B14=FALSE,"",Angle_1!B9)</f>
        <v/>
      </c>
      <c r="E14" s="158" t="str">
        <f>IF($B14=FALSE,"",VALUE(Angle_1!C9))</f>
        <v/>
      </c>
      <c r="F14" s="154" t="str">
        <f>IF($B14=FALSE,"",Angle_1!D9)</f>
        <v/>
      </c>
      <c r="G14" s="159" t="str">
        <f>IF(B14=FALSE,"",Angle_1!O9)</f>
        <v/>
      </c>
      <c r="H14" s="159" t="str">
        <f>IF(B14=FALSE,"",Angle_1!P9)</f>
        <v/>
      </c>
      <c r="I14" s="159" t="str">
        <f>IF(B14=FALSE,"",Angle_1!Q9)</f>
        <v/>
      </c>
      <c r="J14" s="159" t="str">
        <f>IF(B14=FALSE,"",Angle_1!R9)</f>
        <v/>
      </c>
      <c r="K14" s="159" t="str">
        <f>IF(B14=FALSE,"",Angle_1!S9)</f>
        <v/>
      </c>
      <c r="L14" s="160" t="str">
        <f t="shared" si="1"/>
        <v/>
      </c>
      <c r="M14" s="161" t="str">
        <f t="shared" si="6"/>
        <v/>
      </c>
      <c r="N14" s="155" t="str">
        <f>IF(OR(B14=FALSE,Angle_1!E44=""),"",Angle_1!E44-Angle_1!D44+Angle_1!F44)</f>
        <v/>
      </c>
      <c r="O14" s="162" t="str">
        <f t="shared" si="7"/>
        <v/>
      </c>
      <c r="P14" s="154" t="str">
        <f t="shared" si="8"/>
        <v/>
      </c>
      <c r="Q14" s="154" t="str">
        <f t="shared" si="9"/>
        <v/>
      </c>
      <c r="R14" s="112"/>
      <c r="S14" s="154" t="e">
        <f ca="1">IF(Angle_1!L9&lt;0,ROUNDUP(Angle_1!L9,$M$80),ROUNDDOWN(Angle_1!L9,$M$80))</f>
        <v>#N/A</v>
      </c>
      <c r="T14" s="154" t="e">
        <f ca="1">IF(Angle_1!M9&lt;0,ROUNDDOWN(Angle_1!M9,$M$80),ROUNDUP(Angle_1!M9,$M$80))</f>
        <v>#N/A</v>
      </c>
      <c r="U14" s="154" t="e">
        <f t="shared" ca="1" si="2"/>
        <v>#N/A</v>
      </c>
      <c r="V14" s="154" t="e">
        <f t="shared" ca="1" si="3"/>
        <v>#N/A</v>
      </c>
      <c r="W14" s="154" t="e">
        <f t="shared" ca="1" si="4"/>
        <v>#N/A</v>
      </c>
      <c r="X14" s="154" t="e">
        <f t="shared" ca="1" si="5"/>
        <v>#N/A</v>
      </c>
      <c r="Y14" s="154" t="str">
        <f t="shared" si="10"/>
        <v/>
      </c>
      <c r="Z14" s="261" t="e">
        <f t="shared" ca="1" si="11"/>
        <v>#N/A</v>
      </c>
    </row>
    <row r="15" spans="1:26" ht="15" customHeight="1">
      <c r="B15" s="153" t="b">
        <f>IF(TRIM(Angle_1!C10)="",FALSE,TRUE)</f>
        <v>0</v>
      </c>
      <c r="C15" s="154" t="str">
        <f>IF($B15=FALSE,"",Angle_1!A10)</f>
        <v/>
      </c>
      <c r="D15" s="154" t="str">
        <f>IF($B15=FALSE,"",Angle_1!B10)</f>
        <v/>
      </c>
      <c r="E15" s="158" t="str">
        <f>IF($B15=FALSE,"",VALUE(Angle_1!C10))</f>
        <v/>
      </c>
      <c r="F15" s="154" t="str">
        <f>IF($B15=FALSE,"",Angle_1!D10)</f>
        <v/>
      </c>
      <c r="G15" s="159" t="str">
        <f>IF(B15=FALSE,"",Angle_1!O10)</f>
        <v/>
      </c>
      <c r="H15" s="159" t="str">
        <f>IF(B15=FALSE,"",Angle_1!P10)</f>
        <v/>
      </c>
      <c r="I15" s="159" t="str">
        <f>IF(B15=FALSE,"",Angle_1!Q10)</f>
        <v/>
      </c>
      <c r="J15" s="159" t="str">
        <f>IF(B15=FALSE,"",Angle_1!R10)</f>
        <v/>
      </c>
      <c r="K15" s="159" t="str">
        <f>IF(B15=FALSE,"",Angle_1!S10)</f>
        <v/>
      </c>
      <c r="L15" s="160" t="str">
        <f t="shared" si="1"/>
        <v/>
      </c>
      <c r="M15" s="161" t="str">
        <f t="shared" si="6"/>
        <v/>
      </c>
      <c r="N15" s="155" t="str">
        <f>IF(OR(B15=FALSE,Angle_1!E45=""),"",Angle_1!E45-Angle_1!D45+Angle_1!F45)</f>
        <v/>
      </c>
      <c r="O15" s="162" t="str">
        <f t="shared" si="7"/>
        <v/>
      </c>
      <c r="P15" s="154" t="str">
        <f t="shared" si="8"/>
        <v/>
      </c>
      <c r="Q15" s="154" t="str">
        <f t="shared" si="9"/>
        <v/>
      </c>
      <c r="R15" s="112"/>
      <c r="S15" s="154" t="e">
        <f ca="1">IF(Angle_1!L10&lt;0,ROUNDUP(Angle_1!L10,$M$80),ROUNDDOWN(Angle_1!L10,$M$80))</f>
        <v>#N/A</v>
      </c>
      <c r="T15" s="154" t="e">
        <f ca="1">IF(Angle_1!M10&lt;0,ROUNDDOWN(Angle_1!M10,$M$80),ROUNDUP(Angle_1!M10,$M$80))</f>
        <v>#N/A</v>
      </c>
      <c r="U15" s="154" t="e">
        <f t="shared" ca="1" si="2"/>
        <v>#N/A</v>
      </c>
      <c r="V15" s="154" t="e">
        <f t="shared" ca="1" si="3"/>
        <v>#N/A</v>
      </c>
      <c r="W15" s="154" t="e">
        <f t="shared" ca="1" si="4"/>
        <v>#N/A</v>
      </c>
      <c r="X15" s="154" t="e">
        <f t="shared" ca="1" si="5"/>
        <v>#N/A</v>
      </c>
      <c r="Y15" s="154" t="str">
        <f t="shared" si="10"/>
        <v/>
      </c>
      <c r="Z15" s="261" t="e">
        <f t="shared" ca="1" si="11"/>
        <v>#N/A</v>
      </c>
    </row>
    <row r="16" spans="1:26" ht="15" customHeight="1">
      <c r="B16" s="153" t="b">
        <f>IF(TRIM(Angle_1!C11)="",FALSE,TRUE)</f>
        <v>0</v>
      </c>
      <c r="C16" s="154" t="str">
        <f>IF($B16=FALSE,"",Angle_1!A11)</f>
        <v/>
      </c>
      <c r="D16" s="154" t="str">
        <f>IF($B16=FALSE,"",Angle_1!B11)</f>
        <v/>
      </c>
      <c r="E16" s="158" t="str">
        <f>IF($B16=FALSE,"",VALUE(Angle_1!C11))</f>
        <v/>
      </c>
      <c r="F16" s="154" t="str">
        <f>IF($B16=FALSE,"",Angle_1!D11)</f>
        <v/>
      </c>
      <c r="G16" s="159" t="str">
        <f>IF(B16=FALSE,"",Angle_1!O11)</f>
        <v/>
      </c>
      <c r="H16" s="159" t="str">
        <f>IF(B16=FALSE,"",Angle_1!P11)</f>
        <v/>
      </c>
      <c r="I16" s="159" t="str">
        <f>IF(B16=FALSE,"",Angle_1!Q11)</f>
        <v/>
      </c>
      <c r="J16" s="159" t="str">
        <f>IF(B16=FALSE,"",Angle_1!R11)</f>
        <v/>
      </c>
      <c r="K16" s="159" t="str">
        <f>IF(B16=FALSE,"",Angle_1!S11)</f>
        <v/>
      </c>
      <c r="L16" s="160" t="str">
        <f t="shared" si="1"/>
        <v/>
      </c>
      <c r="M16" s="161" t="str">
        <f t="shared" si="6"/>
        <v/>
      </c>
      <c r="N16" s="155" t="str">
        <f>IF(OR(B16=FALSE,Angle_1!E46=""),"",Angle_1!E46-Angle_1!D46+Angle_1!F46)</f>
        <v/>
      </c>
      <c r="O16" s="162" t="str">
        <f t="shared" si="7"/>
        <v/>
      </c>
      <c r="P16" s="154" t="str">
        <f t="shared" si="8"/>
        <v/>
      </c>
      <c r="Q16" s="154" t="str">
        <f t="shared" si="9"/>
        <v/>
      </c>
      <c r="R16" s="112"/>
      <c r="S16" s="154" t="e">
        <f ca="1">IF(Angle_1!L11&lt;0,ROUNDUP(Angle_1!L11,$M$80),ROUNDDOWN(Angle_1!L11,$M$80))</f>
        <v>#N/A</v>
      </c>
      <c r="T16" s="154" t="e">
        <f ca="1">IF(Angle_1!M11&lt;0,ROUNDDOWN(Angle_1!M11,$M$80),ROUNDUP(Angle_1!M11,$M$80))</f>
        <v>#N/A</v>
      </c>
      <c r="U16" s="154" t="e">
        <f t="shared" ca="1" si="2"/>
        <v>#N/A</v>
      </c>
      <c r="V16" s="154" t="e">
        <f t="shared" ca="1" si="3"/>
        <v>#N/A</v>
      </c>
      <c r="W16" s="154" t="e">
        <f t="shared" ca="1" si="4"/>
        <v>#N/A</v>
      </c>
      <c r="X16" s="154" t="e">
        <f t="shared" ca="1" si="5"/>
        <v>#N/A</v>
      </c>
      <c r="Y16" s="154" t="str">
        <f t="shared" si="10"/>
        <v/>
      </c>
      <c r="Z16" s="261" t="e">
        <f t="shared" ca="1" si="11"/>
        <v>#N/A</v>
      </c>
    </row>
    <row r="17" spans="2:26" ht="15" customHeight="1">
      <c r="B17" s="153" t="b">
        <f>IF(TRIM(Angle_1!C12)="",FALSE,TRUE)</f>
        <v>0</v>
      </c>
      <c r="C17" s="154" t="str">
        <f>IF($B17=FALSE,"",Angle_1!A12)</f>
        <v/>
      </c>
      <c r="D17" s="154" t="str">
        <f>IF($B17=FALSE,"",Angle_1!B12)</f>
        <v/>
      </c>
      <c r="E17" s="158" t="str">
        <f>IF($B17=FALSE,"",VALUE(Angle_1!C12))</f>
        <v/>
      </c>
      <c r="F17" s="154" t="str">
        <f>IF($B17=FALSE,"",Angle_1!D12)</f>
        <v/>
      </c>
      <c r="G17" s="159" t="str">
        <f>IF(B17=FALSE,"",Angle_1!O12)</f>
        <v/>
      </c>
      <c r="H17" s="159" t="str">
        <f>IF(B17=FALSE,"",Angle_1!P12)</f>
        <v/>
      </c>
      <c r="I17" s="159" t="str">
        <f>IF(B17=FALSE,"",Angle_1!Q12)</f>
        <v/>
      </c>
      <c r="J17" s="159" t="str">
        <f>IF(B17=FALSE,"",Angle_1!R12)</f>
        <v/>
      </c>
      <c r="K17" s="159" t="str">
        <f>IF(B17=FALSE,"",Angle_1!S12)</f>
        <v/>
      </c>
      <c r="L17" s="160" t="str">
        <f t="shared" si="1"/>
        <v/>
      </c>
      <c r="M17" s="161" t="str">
        <f t="shared" si="6"/>
        <v/>
      </c>
      <c r="N17" s="155" t="str">
        <f>IF(OR(B17=FALSE,Angle_1!E47=""),"",Angle_1!E47-Angle_1!D47+Angle_1!F47)</f>
        <v/>
      </c>
      <c r="O17" s="162" t="str">
        <f t="shared" si="7"/>
        <v/>
      </c>
      <c r="P17" s="154" t="str">
        <f t="shared" si="8"/>
        <v/>
      </c>
      <c r="Q17" s="154" t="str">
        <f t="shared" si="9"/>
        <v/>
      </c>
      <c r="R17" s="112"/>
      <c r="S17" s="154" t="e">
        <f ca="1">IF(Angle_1!L12&lt;0,ROUNDUP(Angle_1!L12,$M$80),ROUNDDOWN(Angle_1!L12,$M$80))</f>
        <v>#N/A</v>
      </c>
      <c r="T17" s="154" t="e">
        <f ca="1">IF(Angle_1!M12&lt;0,ROUNDDOWN(Angle_1!M12,$M$80),ROUNDUP(Angle_1!M12,$M$80))</f>
        <v>#N/A</v>
      </c>
      <c r="U17" s="154" t="e">
        <f t="shared" ca="1" si="2"/>
        <v>#N/A</v>
      </c>
      <c r="V17" s="154" t="e">
        <f t="shared" ca="1" si="3"/>
        <v>#N/A</v>
      </c>
      <c r="W17" s="154" t="e">
        <f t="shared" ca="1" si="4"/>
        <v>#N/A</v>
      </c>
      <c r="X17" s="154" t="e">
        <f t="shared" ca="1" si="5"/>
        <v>#N/A</v>
      </c>
      <c r="Y17" s="154" t="str">
        <f t="shared" si="10"/>
        <v/>
      </c>
      <c r="Z17" s="261" t="e">
        <f t="shared" ca="1" si="11"/>
        <v>#N/A</v>
      </c>
    </row>
    <row r="18" spans="2:26" ht="15" customHeight="1">
      <c r="B18" s="153" t="b">
        <f>IF(TRIM(Angle_1!C13)="",FALSE,TRUE)</f>
        <v>0</v>
      </c>
      <c r="C18" s="154" t="str">
        <f>IF($B18=FALSE,"",Angle_1!A13)</f>
        <v/>
      </c>
      <c r="D18" s="154" t="str">
        <f>IF($B18=FALSE,"",Angle_1!B13)</f>
        <v/>
      </c>
      <c r="E18" s="158" t="str">
        <f>IF($B18=FALSE,"",VALUE(Angle_1!C13))</f>
        <v/>
      </c>
      <c r="F18" s="154" t="str">
        <f>IF($B18=FALSE,"",Angle_1!D13)</f>
        <v/>
      </c>
      <c r="G18" s="159" t="str">
        <f>IF(B18=FALSE,"",Angle_1!O13)</f>
        <v/>
      </c>
      <c r="H18" s="159" t="str">
        <f>IF(B18=FALSE,"",Angle_1!P13)</f>
        <v/>
      </c>
      <c r="I18" s="159" t="str">
        <f>IF(B18=FALSE,"",Angle_1!Q13)</f>
        <v/>
      </c>
      <c r="J18" s="159" t="str">
        <f>IF(B18=FALSE,"",Angle_1!R13)</f>
        <v/>
      </c>
      <c r="K18" s="159" t="str">
        <f>IF(B18=FALSE,"",Angle_1!S13)</f>
        <v/>
      </c>
      <c r="L18" s="160" t="str">
        <f t="shared" si="1"/>
        <v/>
      </c>
      <c r="M18" s="161" t="str">
        <f t="shared" si="6"/>
        <v/>
      </c>
      <c r="N18" s="155" t="str">
        <f>IF(OR(B18=FALSE,Angle_1!E48=""),"",Angle_1!E48-Angle_1!D48+Angle_1!F48)</f>
        <v/>
      </c>
      <c r="O18" s="162" t="str">
        <f t="shared" si="7"/>
        <v/>
      </c>
      <c r="P18" s="154" t="str">
        <f t="shared" si="8"/>
        <v/>
      </c>
      <c r="Q18" s="154" t="str">
        <f t="shared" si="9"/>
        <v/>
      </c>
      <c r="R18" s="112"/>
      <c r="S18" s="154" t="e">
        <f ca="1">IF(Angle_1!L13&lt;0,ROUNDUP(Angle_1!L13,$M$80),ROUNDDOWN(Angle_1!L13,$M$80))</f>
        <v>#N/A</v>
      </c>
      <c r="T18" s="154" t="e">
        <f ca="1">IF(Angle_1!M13&lt;0,ROUNDDOWN(Angle_1!M13,$M$80),ROUNDUP(Angle_1!M13,$M$80))</f>
        <v>#N/A</v>
      </c>
      <c r="U18" s="154" t="e">
        <f t="shared" ca="1" si="2"/>
        <v>#N/A</v>
      </c>
      <c r="V18" s="154" t="e">
        <f t="shared" ca="1" si="3"/>
        <v>#N/A</v>
      </c>
      <c r="W18" s="154" t="e">
        <f t="shared" ca="1" si="4"/>
        <v>#N/A</v>
      </c>
      <c r="X18" s="154" t="e">
        <f t="shared" ca="1" si="5"/>
        <v>#N/A</v>
      </c>
      <c r="Y18" s="154" t="str">
        <f t="shared" si="10"/>
        <v/>
      </c>
      <c r="Z18" s="261" t="e">
        <f t="shared" ca="1" si="11"/>
        <v>#N/A</v>
      </c>
    </row>
    <row r="19" spans="2:26" ht="15" customHeight="1">
      <c r="B19" s="153" t="b">
        <f>IF(TRIM(Angle_1!C14)="",FALSE,TRUE)</f>
        <v>0</v>
      </c>
      <c r="C19" s="154" t="str">
        <f>IF($B19=FALSE,"",Angle_1!A14)</f>
        <v/>
      </c>
      <c r="D19" s="154" t="str">
        <f>IF($B19=FALSE,"",Angle_1!B14)</f>
        <v/>
      </c>
      <c r="E19" s="158" t="str">
        <f>IF($B19=FALSE,"",VALUE(Angle_1!C14))</f>
        <v/>
      </c>
      <c r="F19" s="154" t="str">
        <f>IF($B19=FALSE,"",Angle_1!D14)</f>
        <v/>
      </c>
      <c r="G19" s="159" t="str">
        <f>IF(B19=FALSE,"",Angle_1!O14)</f>
        <v/>
      </c>
      <c r="H19" s="159" t="str">
        <f>IF(B19=FALSE,"",Angle_1!P14)</f>
        <v/>
      </c>
      <c r="I19" s="159" t="str">
        <f>IF(B19=FALSE,"",Angle_1!Q14)</f>
        <v/>
      </c>
      <c r="J19" s="159" t="str">
        <f>IF(B19=FALSE,"",Angle_1!R14)</f>
        <v/>
      </c>
      <c r="K19" s="159" t="str">
        <f>IF(B19=FALSE,"",Angle_1!S14)</f>
        <v/>
      </c>
      <c r="L19" s="160" t="str">
        <f t="shared" si="1"/>
        <v/>
      </c>
      <c r="M19" s="161" t="str">
        <f t="shared" si="6"/>
        <v/>
      </c>
      <c r="N19" s="155" t="str">
        <f>IF(OR(B19=FALSE,Angle_1!E49=""),"",Angle_1!E49-Angle_1!D49+Angle_1!F49)</f>
        <v/>
      </c>
      <c r="O19" s="162" t="str">
        <f t="shared" si="7"/>
        <v/>
      </c>
      <c r="P19" s="154" t="str">
        <f t="shared" si="8"/>
        <v/>
      </c>
      <c r="Q19" s="154" t="str">
        <f t="shared" si="9"/>
        <v/>
      </c>
      <c r="R19" s="112"/>
      <c r="S19" s="154" t="e">
        <f ca="1">IF(Angle_1!L14&lt;0,ROUNDUP(Angle_1!L14,$M$80),ROUNDDOWN(Angle_1!L14,$M$80))</f>
        <v>#N/A</v>
      </c>
      <c r="T19" s="154" t="e">
        <f ca="1">IF(Angle_1!M14&lt;0,ROUNDDOWN(Angle_1!M14,$M$80),ROUNDUP(Angle_1!M14,$M$80))</f>
        <v>#N/A</v>
      </c>
      <c r="U19" s="154" t="e">
        <f t="shared" ca="1" si="2"/>
        <v>#N/A</v>
      </c>
      <c r="V19" s="154" t="e">
        <f t="shared" ca="1" si="3"/>
        <v>#N/A</v>
      </c>
      <c r="W19" s="154" t="e">
        <f t="shared" ca="1" si="4"/>
        <v>#N/A</v>
      </c>
      <c r="X19" s="154" t="e">
        <f t="shared" ca="1" si="5"/>
        <v>#N/A</v>
      </c>
      <c r="Y19" s="154" t="str">
        <f t="shared" si="10"/>
        <v/>
      </c>
      <c r="Z19" s="261" t="e">
        <f t="shared" ca="1" si="11"/>
        <v>#N/A</v>
      </c>
    </row>
    <row r="20" spans="2:26" ht="15" customHeight="1">
      <c r="B20" s="153" t="b">
        <f>IF(TRIM(Angle_1!C15)="",FALSE,TRUE)</f>
        <v>0</v>
      </c>
      <c r="C20" s="154" t="str">
        <f>IF($B20=FALSE,"",Angle_1!A15)</f>
        <v/>
      </c>
      <c r="D20" s="154" t="str">
        <f>IF($B20=FALSE,"",Angle_1!B15)</f>
        <v/>
      </c>
      <c r="E20" s="158" t="str">
        <f>IF($B20=FALSE,"",VALUE(Angle_1!C15))</f>
        <v/>
      </c>
      <c r="F20" s="154" t="str">
        <f>IF($B20=FALSE,"",Angle_1!D15)</f>
        <v/>
      </c>
      <c r="G20" s="159" t="str">
        <f>IF(B20=FALSE,"",Angle_1!O15)</f>
        <v/>
      </c>
      <c r="H20" s="159" t="str">
        <f>IF(B20=FALSE,"",Angle_1!P15)</f>
        <v/>
      </c>
      <c r="I20" s="159" t="str">
        <f>IF(B20=FALSE,"",Angle_1!Q15)</f>
        <v/>
      </c>
      <c r="J20" s="159" t="str">
        <f>IF(B20=FALSE,"",Angle_1!R15)</f>
        <v/>
      </c>
      <c r="K20" s="159" t="str">
        <f>IF(B20=FALSE,"",Angle_1!S15)</f>
        <v/>
      </c>
      <c r="L20" s="160" t="str">
        <f t="shared" si="1"/>
        <v/>
      </c>
      <c r="M20" s="161" t="str">
        <f t="shared" si="6"/>
        <v/>
      </c>
      <c r="N20" s="155" t="str">
        <f>IF(OR(B20=FALSE,Angle_1!E50=""),"",Angle_1!E50-Angle_1!D50+Angle_1!F50)</f>
        <v/>
      </c>
      <c r="O20" s="162" t="str">
        <f t="shared" si="7"/>
        <v/>
      </c>
      <c r="P20" s="154" t="str">
        <f t="shared" si="8"/>
        <v/>
      </c>
      <c r="Q20" s="154" t="str">
        <f t="shared" si="9"/>
        <v/>
      </c>
      <c r="R20" s="112"/>
      <c r="S20" s="154" t="e">
        <f ca="1">IF(Angle_1!L15&lt;0,ROUNDUP(Angle_1!L15,$M$80),ROUNDDOWN(Angle_1!L15,$M$80))</f>
        <v>#N/A</v>
      </c>
      <c r="T20" s="154" t="e">
        <f ca="1">IF(Angle_1!M15&lt;0,ROUNDDOWN(Angle_1!M15,$M$80),ROUNDUP(Angle_1!M15,$M$80))</f>
        <v>#N/A</v>
      </c>
      <c r="U20" s="154" t="e">
        <f t="shared" ca="1" si="2"/>
        <v>#N/A</v>
      </c>
      <c r="V20" s="154" t="e">
        <f t="shared" ca="1" si="3"/>
        <v>#N/A</v>
      </c>
      <c r="W20" s="154" t="e">
        <f t="shared" ca="1" si="4"/>
        <v>#N/A</v>
      </c>
      <c r="X20" s="154" t="e">
        <f t="shared" ca="1" si="5"/>
        <v>#N/A</v>
      </c>
      <c r="Y20" s="154" t="str">
        <f t="shared" si="10"/>
        <v/>
      </c>
      <c r="Z20" s="261" t="e">
        <f t="shared" ca="1" si="11"/>
        <v>#N/A</v>
      </c>
    </row>
    <row r="21" spans="2:26" ht="15" customHeight="1">
      <c r="B21" s="153" t="b">
        <f>IF(TRIM(Angle_1!C16)="",FALSE,TRUE)</f>
        <v>0</v>
      </c>
      <c r="C21" s="154" t="str">
        <f>IF($B21=FALSE,"",Angle_1!A16)</f>
        <v/>
      </c>
      <c r="D21" s="154" t="str">
        <f>IF($B21=FALSE,"",Angle_1!B16)</f>
        <v/>
      </c>
      <c r="E21" s="158" t="str">
        <f>IF($B21=FALSE,"",VALUE(Angle_1!C16))</f>
        <v/>
      </c>
      <c r="F21" s="154" t="str">
        <f>IF($B21=FALSE,"",Angle_1!D16)</f>
        <v/>
      </c>
      <c r="G21" s="159" t="str">
        <f>IF(B21=FALSE,"",Angle_1!O16)</f>
        <v/>
      </c>
      <c r="H21" s="159" t="str">
        <f>IF(B21=FALSE,"",Angle_1!P16)</f>
        <v/>
      </c>
      <c r="I21" s="159" t="str">
        <f>IF(B21=FALSE,"",Angle_1!Q16)</f>
        <v/>
      </c>
      <c r="J21" s="159" t="str">
        <f>IF(B21=FALSE,"",Angle_1!R16)</f>
        <v/>
      </c>
      <c r="K21" s="159" t="str">
        <f>IF(B21=FALSE,"",Angle_1!S16)</f>
        <v/>
      </c>
      <c r="L21" s="160" t="str">
        <f t="shared" si="1"/>
        <v/>
      </c>
      <c r="M21" s="161" t="str">
        <f t="shared" si="6"/>
        <v/>
      </c>
      <c r="N21" s="155" t="str">
        <f>IF(OR(B21=FALSE,Angle_1!E51=""),"",Angle_1!E51-Angle_1!D51+Angle_1!F51)</f>
        <v/>
      </c>
      <c r="O21" s="162" t="str">
        <f t="shared" si="7"/>
        <v/>
      </c>
      <c r="P21" s="154" t="str">
        <f t="shared" si="8"/>
        <v/>
      </c>
      <c r="Q21" s="154" t="str">
        <f t="shared" si="9"/>
        <v/>
      </c>
      <c r="R21" s="112"/>
      <c r="S21" s="154" t="e">
        <f ca="1">IF(Angle_1!L16&lt;0,ROUNDUP(Angle_1!L16,$M$80),ROUNDDOWN(Angle_1!L16,$M$80))</f>
        <v>#N/A</v>
      </c>
      <c r="T21" s="154" t="e">
        <f ca="1">IF(Angle_1!M16&lt;0,ROUNDDOWN(Angle_1!M16,$M$80),ROUNDUP(Angle_1!M16,$M$80))</f>
        <v>#N/A</v>
      </c>
      <c r="U21" s="154" t="e">
        <f t="shared" ca="1" si="2"/>
        <v>#N/A</v>
      </c>
      <c r="V21" s="154" t="e">
        <f t="shared" ca="1" si="3"/>
        <v>#N/A</v>
      </c>
      <c r="W21" s="154" t="e">
        <f t="shared" ca="1" si="4"/>
        <v>#N/A</v>
      </c>
      <c r="X21" s="154" t="e">
        <f t="shared" ca="1" si="5"/>
        <v>#N/A</v>
      </c>
      <c r="Y21" s="154" t="str">
        <f t="shared" si="10"/>
        <v/>
      </c>
      <c r="Z21" s="261" t="e">
        <f t="shared" ca="1" si="11"/>
        <v>#N/A</v>
      </c>
    </row>
    <row r="22" spans="2:26" ht="15" customHeight="1">
      <c r="B22" s="153" t="b">
        <f>IF(TRIM(Angle_1!C17)="",FALSE,TRUE)</f>
        <v>0</v>
      </c>
      <c r="C22" s="154" t="str">
        <f>IF($B22=FALSE,"",Angle_1!A17)</f>
        <v/>
      </c>
      <c r="D22" s="154" t="str">
        <f>IF($B22=FALSE,"",Angle_1!B17)</f>
        <v/>
      </c>
      <c r="E22" s="158" t="str">
        <f>IF($B22=FALSE,"",VALUE(Angle_1!C17))</f>
        <v/>
      </c>
      <c r="F22" s="154" t="str">
        <f>IF($B22=FALSE,"",Angle_1!D17)</f>
        <v/>
      </c>
      <c r="G22" s="159" t="str">
        <f>IF(B22=FALSE,"",Angle_1!O17)</f>
        <v/>
      </c>
      <c r="H22" s="159" t="str">
        <f>IF(B22=FALSE,"",Angle_1!P17)</f>
        <v/>
      </c>
      <c r="I22" s="159" t="str">
        <f>IF(B22=FALSE,"",Angle_1!Q17)</f>
        <v/>
      </c>
      <c r="J22" s="159" t="str">
        <f>IF(B22=FALSE,"",Angle_1!R17)</f>
        <v/>
      </c>
      <c r="K22" s="159" t="str">
        <f>IF(B22=FALSE,"",Angle_1!S17)</f>
        <v/>
      </c>
      <c r="L22" s="160" t="str">
        <f t="shared" si="1"/>
        <v/>
      </c>
      <c r="M22" s="161" t="str">
        <f t="shared" si="6"/>
        <v/>
      </c>
      <c r="N22" s="155" t="str">
        <f>IF(OR(B22=FALSE,Angle_1!E52=""),"",Angle_1!E52-Angle_1!D52+Angle_1!F52)</f>
        <v/>
      </c>
      <c r="O22" s="162" t="str">
        <f t="shared" si="7"/>
        <v/>
      </c>
      <c r="P22" s="154" t="str">
        <f t="shared" si="8"/>
        <v/>
      </c>
      <c r="Q22" s="154" t="str">
        <f t="shared" si="9"/>
        <v/>
      </c>
      <c r="R22" s="112"/>
      <c r="S22" s="154" t="e">
        <f ca="1">IF(Angle_1!L17&lt;0,ROUNDUP(Angle_1!L17,$M$80),ROUNDDOWN(Angle_1!L17,$M$80))</f>
        <v>#N/A</v>
      </c>
      <c r="T22" s="154" t="e">
        <f ca="1">IF(Angle_1!M17&lt;0,ROUNDDOWN(Angle_1!M17,$M$80),ROUNDUP(Angle_1!M17,$M$80))</f>
        <v>#N/A</v>
      </c>
      <c r="U22" s="154" t="e">
        <f t="shared" ca="1" si="2"/>
        <v>#N/A</v>
      </c>
      <c r="V22" s="154" t="e">
        <f t="shared" ca="1" si="3"/>
        <v>#N/A</v>
      </c>
      <c r="W22" s="154" t="e">
        <f t="shared" ca="1" si="4"/>
        <v>#N/A</v>
      </c>
      <c r="X22" s="154" t="e">
        <f t="shared" ca="1" si="5"/>
        <v>#N/A</v>
      </c>
      <c r="Y22" s="154" t="str">
        <f t="shared" si="10"/>
        <v/>
      </c>
      <c r="Z22" s="261" t="e">
        <f t="shared" ca="1" si="11"/>
        <v>#N/A</v>
      </c>
    </row>
    <row r="23" spans="2:26" ht="15" customHeight="1">
      <c r="B23" s="153" t="b">
        <f>IF(TRIM(Angle_1!C18)="",FALSE,TRUE)</f>
        <v>0</v>
      </c>
      <c r="C23" s="154" t="str">
        <f>IF($B23=FALSE,"",Angle_1!A18)</f>
        <v/>
      </c>
      <c r="D23" s="154" t="str">
        <f>IF($B23=FALSE,"",Angle_1!B18)</f>
        <v/>
      </c>
      <c r="E23" s="158" t="str">
        <f>IF($B23=FALSE,"",VALUE(Angle_1!C18))</f>
        <v/>
      </c>
      <c r="F23" s="154" t="str">
        <f>IF($B23=FALSE,"",Angle_1!D18)</f>
        <v/>
      </c>
      <c r="G23" s="159" t="str">
        <f>IF(B23=FALSE,"",Angle_1!O18)</f>
        <v/>
      </c>
      <c r="H23" s="159" t="str">
        <f>IF(B23=FALSE,"",Angle_1!P18)</f>
        <v/>
      </c>
      <c r="I23" s="159" t="str">
        <f>IF(B23=FALSE,"",Angle_1!Q18)</f>
        <v/>
      </c>
      <c r="J23" s="159" t="str">
        <f>IF(B23=FALSE,"",Angle_1!R18)</f>
        <v/>
      </c>
      <c r="K23" s="159" t="str">
        <f>IF(B23=FALSE,"",Angle_1!S18)</f>
        <v/>
      </c>
      <c r="L23" s="160" t="str">
        <f t="shared" si="1"/>
        <v/>
      </c>
      <c r="M23" s="161" t="str">
        <f t="shared" si="6"/>
        <v/>
      </c>
      <c r="N23" s="155" t="str">
        <f>IF(OR(B23=FALSE,Angle_1!E53=""),"",Angle_1!E53-Angle_1!D53+Angle_1!F53)</f>
        <v/>
      </c>
      <c r="O23" s="162" t="str">
        <f t="shared" si="7"/>
        <v/>
      </c>
      <c r="P23" s="154" t="str">
        <f t="shared" si="8"/>
        <v/>
      </c>
      <c r="Q23" s="154" t="str">
        <f t="shared" si="9"/>
        <v/>
      </c>
      <c r="R23" s="112"/>
      <c r="S23" s="154" t="e">
        <f ca="1">IF(Angle_1!L18&lt;0,ROUNDUP(Angle_1!L18,$M$80),ROUNDDOWN(Angle_1!L18,$M$80))</f>
        <v>#N/A</v>
      </c>
      <c r="T23" s="154" t="e">
        <f ca="1">IF(Angle_1!M18&lt;0,ROUNDDOWN(Angle_1!M18,$M$80),ROUNDUP(Angle_1!M18,$M$80))</f>
        <v>#N/A</v>
      </c>
      <c r="U23" s="154" t="e">
        <f t="shared" ca="1" si="2"/>
        <v>#N/A</v>
      </c>
      <c r="V23" s="154" t="e">
        <f t="shared" ca="1" si="3"/>
        <v>#N/A</v>
      </c>
      <c r="W23" s="154" t="e">
        <f t="shared" ca="1" si="4"/>
        <v>#N/A</v>
      </c>
      <c r="X23" s="154" t="e">
        <f t="shared" ca="1" si="5"/>
        <v>#N/A</v>
      </c>
      <c r="Y23" s="154" t="str">
        <f t="shared" si="10"/>
        <v/>
      </c>
      <c r="Z23" s="261" t="e">
        <f t="shared" ca="1" si="11"/>
        <v>#N/A</v>
      </c>
    </row>
    <row r="24" spans="2:26" ht="15" customHeight="1">
      <c r="B24" s="153" t="b">
        <f>IF(TRIM(Angle_1!C19)="",FALSE,TRUE)</f>
        <v>0</v>
      </c>
      <c r="C24" s="154" t="str">
        <f>IF($B24=FALSE,"",Angle_1!A19)</f>
        <v/>
      </c>
      <c r="D24" s="154" t="str">
        <f>IF($B24=FALSE,"",Angle_1!B19)</f>
        <v/>
      </c>
      <c r="E24" s="158" t="str">
        <f>IF($B24=FALSE,"",VALUE(Angle_1!C19))</f>
        <v/>
      </c>
      <c r="F24" s="154" t="str">
        <f>IF($B24=FALSE,"",Angle_1!D19)</f>
        <v/>
      </c>
      <c r="G24" s="159" t="str">
        <f>IF(B24=FALSE,"",Angle_1!O19)</f>
        <v/>
      </c>
      <c r="H24" s="159" t="str">
        <f>IF(B24=FALSE,"",Angle_1!P19)</f>
        <v/>
      </c>
      <c r="I24" s="159" t="str">
        <f>IF(B24=FALSE,"",Angle_1!Q19)</f>
        <v/>
      </c>
      <c r="J24" s="159" t="str">
        <f>IF(B24=FALSE,"",Angle_1!R19)</f>
        <v/>
      </c>
      <c r="K24" s="159" t="str">
        <f>IF(B24=FALSE,"",Angle_1!S19)</f>
        <v/>
      </c>
      <c r="L24" s="160" t="str">
        <f t="shared" si="1"/>
        <v/>
      </c>
      <c r="M24" s="161" t="str">
        <f t="shared" si="6"/>
        <v/>
      </c>
      <c r="N24" s="155" t="str">
        <f>IF(OR(B24=FALSE,Angle_1!E54=""),"",Angle_1!E54-Angle_1!D54+Angle_1!F54)</f>
        <v/>
      </c>
      <c r="O24" s="162" t="str">
        <f t="shared" si="7"/>
        <v/>
      </c>
      <c r="P24" s="154" t="str">
        <f t="shared" si="8"/>
        <v/>
      </c>
      <c r="Q24" s="154" t="str">
        <f t="shared" si="9"/>
        <v/>
      </c>
      <c r="R24" s="112"/>
      <c r="S24" s="154" t="e">
        <f ca="1">IF(Angle_1!L19&lt;0,ROUNDUP(Angle_1!L19,$M$80),ROUNDDOWN(Angle_1!L19,$M$80))</f>
        <v>#N/A</v>
      </c>
      <c r="T24" s="154" t="e">
        <f ca="1">IF(Angle_1!M19&lt;0,ROUNDDOWN(Angle_1!M19,$M$80),ROUNDUP(Angle_1!M19,$M$80))</f>
        <v>#N/A</v>
      </c>
      <c r="U24" s="154" t="e">
        <f t="shared" ca="1" si="2"/>
        <v>#N/A</v>
      </c>
      <c r="V24" s="154" t="e">
        <f t="shared" ca="1" si="3"/>
        <v>#N/A</v>
      </c>
      <c r="W24" s="154" t="e">
        <f t="shared" ca="1" si="4"/>
        <v>#N/A</v>
      </c>
      <c r="X24" s="154" t="e">
        <f t="shared" ca="1" si="5"/>
        <v>#N/A</v>
      </c>
      <c r="Y24" s="154" t="str">
        <f t="shared" si="10"/>
        <v/>
      </c>
      <c r="Z24" s="261" t="e">
        <f t="shared" ca="1" si="11"/>
        <v>#N/A</v>
      </c>
    </row>
    <row r="25" spans="2:26" ht="15" customHeight="1">
      <c r="B25" s="153" t="b">
        <f>IF(TRIM(Angle_1!C20)="",FALSE,TRUE)</f>
        <v>0</v>
      </c>
      <c r="C25" s="154" t="str">
        <f>IF($B25=FALSE,"",Angle_1!A20)</f>
        <v/>
      </c>
      <c r="D25" s="154" t="str">
        <f>IF($B25=FALSE,"",Angle_1!B20)</f>
        <v/>
      </c>
      <c r="E25" s="158" t="str">
        <f>IF($B25=FALSE,"",VALUE(Angle_1!C20))</f>
        <v/>
      </c>
      <c r="F25" s="154" t="str">
        <f>IF($B25=FALSE,"",Angle_1!D20)</f>
        <v/>
      </c>
      <c r="G25" s="159" t="str">
        <f>IF(B25=FALSE,"",Angle_1!O20)</f>
        <v/>
      </c>
      <c r="H25" s="159" t="str">
        <f>IF(B25=FALSE,"",Angle_1!P20)</f>
        <v/>
      </c>
      <c r="I25" s="159" t="str">
        <f>IF(B25=FALSE,"",Angle_1!Q20)</f>
        <v/>
      </c>
      <c r="J25" s="159" t="str">
        <f>IF(B25=FALSE,"",Angle_1!R20)</f>
        <v/>
      </c>
      <c r="K25" s="159" t="str">
        <f>IF(B25=FALSE,"",Angle_1!S20)</f>
        <v/>
      </c>
      <c r="L25" s="160" t="str">
        <f t="shared" si="1"/>
        <v/>
      </c>
      <c r="M25" s="161" t="str">
        <f t="shared" si="6"/>
        <v/>
      </c>
      <c r="N25" s="155" t="str">
        <f>IF(OR(B25=FALSE,Angle_1!E55=""),"",Angle_1!E55-Angle_1!D55+Angle_1!F55)</f>
        <v/>
      </c>
      <c r="O25" s="162" t="str">
        <f t="shared" si="7"/>
        <v/>
      </c>
      <c r="P25" s="154" t="str">
        <f t="shared" si="8"/>
        <v/>
      </c>
      <c r="Q25" s="154" t="str">
        <f t="shared" si="9"/>
        <v/>
      </c>
      <c r="R25" s="112"/>
      <c r="S25" s="154" t="e">
        <f ca="1">IF(Angle_1!L20&lt;0,ROUNDUP(Angle_1!L20,$M$80),ROUNDDOWN(Angle_1!L20,$M$80))</f>
        <v>#N/A</v>
      </c>
      <c r="T25" s="154" t="e">
        <f ca="1">IF(Angle_1!M20&lt;0,ROUNDDOWN(Angle_1!M20,$M$80),ROUNDUP(Angle_1!M20,$M$80))</f>
        <v>#N/A</v>
      </c>
      <c r="U25" s="154" t="e">
        <f t="shared" ca="1" si="2"/>
        <v>#N/A</v>
      </c>
      <c r="V25" s="154" t="e">
        <f t="shared" ca="1" si="3"/>
        <v>#N/A</v>
      </c>
      <c r="W25" s="154" t="e">
        <f t="shared" ca="1" si="4"/>
        <v>#N/A</v>
      </c>
      <c r="X25" s="154" t="e">
        <f t="shared" ca="1" si="5"/>
        <v>#N/A</v>
      </c>
      <c r="Y25" s="154" t="str">
        <f t="shared" si="10"/>
        <v/>
      </c>
      <c r="Z25" s="261" t="e">
        <f t="shared" ca="1" si="11"/>
        <v>#N/A</v>
      </c>
    </row>
    <row r="26" spans="2:26" ht="15" customHeight="1">
      <c r="B26" s="153" t="b">
        <f>IF(TRIM(Angle_1!C21)="",FALSE,TRUE)</f>
        <v>0</v>
      </c>
      <c r="C26" s="154" t="str">
        <f>IF($B26=FALSE,"",Angle_1!A21)</f>
        <v/>
      </c>
      <c r="D26" s="154" t="str">
        <f>IF($B26=FALSE,"",Angle_1!B21)</f>
        <v/>
      </c>
      <c r="E26" s="158" t="str">
        <f>IF($B26=FALSE,"",VALUE(Angle_1!C21))</f>
        <v/>
      </c>
      <c r="F26" s="154" t="str">
        <f>IF($B26=FALSE,"",Angle_1!D21)</f>
        <v/>
      </c>
      <c r="G26" s="159" t="str">
        <f>IF(B26=FALSE,"",Angle_1!O21)</f>
        <v/>
      </c>
      <c r="H26" s="159" t="str">
        <f>IF(B26=FALSE,"",Angle_1!P21)</f>
        <v/>
      </c>
      <c r="I26" s="159" t="str">
        <f>IF(B26=FALSE,"",Angle_1!Q21)</f>
        <v/>
      </c>
      <c r="J26" s="159" t="str">
        <f>IF(B26=FALSE,"",Angle_1!R21)</f>
        <v/>
      </c>
      <c r="K26" s="159" t="str">
        <f>IF(B26=FALSE,"",Angle_1!S21)</f>
        <v/>
      </c>
      <c r="L26" s="160" t="str">
        <f t="shared" si="1"/>
        <v/>
      </c>
      <c r="M26" s="161" t="str">
        <f t="shared" si="6"/>
        <v/>
      </c>
      <c r="N26" s="155" t="str">
        <f>IF(OR(B26=FALSE,Angle_1!E56=""),"",Angle_1!E56-Angle_1!D56+Angle_1!F56)</f>
        <v/>
      </c>
      <c r="O26" s="162" t="str">
        <f t="shared" si="7"/>
        <v/>
      </c>
      <c r="P26" s="154" t="str">
        <f t="shared" si="8"/>
        <v/>
      </c>
      <c r="Q26" s="154" t="str">
        <f t="shared" si="9"/>
        <v/>
      </c>
      <c r="R26" s="112"/>
      <c r="S26" s="154" t="e">
        <f ca="1">IF(Angle_1!L21&lt;0,ROUNDUP(Angle_1!L21,$M$80),ROUNDDOWN(Angle_1!L21,$M$80))</f>
        <v>#N/A</v>
      </c>
      <c r="T26" s="154" t="e">
        <f ca="1">IF(Angle_1!M21&lt;0,ROUNDDOWN(Angle_1!M21,$M$80),ROUNDUP(Angle_1!M21,$M$80))</f>
        <v>#N/A</v>
      </c>
      <c r="U26" s="154" t="e">
        <f t="shared" ca="1" si="2"/>
        <v>#N/A</v>
      </c>
      <c r="V26" s="154" t="e">
        <f t="shared" ca="1" si="3"/>
        <v>#N/A</v>
      </c>
      <c r="W26" s="154" t="e">
        <f t="shared" ca="1" si="4"/>
        <v>#N/A</v>
      </c>
      <c r="X26" s="154" t="e">
        <f t="shared" ca="1" si="5"/>
        <v>#N/A</v>
      </c>
      <c r="Y26" s="154" t="str">
        <f t="shared" si="10"/>
        <v/>
      </c>
      <c r="Z26" s="261" t="e">
        <f t="shared" ca="1" si="11"/>
        <v>#N/A</v>
      </c>
    </row>
    <row r="27" spans="2:26" ht="15" customHeight="1">
      <c r="B27" s="153" t="b">
        <f>IF(TRIM(Angle_1!C22)="",FALSE,TRUE)</f>
        <v>0</v>
      </c>
      <c r="C27" s="154" t="str">
        <f>IF($B27=FALSE,"",Angle_1!A22)</f>
        <v/>
      </c>
      <c r="D27" s="154" t="str">
        <f>IF($B27=FALSE,"",Angle_1!B22)</f>
        <v/>
      </c>
      <c r="E27" s="158" t="str">
        <f>IF($B27=FALSE,"",VALUE(Angle_1!C22))</f>
        <v/>
      </c>
      <c r="F27" s="154" t="str">
        <f>IF($B27=FALSE,"",Angle_1!D22)</f>
        <v/>
      </c>
      <c r="G27" s="159" t="str">
        <f>IF(B27=FALSE,"",Angle_1!O22)</f>
        <v/>
      </c>
      <c r="H27" s="159" t="str">
        <f>IF(B27=FALSE,"",Angle_1!P22)</f>
        <v/>
      </c>
      <c r="I27" s="159" t="str">
        <f>IF(B27=FALSE,"",Angle_1!Q22)</f>
        <v/>
      </c>
      <c r="J27" s="159" t="str">
        <f>IF(B27=FALSE,"",Angle_1!R22)</f>
        <v/>
      </c>
      <c r="K27" s="159" t="str">
        <f>IF(B27=FALSE,"",Angle_1!S22)</f>
        <v/>
      </c>
      <c r="L27" s="160" t="str">
        <f t="shared" si="1"/>
        <v/>
      </c>
      <c r="M27" s="161" t="str">
        <f t="shared" si="6"/>
        <v/>
      </c>
      <c r="N27" s="155" t="str">
        <f>IF(OR(B27=FALSE,Angle_1!E57=""),"",Angle_1!E57-Angle_1!D57+Angle_1!F57)</f>
        <v/>
      </c>
      <c r="O27" s="162" t="str">
        <f t="shared" si="7"/>
        <v/>
      </c>
      <c r="P27" s="154" t="str">
        <f t="shared" si="8"/>
        <v/>
      </c>
      <c r="Q27" s="154" t="str">
        <f t="shared" si="9"/>
        <v/>
      </c>
      <c r="R27" s="112"/>
      <c r="S27" s="154" t="e">
        <f ca="1">IF(Angle_1!L22&lt;0,ROUNDUP(Angle_1!L22,$M$80),ROUNDDOWN(Angle_1!L22,$M$80))</f>
        <v>#N/A</v>
      </c>
      <c r="T27" s="154" t="e">
        <f ca="1">IF(Angle_1!M22&lt;0,ROUNDDOWN(Angle_1!M22,$M$80),ROUNDUP(Angle_1!M22,$M$80))</f>
        <v>#N/A</v>
      </c>
      <c r="U27" s="154" t="e">
        <f t="shared" ca="1" si="2"/>
        <v>#N/A</v>
      </c>
      <c r="V27" s="154" t="e">
        <f t="shared" ca="1" si="3"/>
        <v>#N/A</v>
      </c>
      <c r="W27" s="154" t="e">
        <f t="shared" ca="1" si="4"/>
        <v>#N/A</v>
      </c>
      <c r="X27" s="154" t="e">
        <f t="shared" ca="1" si="5"/>
        <v>#N/A</v>
      </c>
      <c r="Y27" s="154" t="str">
        <f t="shared" si="10"/>
        <v/>
      </c>
      <c r="Z27" s="261" t="e">
        <f t="shared" ca="1" si="11"/>
        <v>#N/A</v>
      </c>
    </row>
    <row r="28" spans="2:26" ht="15" customHeight="1">
      <c r="B28" s="153" t="b">
        <f>IF(TRIM(Angle_1!C23)="",FALSE,TRUE)</f>
        <v>0</v>
      </c>
      <c r="C28" s="154" t="str">
        <f>IF($B28=FALSE,"",Angle_1!A23)</f>
        <v/>
      </c>
      <c r="D28" s="154" t="str">
        <f>IF($B28=FALSE,"",Angle_1!B23)</f>
        <v/>
      </c>
      <c r="E28" s="158" t="str">
        <f>IF($B28=FALSE,"",VALUE(Angle_1!C23))</f>
        <v/>
      </c>
      <c r="F28" s="154" t="str">
        <f>IF($B28=FALSE,"",Angle_1!D23)</f>
        <v/>
      </c>
      <c r="G28" s="159" t="str">
        <f>IF(B28=FALSE,"",Angle_1!O23)</f>
        <v/>
      </c>
      <c r="H28" s="159" t="str">
        <f>IF(B28=FALSE,"",Angle_1!P23)</f>
        <v/>
      </c>
      <c r="I28" s="159" t="str">
        <f>IF(B28=FALSE,"",Angle_1!Q23)</f>
        <v/>
      </c>
      <c r="J28" s="159" t="str">
        <f>IF(B28=FALSE,"",Angle_1!R23)</f>
        <v/>
      </c>
      <c r="K28" s="159" t="str">
        <f>IF(B28=FALSE,"",Angle_1!S23)</f>
        <v/>
      </c>
      <c r="L28" s="160" t="str">
        <f t="shared" si="1"/>
        <v/>
      </c>
      <c r="M28" s="161" t="str">
        <f t="shared" si="6"/>
        <v/>
      </c>
      <c r="N28" s="155" t="str">
        <f>IF(OR(B28=FALSE,Angle_1!E58=""),"",Angle_1!E58-Angle_1!D58+Angle_1!F58)</f>
        <v/>
      </c>
      <c r="O28" s="162" t="str">
        <f t="shared" si="7"/>
        <v/>
      </c>
      <c r="P28" s="154" t="str">
        <f t="shared" si="8"/>
        <v/>
      </c>
      <c r="Q28" s="154" t="str">
        <f t="shared" si="9"/>
        <v/>
      </c>
      <c r="R28" s="112"/>
      <c r="S28" s="154" t="e">
        <f ca="1">IF(Angle_1!L23&lt;0,ROUNDUP(Angle_1!L23,$M$80),ROUNDDOWN(Angle_1!L23,$M$80))</f>
        <v>#N/A</v>
      </c>
      <c r="T28" s="154" t="e">
        <f ca="1">IF(Angle_1!M23&lt;0,ROUNDDOWN(Angle_1!M23,$M$80),ROUNDUP(Angle_1!M23,$M$80))</f>
        <v>#N/A</v>
      </c>
      <c r="U28" s="154" t="e">
        <f t="shared" ca="1" si="2"/>
        <v>#N/A</v>
      </c>
      <c r="V28" s="154" t="e">
        <f t="shared" ca="1" si="3"/>
        <v>#N/A</v>
      </c>
      <c r="W28" s="154" t="e">
        <f t="shared" ca="1" si="4"/>
        <v>#N/A</v>
      </c>
      <c r="X28" s="154" t="e">
        <f t="shared" ca="1" si="5"/>
        <v>#N/A</v>
      </c>
      <c r="Y28" s="154" t="str">
        <f t="shared" si="10"/>
        <v/>
      </c>
      <c r="Z28" s="261" t="e">
        <f t="shared" ca="1" si="11"/>
        <v>#N/A</v>
      </c>
    </row>
    <row r="29" spans="2:26" ht="15" customHeight="1">
      <c r="B29" s="153" t="b">
        <f>IF(TRIM(Angle_1!C24)="",FALSE,TRUE)</f>
        <v>0</v>
      </c>
      <c r="C29" s="154" t="str">
        <f>IF($B29=FALSE,"",Angle_1!A24)</f>
        <v/>
      </c>
      <c r="D29" s="154" t="str">
        <f>IF($B29=FALSE,"",Angle_1!B24)</f>
        <v/>
      </c>
      <c r="E29" s="158" t="str">
        <f>IF($B29=FALSE,"",VALUE(Angle_1!C24))</f>
        <v/>
      </c>
      <c r="F29" s="154" t="str">
        <f>IF($B29=FALSE,"",Angle_1!D24)</f>
        <v/>
      </c>
      <c r="G29" s="159" t="str">
        <f>IF(B29=FALSE,"",Angle_1!O24)</f>
        <v/>
      </c>
      <c r="H29" s="159" t="str">
        <f>IF(B29=FALSE,"",Angle_1!P24)</f>
        <v/>
      </c>
      <c r="I29" s="159" t="str">
        <f>IF(B29=FALSE,"",Angle_1!Q24)</f>
        <v/>
      </c>
      <c r="J29" s="159" t="str">
        <f>IF(B29=FALSE,"",Angle_1!R24)</f>
        <v/>
      </c>
      <c r="K29" s="159" t="str">
        <f>IF(B29=FALSE,"",Angle_1!S24)</f>
        <v/>
      </c>
      <c r="L29" s="160" t="str">
        <f t="shared" ref="L29:L39" si="12">IF(B29=FALSE,"",AVERAGE(G29:K29))</f>
        <v/>
      </c>
      <c r="M29" s="161" t="str">
        <f t="shared" ref="M29:M39" si="13">IF(B29=FALSE,"",STDEV(G29:K29))</f>
        <v/>
      </c>
      <c r="N29" s="155" t="str">
        <f>IF(OR(B29=FALSE,Angle_1!E59=""),"",Angle_1!E59-Angle_1!D59+Angle_1!F59)</f>
        <v/>
      </c>
      <c r="O29" s="162" t="str">
        <f t="shared" ref="O29:O39" si="14">IF(B29=FALSE,"",N29-L29)</f>
        <v/>
      </c>
      <c r="P29" s="154" t="str">
        <f t="shared" si="8"/>
        <v/>
      </c>
      <c r="Q29" s="154" t="str">
        <f t="shared" si="9"/>
        <v/>
      </c>
      <c r="R29" s="112"/>
      <c r="S29" s="154" t="e">
        <f ca="1">IF(Angle_1!L24&lt;0,ROUNDUP(Angle_1!L24,$M$80),ROUNDDOWN(Angle_1!L24,$M$80))</f>
        <v>#N/A</v>
      </c>
      <c r="T29" s="154" t="e">
        <f ca="1">IF(Angle_1!M24&lt;0,ROUNDDOWN(Angle_1!M24,$M$80),ROUNDUP(Angle_1!M24,$M$80))</f>
        <v>#N/A</v>
      </c>
      <c r="U29" s="154" t="e">
        <f t="shared" ca="1" si="2"/>
        <v>#N/A</v>
      </c>
      <c r="V29" s="154" t="e">
        <f t="shared" ca="1" si="3"/>
        <v>#N/A</v>
      </c>
      <c r="W29" s="154" t="e">
        <f t="shared" ca="1" si="4"/>
        <v>#N/A</v>
      </c>
      <c r="X29" s="154" t="e">
        <f t="shared" ca="1" si="5"/>
        <v>#N/A</v>
      </c>
      <c r="Y29" s="154" t="str">
        <f t="shared" si="10"/>
        <v/>
      </c>
      <c r="Z29" s="261" t="e">
        <f t="shared" ca="1" si="11"/>
        <v>#N/A</v>
      </c>
    </row>
    <row r="30" spans="2:26" ht="15" customHeight="1">
      <c r="B30" s="153" t="b">
        <f>IF(TRIM(Angle_1!C25)="",FALSE,TRUE)</f>
        <v>0</v>
      </c>
      <c r="C30" s="154" t="str">
        <f>IF($B30=FALSE,"",Angle_1!A25)</f>
        <v/>
      </c>
      <c r="D30" s="154" t="str">
        <f>IF($B30=FALSE,"",Angle_1!B25)</f>
        <v/>
      </c>
      <c r="E30" s="158" t="str">
        <f>IF($B30=FALSE,"",VALUE(Angle_1!C25))</f>
        <v/>
      </c>
      <c r="F30" s="154" t="str">
        <f>IF($B30=FALSE,"",Angle_1!D25)</f>
        <v/>
      </c>
      <c r="G30" s="159" t="str">
        <f>IF(B30=FALSE,"",Angle_1!O25)</f>
        <v/>
      </c>
      <c r="H30" s="159" t="str">
        <f>IF(B30=FALSE,"",Angle_1!P25)</f>
        <v/>
      </c>
      <c r="I30" s="159" t="str">
        <f>IF(B30=FALSE,"",Angle_1!Q25)</f>
        <v/>
      </c>
      <c r="J30" s="159" t="str">
        <f>IF(B30=FALSE,"",Angle_1!R25)</f>
        <v/>
      </c>
      <c r="K30" s="159" t="str">
        <f>IF(B30=FALSE,"",Angle_1!S25)</f>
        <v/>
      </c>
      <c r="L30" s="160" t="str">
        <f t="shared" si="12"/>
        <v/>
      </c>
      <c r="M30" s="161" t="str">
        <f t="shared" si="13"/>
        <v/>
      </c>
      <c r="N30" s="155" t="str">
        <f>IF(OR(B30=FALSE,Angle_1!E60=""),"",Angle_1!E60-Angle_1!D60+Angle_1!F60)</f>
        <v/>
      </c>
      <c r="O30" s="162" t="str">
        <f t="shared" si="14"/>
        <v/>
      </c>
      <c r="P30" s="154" t="str">
        <f t="shared" si="8"/>
        <v/>
      </c>
      <c r="Q30" s="154" t="str">
        <f t="shared" si="9"/>
        <v/>
      </c>
      <c r="R30" s="112"/>
      <c r="S30" s="154" t="e">
        <f ca="1">IF(Angle_1!L25&lt;0,ROUNDUP(Angle_1!L25,$M$80),ROUNDDOWN(Angle_1!L25,$M$80))</f>
        <v>#N/A</v>
      </c>
      <c r="T30" s="154" t="e">
        <f ca="1">IF(Angle_1!M25&lt;0,ROUNDDOWN(Angle_1!M25,$M$80),ROUNDUP(Angle_1!M25,$M$80))</f>
        <v>#N/A</v>
      </c>
      <c r="U30" s="154" t="e">
        <f t="shared" ca="1" si="2"/>
        <v>#N/A</v>
      </c>
      <c r="V30" s="154" t="e">
        <f t="shared" ca="1" si="3"/>
        <v>#N/A</v>
      </c>
      <c r="W30" s="154" t="e">
        <f t="shared" ca="1" si="4"/>
        <v>#N/A</v>
      </c>
      <c r="X30" s="154" t="e">
        <f t="shared" ca="1" si="5"/>
        <v>#N/A</v>
      </c>
      <c r="Y30" s="154" t="str">
        <f t="shared" si="10"/>
        <v/>
      </c>
      <c r="Z30" s="261" t="e">
        <f t="shared" ca="1" si="11"/>
        <v>#N/A</v>
      </c>
    </row>
    <row r="31" spans="2:26" ht="15" customHeight="1">
      <c r="B31" s="153" t="b">
        <f>IF(TRIM(Angle_1!C26)="",FALSE,TRUE)</f>
        <v>0</v>
      </c>
      <c r="C31" s="154" t="str">
        <f>IF($B31=FALSE,"",Angle_1!A26)</f>
        <v/>
      </c>
      <c r="D31" s="154" t="str">
        <f>IF($B31=FALSE,"",Angle_1!B26)</f>
        <v/>
      </c>
      <c r="E31" s="158" t="str">
        <f>IF($B31=FALSE,"",VALUE(Angle_1!C26))</f>
        <v/>
      </c>
      <c r="F31" s="154" t="str">
        <f>IF($B31=FALSE,"",Angle_1!D26)</f>
        <v/>
      </c>
      <c r="G31" s="159" t="str">
        <f>IF(B31=FALSE,"",Angle_1!O26)</f>
        <v/>
      </c>
      <c r="H31" s="159" t="str">
        <f>IF(B31=FALSE,"",Angle_1!P26)</f>
        <v/>
      </c>
      <c r="I31" s="159" t="str">
        <f>IF(B31=FALSE,"",Angle_1!Q26)</f>
        <v/>
      </c>
      <c r="J31" s="159" t="str">
        <f>IF(B31=FALSE,"",Angle_1!R26)</f>
        <v/>
      </c>
      <c r="K31" s="159" t="str">
        <f>IF(B31=FALSE,"",Angle_1!S26)</f>
        <v/>
      </c>
      <c r="L31" s="160" t="str">
        <f t="shared" si="12"/>
        <v/>
      </c>
      <c r="M31" s="161" t="str">
        <f t="shared" si="13"/>
        <v/>
      </c>
      <c r="N31" s="155" t="str">
        <f>IF(OR(B31=FALSE,Angle_1!E61=""),"",Angle_1!E61-Angle_1!D61+Angle_1!F61)</f>
        <v/>
      </c>
      <c r="O31" s="162" t="str">
        <f t="shared" si="14"/>
        <v/>
      </c>
      <c r="P31" s="154" t="str">
        <f t="shared" si="8"/>
        <v/>
      </c>
      <c r="Q31" s="154" t="str">
        <f t="shared" si="9"/>
        <v/>
      </c>
      <c r="R31" s="112"/>
      <c r="S31" s="154" t="e">
        <f ca="1">IF(Angle_1!L26&lt;0,ROUNDUP(Angle_1!L26,$M$80),ROUNDDOWN(Angle_1!L26,$M$80))</f>
        <v>#N/A</v>
      </c>
      <c r="T31" s="154" t="e">
        <f ca="1">IF(Angle_1!M26&lt;0,ROUNDDOWN(Angle_1!M26,$M$80),ROUNDUP(Angle_1!M26,$M$80))</f>
        <v>#N/A</v>
      </c>
      <c r="U31" s="154" t="e">
        <f t="shared" ca="1" si="2"/>
        <v>#N/A</v>
      </c>
      <c r="V31" s="154" t="e">
        <f t="shared" ca="1" si="3"/>
        <v>#N/A</v>
      </c>
      <c r="W31" s="154" t="e">
        <f t="shared" ca="1" si="4"/>
        <v>#N/A</v>
      </c>
      <c r="X31" s="154" t="e">
        <f t="shared" ca="1" si="5"/>
        <v>#N/A</v>
      </c>
      <c r="Y31" s="154" t="str">
        <f t="shared" si="10"/>
        <v/>
      </c>
      <c r="Z31" s="261" t="e">
        <f t="shared" ca="1" si="11"/>
        <v>#N/A</v>
      </c>
    </row>
    <row r="32" spans="2:26" ht="15" customHeight="1">
      <c r="B32" s="153" t="b">
        <f>IF(TRIM(Angle_1!C27)="",FALSE,TRUE)</f>
        <v>0</v>
      </c>
      <c r="C32" s="154" t="str">
        <f>IF($B32=FALSE,"",Angle_1!A27)</f>
        <v/>
      </c>
      <c r="D32" s="154" t="str">
        <f>IF($B32=FALSE,"",Angle_1!B27)</f>
        <v/>
      </c>
      <c r="E32" s="158" t="str">
        <f>IF($B32=FALSE,"",VALUE(Angle_1!C27))</f>
        <v/>
      </c>
      <c r="F32" s="154" t="str">
        <f>IF($B32=FALSE,"",Angle_1!D27)</f>
        <v/>
      </c>
      <c r="G32" s="159" t="str">
        <f>IF(B32=FALSE,"",Angle_1!O27)</f>
        <v/>
      </c>
      <c r="H32" s="159" t="str">
        <f>IF(B32=FALSE,"",Angle_1!P27)</f>
        <v/>
      </c>
      <c r="I32" s="159" t="str">
        <f>IF(B32=FALSE,"",Angle_1!Q27)</f>
        <v/>
      </c>
      <c r="J32" s="159" t="str">
        <f>IF(B32=FALSE,"",Angle_1!R27)</f>
        <v/>
      </c>
      <c r="K32" s="159" t="str">
        <f>IF(B32=FALSE,"",Angle_1!S27)</f>
        <v/>
      </c>
      <c r="L32" s="160" t="str">
        <f t="shared" si="12"/>
        <v/>
      </c>
      <c r="M32" s="161" t="str">
        <f t="shared" si="13"/>
        <v/>
      </c>
      <c r="N32" s="155" t="str">
        <f>IF(OR(B32=FALSE,Angle_1!E62=""),"",Angle_1!E62-Angle_1!D62+Angle_1!F62)</f>
        <v/>
      </c>
      <c r="O32" s="162" t="str">
        <f t="shared" si="14"/>
        <v/>
      </c>
      <c r="P32" s="154" t="str">
        <f t="shared" si="8"/>
        <v/>
      </c>
      <c r="Q32" s="154" t="str">
        <f t="shared" si="9"/>
        <v/>
      </c>
      <c r="R32" s="112"/>
      <c r="S32" s="154" t="e">
        <f ca="1">IF(Angle_1!L27&lt;0,ROUNDUP(Angle_1!L27,$M$80),ROUNDDOWN(Angle_1!L27,$M$80))</f>
        <v>#N/A</v>
      </c>
      <c r="T32" s="154" t="e">
        <f ca="1">IF(Angle_1!M27&lt;0,ROUNDDOWN(Angle_1!M27,$M$80),ROUNDUP(Angle_1!M27,$M$80))</f>
        <v>#N/A</v>
      </c>
      <c r="U32" s="154" t="e">
        <f t="shared" ca="1" si="2"/>
        <v>#N/A</v>
      </c>
      <c r="V32" s="154" t="e">
        <f t="shared" ca="1" si="3"/>
        <v>#N/A</v>
      </c>
      <c r="W32" s="154" t="e">
        <f t="shared" ca="1" si="4"/>
        <v>#N/A</v>
      </c>
      <c r="X32" s="154" t="e">
        <f t="shared" ca="1" si="5"/>
        <v>#N/A</v>
      </c>
      <c r="Y32" s="154" t="str">
        <f t="shared" si="10"/>
        <v/>
      </c>
      <c r="Z32" s="261" t="e">
        <f t="shared" ca="1" si="11"/>
        <v>#N/A</v>
      </c>
    </row>
    <row r="33" spans="1:31" ht="15" customHeight="1">
      <c r="B33" s="153" t="b">
        <f>IF(TRIM(Angle_1!C28)="",FALSE,TRUE)</f>
        <v>0</v>
      </c>
      <c r="C33" s="154" t="str">
        <f>IF($B33=FALSE,"",Angle_1!A28)</f>
        <v/>
      </c>
      <c r="D33" s="154" t="str">
        <f>IF($B33=FALSE,"",Angle_1!B28)</f>
        <v/>
      </c>
      <c r="E33" s="158" t="str">
        <f>IF($B33=FALSE,"",VALUE(Angle_1!C28))</f>
        <v/>
      </c>
      <c r="F33" s="154" t="str">
        <f>IF($B33=FALSE,"",Angle_1!D28)</f>
        <v/>
      </c>
      <c r="G33" s="159" t="str">
        <f>IF(B33=FALSE,"",Angle_1!O28)</f>
        <v/>
      </c>
      <c r="H33" s="159" t="str">
        <f>IF(B33=FALSE,"",Angle_1!P28)</f>
        <v/>
      </c>
      <c r="I33" s="159" t="str">
        <f>IF(B33=FALSE,"",Angle_1!Q28)</f>
        <v/>
      </c>
      <c r="J33" s="159" t="str">
        <f>IF(B33=FALSE,"",Angle_1!R28)</f>
        <v/>
      </c>
      <c r="K33" s="159" t="str">
        <f>IF(B33=FALSE,"",Angle_1!S28)</f>
        <v/>
      </c>
      <c r="L33" s="160" t="str">
        <f t="shared" si="12"/>
        <v/>
      </c>
      <c r="M33" s="161" t="str">
        <f t="shared" si="13"/>
        <v/>
      </c>
      <c r="N33" s="155" t="str">
        <f>IF(OR(B33=FALSE,Angle_1!E63=""),"",Angle_1!E63-Angle_1!D63+Angle_1!F63)</f>
        <v/>
      </c>
      <c r="O33" s="162" t="str">
        <f t="shared" si="14"/>
        <v/>
      </c>
      <c r="P33" s="154" t="str">
        <f t="shared" si="8"/>
        <v/>
      </c>
      <c r="Q33" s="154" t="str">
        <f t="shared" si="9"/>
        <v/>
      </c>
      <c r="R33" s="112"/>
      <c r="S33" s="154" t="e">
        <f ca="1">IF(Angle_1!L28&lt;0,ROUNDUP(Angle_1!L28,$M$80),ROUNDDOWN(Angle_1!L28,$M$80))</f>
        <v>#N/A</v>
      </c>
      <c r="T33" s="154" t="e">
        <f ca="1">IF(Angle_1!M28&lt;0,ROUNDDOWN(Angle_1!M28,$M$80),ROUNDUP(Angle_1!M28,$M$80))</f>
        <v>#N/A</v>
      </c>
      <c r="U33" s="154" t="e">
        <f t="shared" ca="1" si="2"/>
        <v>#N/A</v>
      </c>
      <c r="V33" s="154" t="e">
        <f t="shared" ca="1" si="3"/>
        <v>#N/A</v>
      </c>
      <c r="W33" s="154" t="e">
        <f t="shared" ca="1" si="4"/>
        <v>#N/A</v>
      </c>
      <c r="X33" s="154" t="e">
        <f t="shared" ca="1" si="5"/>
        <v>#N/A</v>
      </c>
      <c r="Y33" s="154" t="str">
        <f t="shared" si="10"/>
        <v/>
      </c>
      <c r="Z33" s="261" t="e">
        <f t="shared" ca="1" si="11"/>
        <v>#N/A</v>
      </c>
    </row>
    <row r="34" spans="1:31" ht="15" customHeight="1">
      <c r="B34" s="153" t="b">
        <f>IF(TRIM(Angle_1!C29)="",FALSE,TRUE)</f>
        <v>0</v>
      </c>
      <c r="C34" s="154" t="str">
        <f>IF($B34=FALSE,"",Angle_1!A29)</f>
        <v/>
      </c>
      <c r="D34" s="154" t="str">
        <f>IF($B34=FALSE,"",Angle_1!B29)</f>
        <v/>
      </c>
      <c r="E34" s="158" t="str">
        <f>IF($B34=FALSE,"",VALUE(Angle_1!C29))</f>
        <v/>
      </c>
      <c r="F34" s="154" t="str">
        <f>IF($B34=FALSE,"",Angle_1!D29)</f>
        <v/>
      </c>
      <c r="G34" s="159" t="str">
        <f>IF(B34=FALSE,"",Angle_1!O29)</f>
        <v/>
      </c>
      <c r="H34" s="159" t="str">
        <f>IF(B34=FALSE,"",Angle_1!P29)</f>
        <v/>
      </c>
      <c r="I34" s="159" t="str">
        <f>IF(B34=FALSE,"",Angle_1!Q29)</f>
        <v/>
      </c>
      <c r="J34" s="159" t="str">
        <f>IF(B34=FALSE,"",Angle_1!R29)</f>
        <v/>
      </c>
      <c r="K34" s="159" t="str">
        <f>IF(B34=FALSE,"",Angle_1!S29)</f>
        <v/>
      </c>
      <c r="L34" s="160" t="str">
        <f t="shared" si="12"/>
        <v/>
      </c>
      <c r="M34" s="161" t="str">
        <f t="shared" si="13"/>
        <v/>
      </c>
      <c r="N34" s="155" t="str">
        <f>IF(OR(B34=FALSE,Angle_1!E64=""),"",Angle_1!E64-Angle_1!D64+Angle_1!F64)</f>
        <v/>
      </c>
      <c r="O34" s="162" t="str">
        <f t="shared" si="14"/>
        <v/>
      </c>
      <c r="P34" s="154" t="str">
        <f t="shared" si="8"/>
        <v/>
      </c>
      <c r="Q34" s="154" t="str">
        <f t="shared" si="9"/>
        <v/>
      </c>
      <c r="R34" s="112"/>
      <c r="S34" s="154" t="e">
        <f ca="1">IF(Angle_1!L29&lt;0,ROUNDUP(Angle_1!L29,$M$80),ROUNDDOWN(Angle_1!L29,$M$80))</f>
        <v>#N/A</v>
      </c>
      <c r="T34" s="154" t="e">
        <f ca="1">IF(Angle_1!M29&lt;0,ROUNDDOWN(Angle_1!M29,$M$80),ROUNDUP(Angle_1!M29,$M$80))</f>
        <v>#N/A</v>
      </c>
      <c r="U34" s="154" t="e">
        <f t="shared" ca="1" si="2"/>
        <v>#N/A</v>
      </c>
      <c r="V34" s="154" t="e">
        <f t="shared" ca="1" si="3"/>
        <v>#N/A</v>
      </c>
      <c r="W34" s="154" t="e">
        <f t="shared" ca="1" si="4"/>
        <v>#N/A</v>
      </c>
      <c r="X34" s="154" t="e">
        <f t="shared" ca="1" si="5"/>
        <v>#N/A</v>
      </c>
      <c r="Y34" s="154" t="str">
        <f t="shared" si="10"/>
        <v/>
      </c>
      <c r="Z34" s="261" t="e">
        <f t="shared" ca="1" si="11"/>
        <v>#N/A</v>
      </c>
    </row>
    <row r="35" spans="1:31" ht="15" customHeight="1">
      <c r="B35" s="153" t="b">
        <f>IF(TRIM(Angle_1!C30)="",FALSE,TRUE)</f>
        <v>0</v>
      </c>
      <c r="C35" s="154" t="str">
        <f>IF($B35=FALSE,"",Angle_1!A30)</f>
        <v/>
      </c>
      <c r="D35" s="154" t="str">
        <f>IF($B35=FALSE,"",Angle_1!B30)</f>
        <v/>
      </c>
      <c r="E35" s="158" t="str">
        <f>IF($B35=FALSE,"",VALUE(Angle_1!C30))</f>
        <v/>
      </c>
      <c r="F35" s="154" t="str">
        <f>IF($B35=FALSE,"",Angle_1!D30)</f>
        <v/>
      </c>
      <c r="G35" s="159" t="str">
        <f>IF(B35=FALSE,"",Angle_1!O30)</f>
        <v/>
      </c>
      <c r="H35" s="159" t="str">
        <f>IF(B35=FALSE,"",Angle_1!P30)</f>
        <v/>
      </c>
      <c r="I35" s="159" t="str">
        <f>IF(B35=FALSE,"",Angle_1!Q30)</f>
        <v/>
      </c>
      <c r="J35" s="159" t="str">
        <f>IF(B35=FALSE,"",Angle_1!R30)</f>
        <v/>
      </c>
      <c r="K35" s="159" t="str">
        <f>IF(B35=FALSE,"",Angle_1!S30)</f>
        <v/>
      </c>
      <c r="L35" s="160" t="str">
        <f t="shared" si="12"/>
        <v/>
      </c>
      <c r="M35" s="161" t="str">
        <f t="shared" si="13"/>
        <v/>
      </c>
      <c r="N35" s="155" t="str">
        <f>IF(OR(B35=FALSE,Angle_1!E65=""),"",Angle_1!E65-Angle_1!D65+Angle_1!F65)</f>
        <v/>
      </c>
      <c r="O35" s="162" t="str">
        <f t="shared" si="14"/>
        <v/>
      </c>
      <c r="P35" s="154" t="str">
        <f t="shared" si="8"/>
        <v/>
      </c>
      <c r="Q35" s="154" t="str">
        <f t="shared" si="9"/>
        <v/>
      </c>
      <c r="R35" s="112"/>
      <c r="S35" s="154" t="e">
        <f ca="1">IF(Angle_1!L30&lt;0,ROUNDUP(Angle_1!L30,$M$80),ROUNDDOWN(Angle_1!L30,$M$80))</f>
        <v>#N/A</v>
      </c>
      <c r="T35" s="154" t="e">
        <f ca="1">IF(Angle_1!M30&lt;0,ROUNDDOWN(Angle_1!M30,$M$80),ROUNDUP(Angle_1!M30,$M$80))</f>
        <v>#N/A</v>
      </c>
      <c r="U35" s="154" t="e">
        <f t="shared" ca="1" si="2"/>
        <v>#N/A</v>
      </c>
      <c r="V35" s="154" t="e">
        <f t="shared" ca="1" si="3"/>
        <v>#N/A</v>
      </c>
      <c r="W35" s="154" t="e">
        <f t="shared" ca="1" si="4"/>
        <v>#N/A</v>
      </c>
      <c r="X35" s="154" t="e">
        <f t="shared" ca="1" si="5"/>
        <v>#N/A</v>
      </c>
      <c r="Y35" s="154" t="str">
        <f t="shared" si="10"/>
        <v/>
      </c>
      <c r="Z35" s="261" t="e">
        <f t="shared" ca="1" si="11"/>
        <v>#N/A</v>
      </c>
    </row>
    <row r="36" spans="1:31" ht="15" customHeight="1">
      <c r="B36" s="153" t="b">
        <f>IF(TRIM(Angle_1!C31)="",FALSE,TRUE)</f>
        <v>0</v>
      </c>
      <c r="C36" s="154" t="str">
        <f>IF($B36=FALSE,"",Angle_1!A31)</f>
        <v/>
      </c>
      <c r="D36" s="154" t="str">
        <f>IF($B36=FALSE,"",Angle_1!B31)</f>
        <v/>
      </c>
      <c r="E36" s="158" t="str">
        <f>IF($B36=FALSE,"",VALUE(Angle_1!C31))</f>
        <v/>
      </c>
      <c r="F36" s="154" t="str">
        <f>IF($B36=FALSE,"",Angle_1!D31)</f>
        <v/>
      </c>
      <c r="G36" s="159" t="str">
        <f>IF(B36=FALSE,"",Angle_1!O31)</f>
        <v/>
      </c>
      <c r="H36" s="159" t="str">
        <f>IF(B36=FALSE,"",Angle_1!P31)</f>
        <v/>
      </c>
      <c r="I36" s="159" t="str">
        <f>IF(B36=FALSE,"",Angle_1!Q31)</f>
        <v/>
      </c>
      <c r="J36" s="159" t="str">
        <f>IF(B36=FALSE,"",Angle_1!R31)</f>
        <v/>
      </c>
      <c r="K36" s="159" t="str">
        <f>IF(B36=FALSE,"",Angle_1!S31)</f>
        <v/>
      </c>
      <c r="L36" s="160" t="str">
        <f t="shared" si="12"/>
        <v/>
      </c>
      <c r="M36" s="161" t="str">
        <f t="shared" si="13"/>
        <v/>
      </c>
      <c r="N36" s="155" t="str">
        <f>IF(OR(B36=FALSE,Angle_1!E66=""),"",Angle_1!E66-Angle_1!D66+Angle_1!F66)</f>
        <v/>
      </c>
      <c r="O36" s="162" t="str">
        <f t="shared" si="14"/>
        <v/>
      </c>
      <c r="P36" s="154" t="str">
        <f t="shared" si="8"/>
        <v/>
      </c>
      <c r="Q36" s="154" t="str">
        <f t="shared" si="9"/>
        <v/>
      </c>
      <c r="R36" s="112"/>
      <c r="S36" s="154" t="e">
        <f ca="1">IF(Angle_1!L31&lt;0,ROUNDUP(Angle_1!L31,$M$80),ROUNDDOWN(Angle_1!L31,$M$80))</f>
        <v>#N/A</v>
      </c>
      <c r="T36" s="154" t="e">
        <f ca="1">IF(Angle_1!M31&lt;0,ROUNDDOWN(Angle_1!M31,$M$80),ROUNDUP(Angle_1!M31,$M$80))</f>
        <v>#N/A</v>
      </c>
      <c r="U36" s="154" t="e">
        <f t="shared" ca="1" si="2"/>
        <v>#N/A</v>
      </c>
      <c r="V36" s="154" t="e">
        <f t="shared" ca="1" si="3"/>
        <v>#N/A</v>
      </c>
      <c r="W36" s="154" t="e">
        <f t="shared" ca="1" si="4"/>
        <v>#N/A</v>
      </c>
      <c r="X36" s="154" t="e">
        <f t="shared" ca="1" si="5"/>
        <v>#N/A</v>
      </c>
      <c r="Y36" s="154" t="str">
        <f t="shared" si="10"/>
        <v/>
      </c>
      <c r="Z36" s="261" t="e">
        <f t="shared" ca="1" si="11"/>
        <v>#N/A</v>
      </c>
    </row>
    <row r="37" spans="1:31" ht="15" customHeight="1">
      <c r="B37" s="153" t="b">
        <f>IF(TRIM(Angle_1!C32)="",FALSE,TRUE)</f>
        <v>0</v>
      </c>
      <c r="C37" s="154" t="str">
        <f>IF($B37=FALSE,"",Angle_1!A32)</f>
        <v/>
      </c>
      <c r="D37" s="154" t="str">
        <f>IF($B37=FALSE,"",Angle_1!B32)</f>
        <v/>
      </c>
      <c r="E37" s="158" t="str">
        <f>IF($B37=FALSE,"",VALUE(Angle_1!C32))</f>
        <v/>
      </c>
      <c r="F37" s="154" t="str">
        <f>IF($B37=FALSE,"",Angle_1!D32)</f>
        <v/>
      </c>
      <c r="G37" s="159" t="str">
        <f>IF(B37=FALSE,"",Angle_1!O32)</f>
        <v/>
      </c>
      <c r="H37" s="159" t="str">
        <f>IF(B37=FALSE,"",Angle_1!P32)</f>
        <v/>
      </c>
      <c r="I37" s="159" t="str">
        <f>IF(B37=FALSE,"",Angle_1!Q32)</f>
        <v/>
      </c>
      <c r="J37" s="159" t="str">
        <f>IF(B37=FALSE,"",Angle_1!R32)</f>
        <v/>
      </c>
      <c r="K37" s="159" t="str">
        <f>IF(B37=FALSE,"",Angle_1!S32)</f>
        <v/>
      </c>
      <c r="L37" s="160" t="str">
        <f t="shared" si="12"/>
        <v/>
      </c>
      <c r="M37" s="161" t="str">
        <f t="shared" si="13"/>
        <v/>
      </c>
      <c r="N37" s="155" t="str">
        <f>IF(OR(B37=FALSE,Angle_1!E67=""),"",Angle_1!E67-Angle_1!D67+Angle_1!F67)</f>
        <v/>
      </c>
      <c r="O37" s="162" t="str">
        <f t="shared" si="14"/>
        <v/>
      </c>
      <c r="P37" s="154" t="str">
        <f t="shared" si="8"/>
        <v/>
      </c>
      <c r="Q37" s="154" t="str">
        <f t="shared" si="9"/>
        <v/>
      </c>
      <c r="R37" s="112"/>
      <c r="S37" s="154" t="e">
        <f ca="1">IF(Angle_1!L32&lt;0,ROUNDUP(Angle_1!L32,$M$80),ROUNDDOWN(Angle_1!L32,$M$80))</f>
        <v>#N/A</v>
      </c>
      <c r="T37" s="154" t="e">
        <f ca="1">IF(Angle_1!M32&lt;0,ROUNDDOWN(Angle_1!M32,$M$80),ROUNDUP(Angle_1!M32,$M$80))</f>
        <v>#N/A</v>
      </c>
      <c r="U37" s="154" t="e">
        <f t="shared" ca="1" si="2"/>
        <v>#N/A</v>
      </c>
      <c r="V37" s="154" t="e">
        <f t="shared" ca="1" si="3"/>
        <v>#N/A</v>
      </c>
      <c r="W37" s="154" t="e">
        <f t="shared" ca="1" si="4"/>
        <v>#N/A</v>
      </c>
      <c r="X37" s="154" t="e">
        <f t="shared" ca="1" si="5"/>
        <v>#N/A</v>
      </c>
      <c r="Y37" s="154" t="str">
        <f t="shared" si="10"/>
        <v/>
      </c>
      <c r="Z37" s="261" t="e">
        <f t="shared" ca="1" si="11"/>
        <v>#N/A</v>
      </c>
    </row>
    <row r="38" spans="1:31" ht="15" customHeight="1">
      <c r="B38" s="153" t="b">
        <f>IF(TRIM(Angle_1!C33)="",FALSE,TRUE)</f>
        <v>0</v>
      </c>
      <c r="C38" s="154" t="str">
        <f>IF($B38=FALSE,"",Angle_1!A33)</f>
        <v/>
      </c>
      <c r="D38" s="154" t="str">
        <f>IF($B38=FALSE,"",Angle_1!B33)</f>
        <v/>
      </c>
      <c r="E38" s="158" t="str">
        <f>IF($B38=FALSE,"",VALUE(Angle_1!C33))</f>
        <v/>
      </c>
      <c r="F38" s="154" t="str">
        <f>IF($B38=FALSE,"",Angle_1!D33)</f>
        <v/>
      </c>
      <c r="G38" s="159" t="str">
        <f>IF(B38=FALSE,"",Angle_1!O33)</f>
        <v/>
      </c>
      <c r="H38" s="159" t="str">
        <f>IF(B38=FALSE,"",Angle_1!P33)</f>
        <v/>
      </c>
      <c r="I38" s="159" t="str">
        <f>IF(B38=FALSE,"",Angle_1!Q33)</f>
        <v/>
      </c>
      <c r="J38" s="159" t="str">
        <f>IF(B38=FALSE,"",Angle_1!R33)</f>
        <v/>
      </c>
      <c r="K38" s="159" t="str">
        <f>IF(B38=FALSE,"",Angle_1!S33)</f>
        <v/>
      </c>
      <c r="L38" s="160" t="str">
        <f t="shared" si="12"/>
        <v/>
      </c>
      <c r="M38" s="161" t="str">
        <f t="shared" si="13"/>
        <v/>
      </c>
      <c r="N38" s="155" t="str">
        <f>IF(OR(B38=FALSE,Angle_1!E68=""),"",Angle_1!E68-Angle_1!D68+Angle_1!F68)</f>
        <v/>
      </c>
      <c r="O38" s="162" t="str">
        <f t="shared" si="14"/>
        <v/>
      </c>
      <c r="P38" s="154" t="str">
        <f t="shared" si="8"/>
        <v/>
      </c>
      <c r="Q38" s="154" t="str">
        <f t="shared" si="9"/>
        <v/>
      </c>
      <c r="R38" s="112"/>
      <c r="S38" s="154" t="e">
        <f ca="1">IF(Angle_1!L33&lt;0,ROUNDUP(Angle_1!L33,$M$80),ROUNDDOWN(Angle_1!L33,$M$80))</f>
        <v>#N/A</v>
      </c>
      <c r="T38" s="154" t="e">
        <f ca="1">IF(Angle_1!M33&lt;0,ROUNDDOWN(Angle_1!M33,$M$80),ROUNDUP(Angle_1!M33,$M$80))</f>
        <v>#N/A</v>
      </c>
      <c r="U38" s="154" t="e">
        <f t="shared" ca="1" si="2"/>
        <v>#N/A</v>
      </c>
      <c r="V38" s="154" t="e">
        <f t="shared" ca="1" si="3"/>
        <v>#N/A</v>
      </c>
      <c r="W38" s="154" t="e">
        <f t="shared" ca="1" si="4"/>
        <v>#N/A</v>
      </c>
      <c r="X38" s="154" t="e">
        <f t="shared" ca="1" si="5"/>
        <v>#N/A</v>
      </c>
      <c r="Y38" s="154" t="str">
        <f t="shared" si="10"/>
        <v/>
      </c>
      <c r="Z38" s="261" t="e">
        <f t="shared" ca="1" si="11"/>
        <v>#N/A</v>
      </c>
    </row>
    <row r="39" spans="1:31" ht="15" customHeight="1">
      <c r="B39" s="153" t="b">
        <f>IF(TRIM(Angle_1!C34)="",FALSE,TRUE)</f>
        <v>0</v>
      </c>
      <c r="C39" s="154" t="str">
        <f>IF($B39=FALSE,"",Angle_1!A34)</f>
        <v/>
      </c>
      <c r="D39" s="154" t="str">
        <f>IF($B39=FALSE,"",Angle_1!B34)</f>
        <v/>
      </c>
      <c r="E39" s="158" t="str">
        <f>IF($B39=FALSE,"",VALUE(Angle_1!C34))</f>
        <v/>
      </c>
      <c r="F39" s="154" t="str">
        <f>IF($B39=FALSE,"",Angle_1!D34)</f>
        <v/>
      </c>
      <c r="G39" s="159" t="str">
        <f>IF(B39=FALSE,"",Angle_1!O34)</f>
        <v/>
      </c>
      <c r="H39" s="159" t="str">
        <f>IF(B39=FALSE,"",Angle_1!P34)</f>
        <v/>
      </c>
      <c r="I39" s="159" t="str">
        <f>IF(B39=FALSE,"",Angle_1!Q34)</f>
        <v/>
      </c>
      <c r="J39" s="159" t="str">
        <f>IF(B39=FALSE,"",Angle_1!R34)</f>
        <v/>
      </c>
      <c r="K39" s="159" t="str">
        <f>IF(B39=FALSE,"",Angle_1!S34)</f>
        <v/>
      </c>
      <c r="L39" s="160" t="str">
        <f t="shared" si="12"/>
        <v/>
      </c>
      <c r="M39" s="161" t="str">
        <f t="shared" si="13"/>
        <v/>
      </c>
      <c r="N39" s="155" t="str">
        <f>IF(OR(B39=FALSE,Angle_1!E69=""),"",Angle_1!E69-Angle_1!D69+Angle_1!F69)</f>
        <v/>
      </c>
      <c r="O39" s="162" t="str">
        <f t="shared" si="14"/>
        <v/>
      </c>
      <c r="P39" s="154" t="str">
        <f t="shared" si="8"/>
        <v/>
      </c>
      <c r="Q39" s="154" t="str">
        <f t="shared" si="9"/>
        <v/>
      </c>
      <c r="R39" s="112"/>
      <c r="S39" s="154" t="e">
        <f ca="1">IF(Angle_1!L34&lt;0,ROUNDUP(Angle_1!L34,$M$80),ROUNDDOWN(Angle_1!L34,$M$80))</f>
        <v>#N/A</v>
      </c>
      <c r="T39" s="154" t="e">
        <f ca="1">IF(Angle_1!M34&lt;0,ROUNDDOWN(Angle_1!M34,$M$80),ROUNDUP(Angle_1!M34,$M$80))</f>
        <v>#N/A</v>
      </c>
      <c r="U39" s="154" t="e">
        <f t="shared" ca="1" si="2"/>
        <v>#N/A</v>
      </c>
      <c r="V39" s="154" t="e">
        <f t="shared" ca="1" si="3"/>
        <v>#N/A</v>
      </c>
      <c r="W39" s="154" t="e">
        <f t="shared" ca="1" si="4"/>
        <v>#N/A</v>
      </c>
      <c r="X39" s="154" t="e">
        <f t="shared" ca="1" si="5"/>
        <v>#N/A</v>
      </c>
      <c r="Y39" s="154" t="str">
        <f t="shared" si="10"/>
        <v/>
      </c>
      <c r="Z39" s="261" t="e">
        <f t="shared" ca="1" si="11"/>
        <v>#N/A</v>
      </c>
    </row>
    <row r="40" spans="1:31" ht="15" customHeight="1">
      <c r="N40" s="109"/>
      <c r="O40" s="109"/>
      <c r="P40" s="109"/>
      <c r="Q40" s="109"/>
      <c r="R40" s="109"/>
      <c r="S40" s="109"/>
      <c r="T40" s="109"/>
      <c r="X40" s="109"/>
    </row>
    <row r="41" spans="1:31" ht="15" customHeight="1">
      <c r="A41" s="151" t="s">
        <v>128</v>
      </c>
      <c r="C41" s="108"/>
      <c r="D41" s="108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</row>
    <row r="42" spans="1:31" ht="15" customHeight="1">
      <c r="A42" s="151"/>
      <c r="B42" s="460" t="s">
        <v>98</v>
      </c>
      <c r="C42" s="469" t="s">
        <v>60</v>
      </c>
      <c r="D42" s="466" t="s">
        <v>326</v>
      </c>
      <c r="E42" s="467"/>
      <c r="F42" s="467"/>
      <c r="G42" s="467"/>
      <c r="H42" s="467"/>
      <c r="I42" s="468"/>
      <c r="J42" s="466" t="s">
        <v>263</v>
      </c>
      <c r="K42" s="467"/>
      <c r="L42" s="467"/>
      <c r="M42" s="467"/>
      <c r="N42" s="467"/>
      <c r="O42" s="468"/>
      <c r="P42" s="466" t="s">
        <v>75</v>
      </c>
      <c r="Q42" s="467"/>
      <c r="R42" s="467"/>
      <c r="S42" s="467"/>
      <c r="T42" s="467"/>
      <c r="U42" s="468"/>
      <c r="V42" s="466" t="s">
        <v>334</v>
      </c>
      <c r="W42" s="467"/>
      <c r="X42" s="467"/>
      <c r="Y42" s="467"/>
      <c r="Z42" s="467"/>
      <c r="AA42" s="468"/>
      <c r="AB42" s="460" t="s">
        <v>264</v>
      </c>
      <c r="AC42" s="203" t="s">
        <v>265</v>
      </c>
      <c r="AD42" s="203" t="s">
        <v>266</v>
      </c>
      <c r="AE42" s="203" t="s">
        <v>267</v>
      </c>
    </row>
    <row r="43" spans="1:31" ht="15" customHeight="1">
      <c r="A43" s="151"/>
      <c r="B43" s="465"/>
      <c r="C43" s="472"/>
      <c r="D43" s="203" t="s">
        <v>287</v>
      </c>
      <c r="E43" s="203" t="s">
        <v>268</v>
      </c>
      <c r="F43" s="460" t="s">
        <v>132</v>
      </c>
      <c r="G43" s="460" t="s">
        <v>169</v>
      </c>
      <c r="H43" s="460" t="s">
        <v>170</v>
      </c>
      <c r="I43" s="460" t="s">
        <v>133</v>
      </c>
      <c r="J43" s="203" t="s">
        <v>77</v>
      </c>
      <c r="K43" s="203" t="s">
        <v>131</v>
      </c>
      <c r="L43" s="460" t="s">
        <v>132</v>
      </c>
      <c r="M43" s="460" t="s">
        <v>169</v>
      </c>
      <c r="N43" s="460" t="s">
        <v>170</v>
      </c>
      <c r="O43" s="460" t="s">
        <v>133</v>
      </c>
      <c r="P43" s="203" t="s">
        <v>75</v>
      </c>
      <c r="Q43" s="203" t="s">
        <v>131</v>
      </c>
      <c r="R43" s="460" t="s">
        <v>132</v>
      </c>
      <c r="S43" s="460" t="s">
        <v>169</v>
      </c>
      <c r="T43" s="460" t="s">
        <v>170</v>
      </c>
      <c r="U43" s="460" t="s">
        <v>133</v>
      </c>
      <c r="V43" s="249" t="s">
        <v>334</v>
      </c>
      <c r="W43" s="249" t="s">
        <v>131</v>
      </c>
      <c r="X43" s="460" t="s">
        <v>132</v>
      </c>
      <c r="Y43" s="460" t="s">
        <v>169</v>
      </c>
      <c r="Z43" s="460" t="s">
        <v>170</v>
      </c>
      <c r="AA43" s="460" t="s">
        <v>133</v>
      </c>
      <c r="AB43" s="465"/>
      <c r="AC43" s="200"/>
      <c r="AD43" s="200"/>
      <c r="AE43" s="200"/>
    </row>
    <row r="44" spans="1:31" ht="15" customHeight="1">
      <c r="A44" s="151"/>
      <c r="B44" s="202" t="s">
        <v>262</v>
      </c>
      <c r="C44" s="472"/>
      <c r="D44" s="203" t="s">
        <v>288</v>
      </c>
      <c r="E44" s="203" t="s">
        <v>269</v>
      </c>
      <c r="F44" s="461"/>
      <c r="G44" s="461"/>
      <c r="H44" s="465"/>
      <c r="I44" s="461"/>
      <c r="J44" s="203" t="s">
        <v>179</v>
      </c>
      <c r="K44" s="203" t="s">
        <v>270</v>
      </c>
      <c r="L44" s="461"/>
      <c r="M44" s="461"/>
      <c r="N44" s="465"/>
      <c r="O44" s="461"/>
      <c r="P44" s="203" t="s">
        <v>205</v>
      </c>
      <c r="Q44" s="203" t="s">
        <v>333</v>
      </c>
      <c r="R44" s="461"/>
      <c r="S44" s="461"/>
      <c r="T44" s="465"/>
      <c r="U44" s="461"/>
      <c r="V44" s="249"/>
      <c r="W44" s="249" t="s">
        <v>340</v>
      </c>
      <c r="X44" s="461"/>
      <c r="Y44" s="461"/>
      <c r="Z44" s="465"/>
      <c r="AA44" s="461"/>
      <c r="AB44" s="202" t="s">
        <v>271</v>
      </c>
      <c r="AC44" s="202" t="s">
        <v>272</v>
      </c>
      <c r="AD44" s="202" t="s">
        <v>137</v>
      </c>
      <c r="AE44" s="202" t="s">
        <v>273</v>
      </c>
    </row>
    <row r="45" spans="1:31" ht="15" customHeight="1">
      <c r="A45" s="151"/>
      <c r="B45" s="202" t="s">
        <v>274</v>
      </c>
      <c r="C45" s="470"/>
      <c r="D45" s="202" t="s">
        <v>275</v>
      </c>
      <c r="E45" s="202" t="s">
        <v>275</v>
      </c>
      <c r="F45" s="465"/>
      <c r="G45" s="465"/>
      <c r="H45" s="202" t="s">
        <v>274</v>
      </c>
      <c r="I45" s="461"/>
      <c r="J45" s="202" t="s">
        <v>274</v>
      </c>
      <c r="K45" s="202" t="s">
        <v>274</v>
      </c>
      <c r="L45" s="465"/>
      <c r="M45" s="465"/>
      <c r="N45" s="202" t="s">
        <v>274</v>
      </c>
      <c r="O45" s="461"/>
      <c r="P45" s="202" t="s">
        <v>274</v>
      </c>
      <c r="Q45" s="202" t="s">
        <v>274</v>
      </c>
      <c r="R45" s="465"/>
      <c r="S45" s="465"/>
      <c r="T45" s="202" t="s">
        <v>274</v>
      </c>
      <c r="U45" s="461"/>
      <c r="V45" s="250" t="s">
        <v>348</v>
      </c>
      <c r="W45" s="250" t="s">
        <v>274</v>
      </c>
      <c r="X45" s="465"/>
      <c r="Y45" s="465"/>
      <c r="Z45" s="250" t="s">
        <v>274</v>
      </c>
      <c r="AA45" s="461"/>
      <c r="AB45" s="202" t="s">
        <v>274</v>
      </c>
      <c r="AC45" s="202"/>
      <c r="AD45" s="202"/>
      <c r="AE45" s="202" t="s">
        <v>274</v>
      </c>
    </row>
    <row r="46" spans="1:31" ht="15" customHeight="1">
      <c r="A46" s="151"/>
      <c r="B46" s="154" t="str">
        <f t="shared" ref="B46:B65" si="15">E9</f>
        <v/>
      </c>
      <c r="C46" s="154" t="str">
        <f t="shared" ref="C46:C65" si="16">F9</f>
        <v/>
      </c>
      <c r="D46" s="154" t="str">
        <f t="shared" ref="D46:D65" si="17">IF(B9=FALSE,"",X99)</f>
        <v/>
      </c>
      <c r="E46" s="154" t="str">
        <f t="shared" ref="E46:E65" si="18">IF(B9=FALSE,"",M99)</f>
        <v/>
      </c>
      <c r="F46" s="154" t="s">
        <v>276</v>
      </c>
      <c r="G46" s="154">
        <v>1</v>
      </c>
      <c r="H46" s="163" t="str">
        <f t="shared" ref="H46:H65" si="19">IF(B9=FALSE,"",ABS(G46*SQRT(SUMSQ(E46,D46)))/3600)</f>
        <v/>
      </c>
      <c r="I46" s="154" t="s">
        <v>277</v>
      </c>
      <c r="J46" s="161">
        <f>MAX(M$9:M$39)</f>
        <v>0</v>
      </c>
      <c r="K46" s="154" t="str">
        <f t="shared" ref="K46:K65" si="20">IF(B9=FALSE,"",J46/SQRT(5))</f>
        <v/>
      </c>
      <c r="L46" s="154" t="s">
        <v>278</v>
      </c>
      <c r="M46" s="154">
        <v>-1</v>
      </c>
      <c r="N46" s="155" t="str">
        <f t="shared" ref="N46:N65" si="21">IF(B9=FALSE,"",ABS(M46*K46))</f>
        <v/>
      </c>
      <c r="O46" s="154">
        <v>4</v>
      </c>
      <c r="P46" s="154" t="str">
        <f>IF(Angle_1!J4="","",Angle_1!J4)</f>
        <v/>
      </c>
      <c r="Q46" s="164" t="str">
        <f t="shared" ref="Q46:Q65" si="22">IF(B9=FALSE,"",IF(H9=FALSE,"",P46/2/SQRT(3)))</f>
        <v/>
      </c>
      <c r="R46" s="154" t="s">
        <v>279</v>
      </c>
      <c r="S46" s="154">
        <v>1</v>
      </c>
      <c r="T46" s="165" t="str">
        <f t="shared" ref="T46:T65" si="23">IF(B9=FALSE,"",IF(H9=FALSE,"",ABS(S46*Q46)))</f>
        <v/>
      </c>
      <c r="U46" s="154" t="s">
        <v>277</v>
      </c>
      <c r="V46" s="154" t="str">
        <f>IF(Angle_1!P4="","",1)</f>
        <v/>
      </c>
      <c r="W46" s="164" t="e">
        <f>IF(H9=FALSE,"",IF(N9=FALSE,"",(V46/60)/2/SQRT(3)))</f>
        <v>#VALUE!</v>
      </c>
      <c r="X46" s="154" t="s">
        <v>279</v>
      </c>
      <c r="Y46" s="154">
        <v>1</v>
      </c>
      <c r="Z46" s="165" t="e">
        <f t="shared" ref="Z46:Z76" si="24">IF(H9=FALSE,"",IF(N9=FALSE,"",ABS(Y46*W46)))</f>
        <v>#VALUE!</v>
      </c>
      <c r="AA46" s="154" t="s">
        <v>277</v>
      </c>
      <c r="AB46" s="166" t="str">
        <f>IF(B9=FALSE,"",SQRT(SUMSQ(H46,N46,T46,Z46)))</f>
        <v/>
      </c>
      <c r="AC46" s="154" t="str">
        <f t="shared" ref="AC46:AC76" si="25">IF(B9=FALSE,"",IF(N46=0,"∞",ROUNDDOWN(AB46^4/(N46^4/O46),0)))</f>
        <v/>
      </c>
      <c r="AD46" s="154" t="str">
        <f t="shared" ref="AD46:AD76" si="26">IF(B9=FALSE,"",IFERROR(VLOOKUP(AC46,I$85:J$94,2,FALSE),2))</f>
        <v/>
      </c>
      <c r="AE46" s="167" t="str">
        <f t="shared" ref="AE46:AE76" si="27">IF(B9=FALSE,"",MAX(AD$46:AD$76)*AB46)</f>
        <v/>
      </c>
    </row>
    <row r="47" spans="1:31" ht="15" customHeight="1">
      <c r="A47" s="151"/>
      <c r="B47" s="154" t="str">
        <f t="shared" si="15"/>
        <v/>
      </c>
      <c r="C47" s="154" t="str">
        <f t="shared" si="16"/>
        <v/>
      </c>
      <c r="D47" s="154" t="str">
        <f t="shared" si="17"/>
        <v/>
      </c>
      <c r="E47" s="154" t="str">
        <f t="shared" si="18"/>
        <v/>
      </c>
      <c r="F47" s="154" t="s">
        <v>276</v>
      </c>
      <c r="G47" s="154">
        <v>1</v>
      </c>
      <c r="H47" s="163" t="str">
        <f t="shared" si="19"/>
        <v/>
      </c>
      <c r="I47" s="154" t="s">
        <v>277</v>
      </c>
      <c r="J47" s="161">
        <f t="shared" ref="J47:J65" si="28">MAX(M$9:M$39)</f>
        <v>0</v>
      </c>
      <c r="K47" s="154" t="str">
        <f t="shared" si="20"/>
        <v/>
      </c>
      <c r="L47" s="154" t="s">
        <v>278</v>
      </c>
      <c r="M47" s="154">
        <v>-1</v>
      </c>
      <c r="N47" s="155" t="str">
        <f t="shared" si="21"/>
        <v/>
      </c>
      <c r="O47" s="154">
        <v>4</v>
      </c>
      <c r="P47" s="154" t="str">
        <f>IF(Angle_1!J5="","",Angle_1!J5)</f>
        <v/>
      </c>
      <c r="Q47" s="164" t="str">
        <f t="shared" si="22"/>
        <v/>
      </c>
      <c r="R47" s="154" t="s">
        <v>279</v>
      </c>
      <c r="S47" s="154">
        <v>1</v>
      </c>
      <c r="T47" s="165" t="str">
        <f t="shared" si="23"/>
        <v/>
      </c>
      <c r="U47" s="154" t="s">
        <v>277</v>
      </c>
      <c r="V47" s="154" t="str">
        <f>IF(Angle_1!P5="","",1)</f>
        <v/>
      </c>
      <c r="W47" s="164" t="e">
        <f t="shared" ref="W47:W76" si="29">IF(H10=FALSE,"",IF(N10=FALSE,"",(V47/60)/2/SQRT(3)))</f>
        <v>#VALUE!</v>
      </c>
      <c r="X47" s="154" t="s">
        <v>279</v>
      </c>
      <c r="Y47" s="154">
        <v>1</v>
      </c>
      <c r="Z47" s="165" t="e">
        <f t="shared" si="24"/>
        <v>#VALUE!</v>
      </c>
      <c r="AA47" s="154" t="s">
        <v>277</v>
      </c>
      <c r="AB47" s="166" t="str">
        <f t="shared" ref="AB47:AB76" si="30">IF(B10=FALSE,"",SQRT(SUMSQ(H47,N47,T47,Z47)))</f>
        <v/>
      </c>
      <c r="AC47" s="154" t="str">
        <f t="shared" si="25"/>
        <v/>
      </c>
      <c r="AD47" s="154" t="str">
        <f t="shared" si="26"/>
        <v/>
      </c>
      <c r="AE47" s="167" t="str">
        <f t="shared" si="27"/>
        <v/>
      </c>
    </row>
    <row r="48" spans="1:31" ht="15" customHeight="1">
      <c r="A48" s="151"/>
      <c r="B48" s="154" t="str">
        <f t="shared" si="15"/>
        <v/>
      </c>
      <c r="C48" s="154" t="str">
        <f t="shared" si="16"/>
        <v/>
      </c>
      <c r="D48" s="154" t="str">
        <f t="shared" si="17"/>
        <v/>
      </c>
      <c r="E48" s="154" t="str">
        <f t="shared" si="18"/>
        <v/>
      </c>
      <c r="F48" s="154" t="s">
        <v>276</v>
      </c>
      <c r="G48" s="154">
        <v>1</v>
      </c>
      <c r="H48" s="163" t="str">
        <f t="shared" si="19"/>
        <v/>
      </c>
      <c r="I48" s="154" t="s">
        <v>277</v>
      </c>
      <c r="J48" s="161">
        <f t="shared" si="28"/>
        <v>0</v>
      </c>
      <c r="K48" s="154" t="str">
        <f t="shared" si="20"/>
        <v/>
      </c>
      <c r="L48" s="154" t="s">
        <v>278</v>
      </c>
      <c r="M48" s="154">
        <v>-1</v>
      </c>
      <c r="N48" s="155" t="str">
        <f t="shared" si="21"/>
        <v/>
      </c>
      <c r="O48" s="154">
        <v>4</v>
      </c>
      <c r="P48" s="154" t="str">
        <f>IF(Angle_1!J6="","",Angle_1!J6)</f>
        <v/>
      </c>
      <c r="Q48" s="164" t="str">
        <f t="shared" si="22"/>
        <v/>
      </c>
      <c r="R48" s="154" t="s">
        <v>279</v>
      </c>
      <c r="S48" s="154">
        <v>1</v>
      </c>
      <c r="T48" s="165" t="str">
        <f t="shared" si="23"/>
        <v/>
      </c>
      <c r="U48" s="154" t="s">
        <v>277</v>
      </c>
      <c r="V48" s="154" t="str">
        <f>IF(Angle_1!P6="","",1)</f>
        <v/>
      </c>
      <c r="W48" s="164" t="e">
        <f t="shared" si="29"/>
        <v>#VALUE!</v>
      </c>
      <c r="X48" s="154" t="s">
        <v>279</v>
      </c>
      <c r="Y48" s="154">
        <v>1</v>
      </c>
      <c r="Z48" s="165" t="e">
        <f t="shared" si="24"/>
        <v>#VALUE!</v>
      </c>
      <c r="AA48" s="154" t="s">
        <v>277</v>
      </c>
      <c r="AB48" s="166" t="str">
        <f t="shared" si="30"/>
        <v/>
      </c>
      <c r="AC48" s="154" t="str">
        <f t="shared" si="25"/>
        <v/>
      </c>
      <c r="AD48" s="154" t="str">
        <f t="shared" si="26"/>
        <v/>
      </c>
      <c r="AE48" s="167" t="str">
        <f t="shared" si="27"/>
        <v/>
      </c>
    </row>
    <row r="49" spans="1:31" ht="15" customHeight="1">
      <c r="A49" s="151"/>
      <c r="B49" s="154" t="str">
        <f t="shared" si="15"/>
        <v/>
      </c>
      <c r="C49" s="154" t="str">
        <f t="shared" si="16"/>
        <v/>
      </c>
      <c r="D49" s="154" t="str">
        <f t="shared" si="17"/>
        <v/>
      </c>
      <c r="E49" s="154" t="str">
        <f t="shared" si="18"/>
        <v/>
      </c>
      <c r="F49" s="154" t="s">
        <v>276</v>
      </c>
      <c r="G49" s="154">
        <v>1</v>
      </c>
      <c r="H49" s="163" t="str">
        <f t="shared" si="19"/>
        <v/>
      </c>
      <c r="I49" s="154" t="s">
        <v>277</v>
      </c>
      <c r="J49" s="161">
        <f t="shared" si="28"/>
        <v>0</v>
      </c>
      <c r="K49" s="154" t="str">
        <f t="shared" si="20"/>
        <v/>
      </c>
      <c r="L49" s="154" t="s">
        <v>278</v>
      </c>
      <c r="M49" s="154">
        <v>-1</v>
      </c>
      <c r="N49" s="155" t="str">
        <f t="shared" si="21"/>
        <v/>
      </c>
      <c r="O49" s="154">
        <v>4</v>
      </c>
      <c r="P49" s="154" t="str">
        <f>IF(Angle_1!J7="","",Angle_1!J7)</f>
        <v/>
      </c>
      <c r="Q49" s="164" t="str">
        <f t="shared" si="22"/>
        <v/>
      </c>
      <c r="R49" s="154" t="s">
        <v>279</v>
      </c>
      <c r="S49" s="154">
        <v>1</v>
      </c>
      <c r="T49" s="165" t="str">
        <f t="shared" si="23"/>
        <v/>
      </c>
      <c r="U49" s="154" t="s">
        <v>277</v>
      </c>
      <c r="V49" s="154" t="str">
        <f>IF(Angle_1!P7="","",1)</f>
        <v/>
      </c>
      <c r="W49" s="164" t="e">
        <f t="shared" si="29"/>
        <v>#VALUE!</v>
      </c>
      <c r="X49" s="154" t="s">
        <v>279</v>
      </c>
      <c r="Y49" s="154">
        <v>1</v>
      </c>
      <c r="Z49" s="165" t="e">
        <f t="shared" si="24"/>
        <v>#VALUE!</v>
      </c>
      <c r="AA49" s="154" t="s">
        <v>277</v>
      </c>
      <c r="AB49" s="166" t="str">
        <f t="shared" si="30"/>
        <v/>
      </c>
      <c r="AC49" s="154" t="str">
        <f t="shared" si="25"/>
        <v/>
      </c>
      <c r="AD49" s="154" t="str">
        <f t="shared" si="26"/>
        <v/>
      </c>
      <c r="AE49" s="167" t="str">
        <f t="shared" si="27"/>
        <v/>
      </c>
    </row>
    <row r="50" spans="1:31" ht="15" customHeight="1">
      <c r="A50" s="151"/>
      <c r="B50" s="154" t="str">
        <f t="shared" si="15"/>
        <v/>
      </c>
      <c r="C50" s="154" t="str">
        <f t="shared" si="16"/>
        <v/>
      </c>
      <c r="D50" s="154" t="str">
        <f t="shared" si="17"/>
        <v/>
      </c>
      <c r="E50" s="154" t="str">
        <f t="shared" si="18"/>
        <v/>
      </c>
      <c r="F50" s="154" t="s">
        <v>276</v>
      </c>
      <c r="G50" s="154">
        <v>1</v>
      </c>
      <c r="H50" s="163" t="str">
        <f t="shared" si="19"/>
        <v/>
      </c>
      <c r="I50" s="154" t="s">
        <v>277</v>
      </c>
      <c r="J50" s="161">
        <f t="shared" si="28"/>
        <v>0</v>
      </c>
      <c r="K50" s="154" t="str">
        <f t="shared" si="20"/>
        <v/>
      </c>
      <c r="L50" s="154" t="s">
        <v>278</v>
      </c>
      <c r="M50" s="154">
        <v>-1</v>
      </c>
      <c r="N50" s="155" t="str">
        <f t="shared" si="21"/>
        <v/>
      </c>
      <c r="O50" s="154">
        <v>4</v>
      </c>
      <c r="P50" s="154" t="str">
        <f>IF(Angle_1!J8="","",Angle_1!J8)</f>
        <v/>
      </c>
      <c r="Q50" s="164" t="str">
        <f t="shared" si="22"/>
        <v/>
      </c>
      <c r="R50" s="154" t="s">
        <v>279</v>
      </c>
      <c r="S50" s="154">
        <v>1</v>
      </c>
      <c r="T50" s="165" t="str">
        <f t="shared" si="23"/>
        <v/>
      </c>
      <c r="U50" s="154" t="s">
        <v>277</v>
      </c>
      <c r="V50" s="154" t="str">
        <f>IF(Angle_1!P8="","",1)</f>
        <v/>
      </c>
      <c r="W50" s="164" t="e">
        <f t="shared" si="29"/>
        <v>#VALUE!</v>
      </c>
      <c r="X50" s="154" t="s">
        <v>279</v>
      </c>
      <c r="Y50" s="154">
        <v>1</v>
      </c>
      <c r="Z50" s="165" t="e">
        <f t="shared" si="24"/>
        <v>#VALUE!</v>
      </c>
      <c r="AA50" s="154" t="s">
        <v>277</v>
      </c>
      <c r="AB50" s="166" t="str">
        <f t="shared" si="30"/>
        <v/>
      </c>
      <c r="AC50" s="154" t="str">
        <f t="shared" si="25"/>
        <v/>
      </c>
      <c r="AD50" s="154" t="str">
        <f t="shared" si="26"/>
        <v/>
      </c>
      <c r="AE50" s="167" t="str">
        <f t="shared" si="27"/>
        <v/>
      </c>
    </row>
    <row r="51" spans="1:31" ht="15" customHeight="1">
      <c r="A51" s="151"/>
      <c r="B51" s="154" t="str">
        <f t="shared" si="15"/>
        <v/>
      </c>
      <c r="C51" s="154" t="str">
        <f t="shared" si="16"/>
        <v/>
      </c>
      <c r="D51" s="154" t="str">
        <f t="shared" si="17"/>
        <v/>
      </c>
      <c r="E51" s="154" t="str">
        <f t="shared" si="18"/>
        <v/>
      </c>
      <c r="F51" s="154" t="s">
        <v>276</v>
      </c>
      <c r="G51" s="154">
        <v>1</v>
      </c>
      <c r="H51" s="163" t="str">
        <f t="shared" si="19"/>
        <v/>
      </c>
      <c r="I51" s="154" t="s">
        <v>277</v>
      </c>
      <c r="J51" s="161">
        <f t="shared" si="28"/>
        <v>0</v>
      </c>
      <c r="K51" s="154" t="str">
        <f t="shared" si="20"/>
        <v/>
      </c>
      <c r="L51" s="154" t="s">
        <v>278</v>
      </c>
      <c r="M51" s="154">
        <v>-1</v>
      </c>
      <c r="N51" s="155" t="str">
        <f t="shared" si="21"/>
        <v/>
      </c>
      <c r="O51" s="154">
        <v>4</v>
      </c>
      <c r="P51" s="154" t="str">
        <f>IF(Angle_1!J9="","",Angle_1!J9)</f>
        <v/>
      </c>
      <c r="Q51" s="164" t="str">
        <f t="shared" si="22"/>
        <v/>
      </c>
      <c r="R51" s="154" t="s">
        <v>279</v>
      </c>
      <c r="S51" s="154">
        <v>1</v>
      </c>
      <c r="T51" s="165" t="str">
        <f t="shared" si="23"/>
        <v/>
      </c>
      <c r="U51" s="154" t="s">
        <v>277</v>
      </c>
      <c r="V51" s="154" t="str">
        <f>IF(Angle_1!P9="","",1)</f>
        <v/>
      </c>
      <c r="W51" s="164" t="e">
        <f t="shared" si="29"/>
        <v>#VALUE!</v>
      </c>
      <c r="X51" s="154" t="s">
        <v>279</v>
      </c>
      <c r="Y51" s="154">
        <v>1</v>
      </c>
      <c r="Z51" s="165" t="e">
        <f t="shared" si="24"/>
        <v>#VALUE!</v>
      </c>
      <c r="AA51" s="154" t="s">
        <v>277</v>
      </c>
      <c r="AB51" s="166" t="str">
        <f t="shared" si="30"/>
        <v/>
      </c>
      <c r="AC51" s="154" t="str">
        <f t="shared" si="25"/>
        <v/>
      </c>
      <c r="AD51" s="154" t="str">
        <f t="shared" si="26"/>
        <v/>
      </c>
      <c r="AE51" s="167" t="str">
        <f t="shared" si="27"/>
        <v/>
      </c>
    </row>
    <row r="52" spans="1:31" ht="15" customHeight="1">
      <c r="A52" s="151"/>
      <c r="B52" s="154" t="str">
        <f t="shared" si="15"/>
        <v/>
      </c>
      <c r="C52" s="154" t="str">
        <f t="shared" si="16"/>
        <v/>
      </c>
      <c r="D52" s="154" t="str">
        <f t="shared" si="17"/>
        <v/>
      </c>
      <c r="E52" s="154" t="str">
        <f t="shared" si="18"/>
        <v/>
      </c>
      <c r="F52" s="154" t="s">
        <v>276</v>
      </c>
      <c r="G52" s="154">
        <v>1</v>
      </c>
      <c r="H52" s="163" t="str">
        <f t="shared" si="19"/>
        <v/>
      </c>
      <c r="I52" s="154" t="s">
        <v>277</v>
      </c>
      <c r="J52" s="161">
        <f t="shared" si="28"/>
        <v>0</v>
      </c>
      <c r="K52" s="154" t="str">
        <f t="shared" si="20"/>
        <v/>
      </c>
      <c r="L52" s="154" t="s">
        <v>278</v>
      </c>
      <c r="M52" s="154">
        <v>-1</v>
      </c>
      <c r="N52" s="155" t="str">
        <f t="shared" si="21"/>
        <v/>
      </c>
      <c r="O52" s="154">
        <v>4</v>
      </c>
      <c r="P52" s="154" t="str">
        <f>IF(Angle_1!J10="","",Angle_1!J10)</f>
        <v/>
      </c>
      <c r="Q52" s="164" t="str">
        <f t="shared" si="22"/>
        <v/>
      </c>
      <c r="R52" s="154" t="s">
        <v>279</v>
      </c>
      <c r="S52" s="154">
        <v>1</v>
      </c>
      <c r="T52" s="165" t="str">
        <f t="shared" si="23"/>
        <v/>
      </c>
      <c r="U52" s="154" t="s">
        <v>277</v>
      </c>
      <c r="V52" s="154" t="str">
        <f>IF(Angle_1!P10="","",1)</f>
        <v/>
      </c>
      <c r="W52" s="164" t="e">
        <f t="shared" si="29"/>
        <v>#VALUE!</v>
      </c>
      <c r="X52" s="154" t="s">
        <v>279</v>
      </c>
      <c r="Y52" s="154">
        <v>1</v>
      </c>
      <c r="Z52" s="165" t="e">
        <f t="shared" si="24"/>
        <v>#VALUE!</v>
      </c>
      <c r="AA52" s="154" t="s">
        <v>277</v>
      </c>
      <c r="AB52" s="166" t="str">
        <f t="shared" si="30"/>
        <v/>
      </c>
      <c r="AC52" s="154" t="str">
        <f t="shared" si="25"/>
        <v/>
      </c>
      <c r="AD52" s="154" t="str">
        <f t="shared" si="26"/>
        <v/>
      </c>
      <c r="AE52" s="167" t="str">
        <f t="shared" si="27"/>
        <v/>
      </c>
    </row>
    <row r="53" spans="1:31" ht="15" customHeight="1">
      <c r="A53" s="151"/>
      <c r="B53" s="154" t="str">
        <f t="shared" si="15"/>
        <v/>
      </c>
      <c r="C53" s="154" t="str">
        <f t="shared" si="16"/>
        <v/>
      </c>
      <c r="D53" s="154" t="str">
        <f t="shared" si="17"/>
        <v/>
      </c>
      <c r="E53" s="154" t="str">
        <f t="shared" si="18"/>
        <v/>
      </c>
      <c r="F53" s="154" t="s">
        <v>276</v>
      </c>
      <c r="G53" s="154">
        <v>1</v>
      </c>
      <c r="H53" s="163" t="str">
        <f t="shared" si="19"/>
        <v/>
      </c>
      <c r="I53" s="154" t="s">
        <v>277</v>
      </c>
      <c r="J53" s="161">
        <f t="shared" si="28"/>
        <v>0</v>
      </c>
      <c r="K53" s="154" t="str">
        <f t="shared" si="20"/>
        <v/>
      </c>
      <c r="L53" s="154" t="s">
        <v>278</v>
      </c>
      <c r="M53" s="154">
        <v>-1</v>
      </c>
      <c r="N53" s="155" t="str">
        <f t="shared" si="21"/>
        <v/>
      </c>
      <c r="O53" s="154">
        <v>4</v>
      </c>
      <c r="P53" s="154" t="str">
        <f>IF(Angle_1!J11="","",Angle_1!J11)</f>
        <v/>
      </c>
      <c r="Q53" s="164" t="str">
        <f t="shared" si="22"/>
        <v/>
      </c>
      <c r="R53" s="154" t="s">
        <v>279</v>
      </c>
      <c r="S53" s="154">
        <v>1</v>
      </c>
      <c r="T53" s="165" t="str">
        <f t="shared" si="23"/>
        <v/>
      </c>
      <c r="U53" s="154" t="s">
        <v>277</v>
      </c>
      <c r="V53" s="154" t="str">
        <f>IF(Angle_1!P11="","",1)</f>
        <v/>
      </c>
      <c r="W53" s="164" t="e">
        <f t="shared" si="29"/>
        <v>#VALUE!</v>
      </c>
      <c r="X53" s="154" t="s">
        <v>279</v>
      </c>
      <c r="Y53" s="154">
        <v>1</v>
      </c>
      <c r="Z53" s="165" t="e">
        <f t="shared" si="24"/>
        <v>#VALUE!</v>
      </c>
      <c r="AA53" s="154" t="s">
        <v>277</v>
      </c>
      <c r="AB53" s="166" t="str">
        <f t="shared" si="30"/>
        <v/>
      </c>
      <c r="AC53" s="154" t="str">
        <f t="shared" si="25"/>
        <v/>
      </c>
      <c r="AD53" s="154" t="str">
        <f t="shared" si="26"/>
        <v/>
      </c>
      <c r="AE53" s="167" t="str">
        <f t="shared" si="27"/>
        <v/>
      </c>
    </row>
    <row r="54" spans="1:31" ht="15" customHeight="1">
      <c r="A54" s="151"/>
      <c r="B54" s="154" t="str">
        <f t="shared" si="15"/>
        <v/>
      </c>
      <c r="C54" s="154" t="str">
        <f t="shared" si="16"/>
        <v/>
      </c>
      <c r="D54" s="154" t="str">
        <f t="shared" si="17"/>
        <v/>
      </c>
      <c r="E54" s="154" t="str">
        <f t="shared" si="18"/>
        <v/>
      </c>
      <c r="F54" s="154" t="s">
        <v>276</v>
      </c>
      <c r="G54" s="154">
        <v>1</v>
      </c>
      <c r="H54" s="163" t="str">
        <f t="shared" si="19"/>
        <v/>
      </c>
      <c r="I54" s="154" t="s">
        <v>277</v>
      </c>
      <c r="J54" s="161">
        <f t="shared" si="28"/>
        <v>0</v>
      </c>
      <c r="K54" s="154" t="str">
        <f t="shared" si="20"/>
        <v/>
      </c>
      <c r="L54" s="154" t="s">
        <v>278</v>
      </c>
      <c r="M54" s="154">
        <v>-1</v>
      </c>
      <c r="N54" s="155" t="str">
        <f t="shared" si="21"/>
        <v/>
      </c>
      <c r="O54" s="154">
        <v>4</v>
      </c>
      <c r="P54" s="154" t="str">
        <f>IF(Angle_1!J12="","",Angle_1!J12)</f>
        <v/>
      </c>
      <c r="Q54" s="164" t="str">
        <f t="shared" si="22"/>
        <v/>
      </c>
      <c r="R54" s="154" t="s">
        <v>279</v>
      </c>
      <c r="S54" s="154">
        <v>1</v>
      </c>
      <c r="T54" s="165" t="str">
        <f t="shared" si="23"/>
        <v/>
      </c>
      <c r="U54" s="154" t="s">
        <v>277</v>
      </c>
      <c r="V54" s="154" t="str">
        <f>IF(Angle_1!P12="","",1)</f>
        <v/>
      </c>
      <c r="W54" s="164" t="e">
        <f t="shared" si="29"/>
        <v>#VALUE!</v>
      </c>
      <c r="X54" s="154" t="s">
        <v>279</v>
      </c>
      <c r="Y54" s="154">
        <v>1</v>
      </c>
      <c r="Z54" s="165" t="e">
        <f t="shared" si="24"/>
        <v>#VALUE!</v>
      </c>
      <c r="AA54" s="154" t="s">
        <v>277</v>
      </c>
      <c r="AB54" s="166" t="str">
        <f t="shared" si="30"/>
        <v/>
      </c>
      <c r="AC54" s="154" t="str">
        <f t="shared" si="25"/>
        <v/>
      </c>
      <c r="AD54" s="154" t="str">
        <f t="shared" si="26"/>
        <v/>
      </c>
      <c r="AE54" s="167" t="str">
        <f t="shared" si="27"/>
        <v/>
      </c>
    </row>
    <row r="55" spans="1:31" ht="15" customHeight="1">
      <c r="A55" s="151"/>
      <c r="B55" s="154" t="str">
        <f t="shared" si="15"/>
        <v/>
      </c>
      <c r="C55" s="154" t="str">
        <f t="shared" si="16"/>
        <v/>
      </c>
      <c r="D55" s="154" t="str">
        <f t="shared" si="17"/>
        <v/>
      </c>
      <c r="E55" s="154" t="str">
        <f t="shared" si="18"/>
        <v/>
      </c>
      <c r="F55" s="154" t="s">
        <v>276</v>
      </c>
      <c r="G55" s="154">
        <v>1</v>
      </c>
      <c r="H55" s="163" t="str">
        <f t="shared" si="19"/>
        <v/>
      </c>
      <c r="I55" s="154" t="s">
        <v>277</v>
      </c>
      <c r="J55" s="161">
        <f t="shared" si="28"/>
        <v>0</v>
      </c>
      <c r="K55" s="154" t="str">
        <f t="shared" si="20"/>
        <v/>
      </c>
      <c r="L55" s="154" t="s">
        <v>278</v>
      </c>
      <c r="M55" s="154">
        <v>-1</v>
      </c>
      <c r="N55" s="155" t="str">
        <f t="shared" si="21"/>
        <v/>
      </c>
      <c r="O55" s="154">
        <v>4</v>
      </c>
      <c r="P55" s="154" t="str">
        <f>IF(Angle_1!J13="","",Angle_1!J13)</f>
        <v/>
      </c>
      <c r="Q55" s="164" t="str">
        <f t="shared" si="22"/>
        <v/>
      </c>
      <c r="R55" s="154" t="s">
        <v>279</v>
      </c>
      <c r="S55" s="154">
        <v>1</v>
      </c>
      <c r="T55" s="165" t="str">
        <f t="shared" si="23"/>
        <v/>
      </c>
      <c r="U55" s="154" t="s">
        <v>277</v>
      </c>
      <c r="V55" s="154" t="str">
        <f>IF(Angle_1!P13="","",1)</f>
        <v/>
      </c>
      <c r="W55" s="164" t="e">
        <f t="shared" si="29"/>
        <v>#VALUE!</v>
      </c>
      <c r="X55" s="154" t="s">
        <v>279</v>
      </c>
      <c r="Y55" s="154">
        <v>1</v>
      </c>
      <c r="Z55" s="165" t="e">
        <f t="shared" si="24"/>
        <v>#VALUE!</v>
      </c>
      <c r="AA55" s="154" t="s">
        <v>277</v>
      </c>
      <c r="AB55" s="166" t="str">
        <f t="shared" si="30"/>
        <v/>
      </c>
      <c r="AC55" s="154" t="str">
        <f t="shared" si="25"/>
        <v/>
      </c>
      <c r="AD55" s="154" t="str">
        <f t="shared" si="26"/>
        <v/>
      </c>
      <c r="AE55" s="167" t="str">
        <f t="shared" si="27"/>
        <v/>
      </c>
    </row>
    <row r="56" spans="1:31" ht="15" customHeight="1">
      <c r="A56" s="151"/>
      <c r="B56" s="154" t="str">
        <f t="shared" si="15"/>
        <v/>
      </c>
      <c r="C56" s="154" t="str">
        <f t="shared" si="16"/>
        <v/>
      </c>
      <c r="D56" s="154" t="str">
        <f t="shared" si="17"/>
        <v/>
      </c>
      <c r="E56" s="154" t="str">
        <f t="shared" si="18"/>
        <v/>
      </c>
      <c r="F56" s="154" t="s">
        <v>276</v>
      </c>
      <c r="G56" s="154">
        <v>1</v>
      </c>
      <c r="H56" s="163" t="str">
        <f t="shared" si="19"/>
        <v/>
      </c>
      <c r="I56" s="154" t="s">
        <v>277</v>
      </c>
      <c r="J56" s="161">
        <f t="shared" si="28"/>
        <v>0</v>
      </c>
      <c r="K56" s="154" t="str">
        <f t="shared" si="20"/>
        <v/>
      </c>
      <c r="L56" s="154" t="s">
        <v>278</v>
      </c>
      <c r="M56" s="154">
        <v>-1</v>
      </c>
      <c r="N56" s="155" t="str">
        <f t="shared" si="21"/>
        <v/>
      </c>
      <c r="O56" s="154">
        <v>4</v>
      </c>
      <c r="P56" s="154" t="str">
        <f>IF(Angle_1!J14="","",Angle_1!J14)</f>
        <v/>
      </c>
      <c r="Q56" s="164" t="str">
        <f t="shared" si="22"/>
        <v/>
      </c>
      <c r="R56" s="154" t="s">
        <v>279</v>
      </c>
      <c r="S56" s="154">
        <v>1</v>
      </c>
      <c r="T56" s="165" t="str">
        <f t="shared" si="23"/>
        <v/>
      </c>
      <c r="U56" s="154" t="s">
        <v>277</v>
      </c>
      <c r="V56" s="154" t="str">
        <f>IF(Angle_1!P14="","",1)</f>
        <v/>
      </c>
      <c r="W56" s="164" t="e">
        <f t="shared" si="29"/>
        <v>#VALUE!</v>
      </c>
      <c r="X56" s="154" t="s">
        <v>279</v>
      </c>
      <c r="Y56" s="154">
        <v>1</v>
      </c>
      <c r="Z56" s="165" t="e">
        <f t="shared" si="24"/>
        <v>#VALUE!</v>
      </c>
      <c r="AA56" s="154" t="s">
        <v>277</v>
      </c>
      <c r="AB56" s="166" t="str">
        <f t="shared" si="30"/>
        <v/>
      </c>
      <c r="AC56" s="154" t="str">
        <f t="shared" si="25"/>
        <v/>
      </c>
      <c r="AD56" s="154" t="str">
        <f t="shared" si="26"/>
        <v/>
      </c>
      <c r="AE56" s="167" t="str">
        <f t="shared" si="27"/>
        <v/>
      </c>
    </row>
    <row r="57" spans="1:31" ht="15" customHeight="1">
      <c r="A57" s="151"/>
      <c r="B57" s="154" t="str">
        <f t="shared" si="15"/>
        <v/>
      </c>
      <c r="C57" s="154" t="str">
        <f t="shared" si="16"/>
        <v/>
      </c>
      <c r="D57" s="154" t="str">
        <f t="shared" si="17"/>
        <v/>
      </c>
      <c r="E57" s="154" t="str">
        <f t="shared" si="18"/>
        <v/>
      </c>
      <c r="F57" s="154" t="s">
        <v>276</v>
      </c>
      <c r="G57" s="154">
        <v>1</v>
      </c>
      <c r="H57" s="163" t="str">
        <f t="shared" si="19"/>
        <v/>
      </c>
      <c r="I57" s="154" t="s">
        <v>277</v>
      </c>
      <c r="J57" s="161">
        <f t="shared" si="28"/>
        <v>0</v>
      </c>
      <c r="K57" s="154" t="str">
        <f t="shared" si="20"/>
        <v/>
      </c>
      <c r="L57" s="154" t="s">
        <v>278</v>
      </c>
      <c r="M57" s="154">
        <v>-1</v>
      </c>
      <c r="N57" s="155" t="str">
        <f t="shared" si="21"/>
        <v/>
      </c>
      <c r="O57" s="154">
        <v>4</v>
      </c>
      <c r="P57" s="154" t="str">
        <f>IF(Angle_1!J15="","",Angle_1!J15)</f>
        <v/>
      </c>
      <c r="Q57" s="164" t="str">
        <f t="shared" si="22"/>
        <v/>
      </c>
      <c r="R57" s="154" t="s">
        <v>279</v>
      </c>
      <c r="S57" s="154">
        <v>1</v>
      </c>
      <c r="T57" s="165" t="str">
        <f t="shared" si="23"/>
        <v/>
      </c>
      <c r="U57" s="154" t="s">
        <v>277</v>
      </c>
      <c r="V57" s="154" t="str">
        <f>IF(Angle_1!P15="","",1)</f>
        <v/>
      </c>
      <c r="W57" s="164" t="e">
        <f t="shared" si="29"/>
        <v>#VALUE!</v>
      </c>
      <c r="X57" s="154" t="s">
        <v>279</v>
      </c>
      <c r="Y57" s="154">
        <v>1</v>
      </c>
      <c r="Z57" s="165" t="e">
        <f t="shared" si="24"/>
        <v>#VALUE!</v>
      </c>
      <c r="AA57" s="154" t="s">
        <v>277</v>
      </c>
      <c r="AB57" s="166" t="str">
        <f t="shared" si="30"/>
        <v/>
      </c>
      <c r="AC57" s="154" t="str">
        <f t="shared" si="25"/>
        <v/>
      </c>
      <c r="AD57" s="154" t="str">
        <f t="shared" si="26"/>
        <v/>
      </c>
      <c r="AE57" s="167" t="str">
        <f t="shared" si="27"/>
        <v/>
      </c>
    </row>
    <row r="58" spans="1:31" ht="15" customHeight="1">
      <c r="A58" s="151"/>
      <c r="B58" s="154" t="str">
        <f t="shared" si="15"/>
        <v/>
      </c>
      <c r="C58" s="154" t="str">
        <f t="shared" si="16"/>
        <v/>
      </c>
      <c r="D58" s="154" t="str">
        <f t="shared" si="17"/>
        <v/>
      </c>
      <c r="E58" s="154" t="str">
        <f t="shared" si="18"/>
        <v/>
      </c>
      <c r="F58" s="154" t="s">
        <v>276</v>
      </c>
      <c r="G58" s="154">
        <v>1</v>
      </c>
      <c r="H58" s="163" t="str">
        <f t="shared" si="19"/>
        <v/>
      </c>
      <c r="I58" s="154" t="s">
        <v>277</v>
      </c>
      <c r="J58" s="161">
        <f t="shared" si="28"/>
        <v>0</v>
      </c>
      <c r="K58" s="154" t="str">
        <f t="shared" si="20"/>
        <v/>
      </c>
      <c r="L58" s="154" t="s">
        <v>278</v>
      </c>
      <c r="M58" s="154">
        <v>-1</v>
      </c>
      <c r="N58" s="155" t="str">
        <f t="shared" si="21"/>
        <v/>
      </c>
      <c r="O58" s="154">
        <v>4</v>
      </c>
      <c r="P58" s="154" t="str">
        <f>IF(Angle_1!J16="","",Angle_1!J16)</f>
        <v/>
      </c>
      <c r="Q58" s="164" t="str">
        <f t="shared" si="22"/>
        <v/>
      </c>
      <c r="R58" s="154" t="s">
        <v>279</v>
      </c>
      <c r="S58" s="154">
        <v>1</v>
      </c>
      <c r="T58" s="165" t="str">
        <f t="shared" si="23"/>
        <v/>
      </c>
      <c r="U58" s="154" t="s">
        <v>277</v>
      </c>
      <c r="V58" s="154" t="str">
        <f>IF(Angle_1!P16="","",1)</f>
        <v/>
      </c>
      <c r="W58" s="164" t="e">
        <f t="shared" si="29"/>
        <v>#VALUE!</v>
      </c>
      <c r="X58" s="154" t="s">
        <v>279</v>
      </c>
      <c r="Y58" s="154">
        <v>1</v>
      </c>
      <c r="Z58" s="165" t="e">
        <f t="shared" si="24"/>
        <v>#VALUE!</v>
      </c>
      <c r="AA58" s="154" t="s">
        <v>277</v>
      </c>
      <c r="AB58" s="166" t="str">
        <f t="shared" si="30"/>
        <v/>
      </c>
      <c r="AC58" s="154" t="str">
        <f t="shared" si="25"/>
        <v/>
      </c>
      <c r="AD58" s="154" t="str">
        <f t="shared" si="26"/>
        <v/>
      </c>
      <c r="AE58" s="167" t="str">
        <f t="shared" si="27"/>
        <v/>
      </c>
    </row>
    <row r="59" spans="1:31" ht="15" customHeight="1">
      <c r="A59" s="151"/>
      <c r="B59" s="154" t="str">
        <f t="shared" si="15"/>
        <v/>
      </c>
      <c r="C59" s="154" t="str">
        <f t="shared" si="16"/>
        <v/>
      </c>
      <c r="D59" s="154" t="str">
        <f t="shared" si="17"/>
        <v/>
      </c>
      <c r="E59" s="154" t="str">
        <f t="shared" si="18"/>
        <v/>
      </c>
      <c r="F59" s="154" t="s">
        <v>276</v>
      </c>
      <c r="G59" s="154">
        <v>1</v>
      </c>
      <c r="H59" s="163" t="str">
        <f t="shared" si="19"/>
        <v/>
      </c>
      <c r="I59" s="154" t="s">
        <v>277</v>
      </c>
      <c r="J59" s="161">
        <f t="shared" si="28"/>
        <v>0</v>
      </c>
      <c r="K59" s="154" t="str">
        <f t="shared" si="20"/>
        <v/>
      </c>
      <c r="L59" s="154" t="s">
        <v>278</v>
      </c>
      <c r="M59" s="154">
        <v>-1</v>
      </c>
      <c r="N59" s="155" t="str">
        <f t="shared" si="21"/>
        <v/>
      </c>
      <c r="O59" s="154">
        <v>4</v>
      </c>
      <c r="P59" s="154" t="str">
        <f>IF(Angle_1!J17="","",Angle_1!J17)</f>
        <v/>
      </c>
      <c r="Q59" s="164" t="str">
        <f t="shared" si="22"/>
        <v/>
      </c>
      <c r="R59" s="154" t="s">
        <v>279</v>
      </c>
      <c r="S59" s="154">
        <v>1</v>
      </c>
      <c r="T59" s="165" t="str">
        <f t="shared" si="23"/>
        <v/>
      </c>
      <c r="U59" s="154" t="s">
        <v>277</v>
      </c>
      <c r="V59" s="154" t="str">
        <f>IF(Angle_1!P17="","",1)</f>
        <v/>
      </c>
      <c r="W59" s="164" t="e">
        <f t="shared" si="29"/>
        <v>#VALUE!</v>
      </c>
      <c r="X59" s="154" t="s">
        <v>279</v>
      </c>
      <c r="Y59" s="154">
        <v>1</v>
      </c>
      <c r="Z59" s="165" t="e">
        <f t="shared" si="24"/>
        <v>#VALUE!</v>
      </c>
      <c r="AA59" s="154" t="s">
        <v>277</v>
      </c>
      <c r="AB59" s="166" t="str">
        <f t="shared" si="30"/>
        <v/>
      </c>
      <c r="AC59" s="154" t="str">
        <f t="shared" si="25"/>
        <v/>
      </c>
      <c r="AD59" s="154" t="str">
        <f t="shared" si="26"/>
        <v/>
      </c>
      <c r="AE59" s="167" t="str">
        <f t="shared" si="27"/>
        <v/>
      </c>
    </row>
    <row r="60" spans="1:31" ht="15" customHeight="1">
      <c r="A60" s="151"/>
      <c r="B60" s="154" t="str">
        <f t="shared" si="15"/>
        <v/>
      </c>
      <c r="C60" s="154" t="str">
        <f t="shared" si="16"/>
        <v/>
      </c>
      <c r="D60" s="154" t="str">
        <f t="shared" si="17"/>
        <v/>
      </c>
      <c r="E60" s="154" t="str">
        <f t="shared" si="18"/>
        <v/>
      </c>
      <c r="F60" s="154" t="s">
        <v>276</v>
      </c>
      <c r="G60" s="154">
        <v>1</v>
      </c>
      <c r="H60" s="163" t="str">
        <f t="shared" si="19"/>
        <v/>
      </c>
      <c r="I60" s="154" t="s">
        <v>277</v>
      </c>
      <c r="J60" s="161">
        <f t="shared" si="28"/>
        <v>0</v>
      </c>
      <c r="K60" s="154" t="str">
        <f t="shared" si="20"/>
        <v/>
      </c>
      <c r="L60" s="154" t="s">
        <v>278</v>
      </c>
      <c r="M60" s="154">
        <v>-1</v>
      </c>
      <c r="N60" s="155" t="str">
        <f t="shared" si="21"/>
        <v/>
      </c>
      <c r="O60" s="154">
        <v>4</v>
      </c>
      <c r="P60" s="154" t="str">
        <f>IF(Angle_1!J18="","",Angle_1!J18)</f>
        <v/>
      </c>
      <c r="Q60" s="164" t="str">
        <f t="shared" si="22"/>
        <v/>
      </c>
      <c r="R60" s="154" t="s">
        <v>279</v>
      </c>
      <c r="S60" s="154">
        <v>1</v>
      </c>
      <c r="T60" s="165" t="str">
        <f t="shared" si="23"/>
        <v/>
      </c>
      <c r="U60" s="154" t="s">
        <v>277</v>
      </c>
      <c r="V60" s="154" t="str">
        <f>IF(Angle_1!P18="","",1)</f>
        <v/>
      </c>
      <c r="W60" s="164" t="e">
        <f t="shared" si="29"/>
        <v>#VALUE!</v>
      </c>
      <c r="X60" s="154" t="s">
        <v>279</v>
      </c>
      <c r="Y60" s="154">
        <v>1</v>
      </c>
      <c r="Z60" s="165" t="e">
        <f t="shared" si="24"/>
        <v>#VALUE!</v>
      </c>
      <c r="AA60" s="154" t="s">
        <v>277</v>
      </c>
      <c r="AB60" s="166" t="str">
        <f t="shared" si="30"/>
        <v/>
      </c>
      <c r="AC60" s="154" t="str">
        <f t="shared" si="25"/>
        <v/>
      </c>
      <c r="AD60" s="154" t="str">
        <f t="shared" si="26"/>
        <v/>
      </c>
      <c r="AE60" s="167" t="str">
        <f t="shared" si="27"/>
        <v/>
      </c>
    </row>
    <row r="61" spans="1:31" ht="15" customHeight="1">
      <c r="A61" s="151"/>
      <c r="B61" s="154" t="str">
        <f t="shared" si="15"/>
        <v/>
      </c>
      <c r="C61" s="154" t="str">
        <f t="shared" si="16"/>
        <v/>
      </c>
      <c r="D61" s="154" t="str">
        <f t="shared" si="17"/>
        <v/>
      </c>
      <c r="E61" s="154" t="str">
        <f t="shared" si="18"/>
        <v/>
      </c>
      <c r="F61" s="154" t="s">
        <v>276</v>
      </c>
      <c r="G61" s="154">
        <v>1</v>
      </c>
      <c r="H61" s="163" t="str">
        <f t="shared" si="19"/>
        <v/>
      </c>
      <c r="I61" s="154" t="s">
        <v>277</v>
      </c>
      <c r="J61" s="161">
        <f t="shared" si="28"/>
        <v>0</v>
      </c>
      <c r="K61" s="154" t="str">
        <f t="shared" si="20"/>
        <v/>
      </c>
      <c r="L61" s="154" t="s">
        <v>278</v>
      </c>
      <c r="M61" s="154">
        <v>-1</v>
      </c>
      <c r="N61" s="155" t="str">
        <f t="shared" si="21"/>
        <v/>
      </c>
      <c r="O61" s="154">
        <v>4</v>
      </c>
      <c r="P61" s="154" t="str">
        <f>IF(Angle_1!J19="","",Angle_1!J19)</f>
        <v/>
      </c>
      <c r="Q61" s="164" t="str">
        <f t="shared" si="22"/>
        <v/>
      </c>
      <c r="R61" s="154" t="s">
        <v>279</v>
      </c>
      <c r="S61" s="154">
        <v>1</v>
      </c>
      <c r="T61" s="165" t="str">
        <f t="shared" si="23"/>
        <v/>
      </c>
      <c r="U61" s="154" t="s">
        <v>277</v>
      </c>
      <c r="V61" s="154" t="str">
        <f>IF(Angle_1!P19="","",1)</f>
        <v/>
      </c>
      <c r="W61" s="164" t="e">
        <f t="shared" si="29"/>
        <v>#VALUE!</v>
      </c>
      <c r="X61" s="154" t="s">
        <v>279</v>
      </c>
      <c r="Y61" s="154">
        <v>1</v>
      </c>
      <c r="Z61" s="165" t="e">
        <f t="shared" si="24"/>
        <v>#VALUE!</v>
      </c>
      <c r="AA61" s="154" t="s">
        <v>277</v>
      </c>
      <c r="AB61" s="166" t="str">
        <f t="shared" si="30"/>
        <v/>
      </c>
      <c r="AC61" s="154" t="str">
        <f t="shared" si="25"/>
        <v/>
      </c>
      <c r="AD61" s="154" t="str">
        <f t="shared" si="26"/>
        <v/>
      </c>
      <c r="AE61" s="167" t="str">
        <f t="shared" si="27"/>
        <v/>
      </c>
    </row>
    <row r="62" spans="1:31" ht="15" customHeight="1">
      <c r="A62" s="151"/>
      <c r="B62" s="154" t="str">
        <f t="shared" si="15"/>
        <v/>
      </c>
      <c r="C62" s="154" t="str">
        <f t="shared" si="16"/>
        <v/>
      </c>
      <c r="D62" s="154" t="str">
        <f t="shared" si="17"/>
        <v/>
      </c>
      <c r="E62" s="154" t="str">
        <f t="shared" si="18"/>
        <v/>
      </c>
      <c r="F62" s="154" t="s">
        <v>276</v>
      </c>
      <c r="G62" s="154">
        <v>1</v>
      </c>
      <c r="H62" s="163" t="str">
        <f t="shared" si="19"/>
        <v/>
      </c>
      <c r="I62" s="154" t="s">
        <v>277</v>
      </c>
      <c r="J62" s="161">
        <f t="shared" si="28"/>
        <v>0</v>
      </c>
      <c r="K62" s="154" t="str">
        <f t="shared" si="20"/>
        <v/>
      </c>
      <c r="L62" s="154" t="s">
        <v>278</v>
      </c>
      <c r="M62" s="154">
        <v>-1</v>
      </c>
      <c r="N62" s="155" t="str">
        <f t="shared" si="21"/>
        <v/>
      </c>
      <c r="O62" s="154">
        <v>4</v>
      </c>
      <c r="P62" s="154" t="str">
        <f>IF(Angle_1!J20="","",Angle_1!J20)</f>
        <v/>
      </c>
      <c r="Q62" s="164" t="str">
        <f t="shared" si="22"/>
        <v/>
      </c>
      <c r="R62" s="154" t="s">
        <v>279</v>
      </c>
      <c r="S62" s="154">
        <v>1</v>
      </c>
      <c r="T62" s="165" t="str">
        <f t="shared" si="23"/>
        <v/>
      </c>
      <c r="U62" s="154" t="s">
        <v>277</v>
      </c>
      <c r="V62" s="154" t="str">
        <f>IF(Angle_1!P20="","",1)</f>
        <v/>
      </c>
      <c r="W62" s="164" t="e">
        <f t="shared" si="29"/>
        <v>#VALUE!</v>
      </c>
      <c r="X62" s="154" t="s">
        <v>279</v>
      </c>
      <c r="Y62" s="154">
        <v>1</v>
      </c>
      <c r="Z62" s="165" t="e">
        <f t="shared" si="24"/>
        <v>#VALUE!</v>
      </c>
      <c r="AA62" s="154" t="s">
        <v>277</v>
      </c>
      <c r="AB62" s="166" t="str">
        <f t="shared" si="30"/>
        <v/>
      </c>
      <c r="AC62" s="154" t="str">
        <f t="shared" si="25"/>
        <v/>
      </c>
      <c r="AD62" s="154" t="str">
        <f t="shared" si="26"/>
        <v/>
      </c>
      <c r="AE62" s="167" t="str">
        <f t="shared" si="27"/>
        <v/>
      </c>
    </row>
    <row r="63" spans="1:31" ht="15" customHeight="1">
      <c r="A63" s="151"/>
      <c r="B63" s="154" t="str">
        <f t="shared" si="15"/>
        <v/>
      </c>
      <c r="C63" s="154" t="str">
        <f t="shared" si="16"/>
        <v/>
      </c>
      <c r="D63" s="154" t="str">
        <f t="shared" si="17"/>
        <v/>
      </c>
      <c r="E63" s="154" t="str">
        <f t="shared" si="18"/>
        <v/>
      </c>
      <c r="F63" s="154" t="s">
        <v>276</v>
      </c>
      <c r="G63" s="154">
        <v>1</v>
      </c>
      <c r="H63" s="163" t="str">
        <f t="shared" si="19"/>
        <v/>
      </c>
      <c r="I63" s="154" t="s">
        <v>277</v>
      </c>
      <c r="J63" s="161">
        <f t="shared" si="28"/>
        <v>0</v>
      </c>
      <c r="K63" s="154" t="str">
        <f t="shared" si="20"/>
        <v/>
      </c>
      <c r="L63" s="154" t="s">
        <v>278</v>
      </c>
      <c r="M63" s="154">
        <v>-1</v>
      </c>
      <c r="N63" s="155" t="str">
        <f t="shared" si="21"/>
        <v/>
      </c>
      <c r="O63" s="154">
        <v>4</v>
      </c>
      <c r="P63" s="154" t="str">
        <f>IF(Angle_1!J21="","",Angle_1!J21)</f>
        <v/>
      </c>
      <c r="Q63" s="164" t="str">
        <f t="shared" si="22"/>
        <v/>
      </c>
      <c r="R63" s="154" t="s">
        <v>279</v>
      </c>
      <c r="S63" s="154">
        <v>1</v>
      </c>
      <c r="T63" s="165" t="str">
        <f t="shared" si="23"/>
        <v/>
      </c>
      <c r="U63" s="154" t="s">
        <v>277</v>
      </c>
      <c r="V63" s="154" t="str">
        <f>IF(Angle_1!P21="","",1)</f>
        <v/>
      </c>
      <c r="W63" s="164" t="e">
        <f t="shared" si="29"/>
        <v>#VALUE!</v>
      </c>
      <c r="X63" s="154" t="s">
        <v>279</v>
      </c>
      <c r="Y63" s="154">
        <v>1</v>
      </c>
      <c r="Z63" s="165" t="e">
        <f t="shared" si="24"/>
        <v>#VALUE!</v>
      </c>
      <c r="AA63" s="154" t="s">
        <v>277</v>
      </c>
      <c r="AB63" s="166" t="str">
        <f t="shared" si="30"/>
        <v/>
      </c>
      <c r="AC63" s="154" t="str">
        <f t="shared" si="25"/>
        <v/>
      </c>
      <c r="AD63" s="154" t="str">
        <f t="shared" si="26"/>
        <v/>
      </c>
      <c r="AE63" s="167" t="str">
        <f t="shared" si="27"/>
        <v/>
      </c>
    </row>
    <row r="64" spans="1:31" ht="15" customHeight="1">
      <c r="A64" s="151"/>
      <c r="B64" s="154" t="str">
        <f t="shared" si="15"/>
        <v/>
      </c>
      <c r="C64" s="154" t="str">
        <f t="shared" si="16"/>
        <v/>
      </c>
      <c r="D64" s="154" t="str">
        <f t="shared" si="17"/>
        <v/>
      </c>
      <c r="E64" s="154" t="str">
        <f t="shared" si="18"/>
        <v/>
      </c>
      <c r="F64" s="154" t="s">
        <v>276</v>
      </c>
      <c r="G64" s="154">
        <v>1</v>
      </c>
      <c r="H64" s="163" t="str">
        <f t="shared" si="19"/>
        <v/>
      </c>
      <c r="I64" s="154" t="s">
        <v>277</v>
      </c>
      <c r="J64" s="161">
        <f t="shared" si="28"/>
        <v>0</v>
      </c>
      <c r="K64" s="154" t="str">
        <f t="shared" si="20"/>
        <v/>
      </c>
      <c r="L64" s="154" t="s">
        <v>278</v>
      </c>
      <c r="M64" s="154">
        <v>-1</v>
      </c>
      <c r="N64" s="155" t="str">
        <f t="shared" si="21"/>
        <v/>
      </c>
      <c r="O64" s="154">
        <v>4</v>
      </c>
      <c r="P64" s="154" t="str">
        <f>IF(Angle_1!J22="","",Angle_1!J22)</f>
        <v/>
      </c>
      <c r="Q64" s="164" t="str">
        <f t="shared" si="22"/>
        <v/>
      </c>
      <c r="R64" s="154" t="s">
        <v>279</v>
      </c>
      <c r="S64" s="154">
        <v>1</v>
      </c>
      <c r="T64" s="165" t="str">
        <f t="shared" si="23"/>
        <v/>
      </c>
      <c r="U64" s="154" t="s">
        <v>277</v>
      </c>
      <c r="V64" s="154" t="str">
        <f>IF(Angle_1!P22="","",1)</f>
        <v/>
      </c>
      <c r="W64" s="164" t="e">
        <f t="shared" si="29"/>
        <v>#VALUE!</v>
      </c>
      <c r="X64" s="154" t="s">
        <v>279</v>
      </c>
      <c r="Y64" s="154">
        <v>1</v>
      </c>
      <c r="Z64" s="165" t="e">
        <f t="shared" si="24"/>
        <v>#VALUE!</v>
      </c>
      <c r="AA64" s="154" t="s">
        <v>277</v>
      </c>
      <c r="AB64" s="166" t="str">
        <f t="shared" si="30"/>
        <v/>
      </c>
      <c r="AC64" s="154" t="str">
        <f t="shared" si="25"/>
        <v/>
      </c>
      <c r="AD64" s="154" t="str">
        <f t="shared" si="26"/>
        <v/>
      </c>
      <c r="AE64" s="167" t="str">
        <f t="shared" si="27"/>
        <v/>
      </c>
    </row>
    <row r="65" spans="1:33" ht="15" customHeight="1">
      <c r="A65" s="151"/>
      <c r="B65" s="154" t="str">
        <f t="shared" si="15"/>
        <v/>
      </c>
      <c r="C65" s="154" t="str">
        <f t="shared" si="16"/>
        <v/>
      </c>
      <c r="D65" s="154" t="str">
        <f t="shared" si="17"/>
        <v/>
      </c>
      <c r="E65" s="154" t="str">
        <f t="shared" si="18"/>
        <v/>
      </c>
      <c r="F65" s="154" t="s">
        <v>276</v>
      </c>
      <c r="G65" s="154">
        <v>1</v>
      </c>
      <c r="H65" s="163" t="str">
        <f t="shared" si="19"/>
        <v/>
      </c>
      <c r="I65" s="154" t="s">
        <v>277</v>
      </c>
      <c r="J65" s="161">
        <f t="shared" si="28"/>
        <v>0</v>
      </c>
      <c r="K65" s="154" t="str">
        <f t="shared" si="20"/>
        <v/>
      </c>
      <c r="L65" s="154" t="s">
        <v>278</v>
      </c>
      <c r="M65" s="154">
        <v>-1</v>
      </c>
      <c r="N65" s="155" t="str">
        <f t="shared" si="21"/>
        <v/>
      </c>
      <c r="O65" s="154">
        <v>4</v>
      </c>
      <c r="P65" s="154" t="str">
        <f>IF(Angle_1!J23="","",Angle_1!J23)</f>
        <v/>
      </c>
      <c r="Q65" s="164" t="str">
        <f t="shared" si="22"/>
        <v/>
      </c>
      <c r="R65" s="154" t="s">
        <v>279</v>
      </c>
      <c r="S65" s="154">
        <v>1</v>
      </c>
      <c r="T65" s="165" t="str">
        <f t="shared" si="23"/>
        <v/>
      </c>
      <c r="U65" s="154" t="s">
        <v>277</v>
      </c>
      <c r="V65" s="154" t="str">
        <f>IF(Angle_1!P23="","",1)</f>
        <v/>
      </c>
      <c r="W65" s="164" t="e">
        <f t="shared" si="29"/>
        <v>#VALUE!</v>
      </c>
      <c r="X65" s="154" t="s">
        <v>279</v>
      </c>
      <c r="Y65" s="154">
        <v>1</v>
      </c>
      <c r="Z65" s="165" t="e">
        <f t="shared" si="24"/>
        <v>#VALUE!</v>
      </c>
      <c r="AA65" s="154" t="s">
        <v>277</v>
      </c>
      <c r="AB65" s="166" t="str">
        <f t="shared" si="30"/>
        <v/>
      </c>
      <c r="AC65" s="154" t="str">
        <f t="shared" si="25"/>
        <v/>
      </c>
      <c r="AD65" s="154" t="str">
        <f t="shared" si="26"/>
        <v/>
      </c>
      <c r="AE65" s="167" t="str">
        <f t="shared" si="27"/>
        <v/>
      </c>
      <c r="AG65" s="119"/>
    </row>
    <row r="66" spans="1:33" ht="15" customHeight="1">
      <c r="A66" s="151"/>
      <c r="B66" s="154" t="str">
        <f t="shared" ref="B66:C66" si="31">E29</f>
        <v/>
      </c>
      <c r="C66" s="154" t="str">
        <f t="shared" si="31"/>
        <v/>
      </c>
      <c r="D66" s="154" t="str">
        <f t="shared" ref="D66:D73" si="32">IF(B29=FALSE,"",X129)</f>
        <v/>
      </c>
      <c r="E66" s="154" t="str">
        <f t="shared" ref="E66:E73" si="33">IF(B29=FALSE,"",M129)</f>
        <v/>
      </c>
      <c r="F66" s="154" t="s">
        <v>276</v>
      </c>
      <c r="G66" s="154">
        <v>1</v>
      </c>
      <c r="H66" s="163" t="str">
        <f t="shared" ref="H66:H76" si="34">IF(B29=FALSE,"",ABS(G66*SQRT(SUMSQ(E66,D66)))/3600)</f>
        <v/>
      </c>
      <c r="I66" s="154" t="s">
        <v>277</v>
      </c>
      <c r="J66" s="161">
        <f t="shared" ref="J66:J76" si="35">MAX(M$9:M$39)</f>
        <v>0</v>
      </c>
      <c r="K66" s="154" t="str">
        <f t="shared" ref="K66:K76" si="36">IF(B29=FALSE,"",J66/SQRT(5))</f>
        <v/>
      </c>
      <c r="L66" s="154" t="s">
        <v>278</v>
      </c>
      <c r="M66" s="154">
        <v>-1</v>
      </c>
      <c r="N66" s="155" t="str">
        <f t="shared" ref="N66:N76" si="37">IF(B29=FALSE,"",ABS(M66*K66))</f>
        <v/>
      </c>
      <c r="O66" s="154">
        <v>4</v>
      </c>
      <c r="P66" s="154" t="str">
        <f>IF(Angle_1!J24="","",Angle_1!J24)</f>
        <v/>
      </c>
      <c r="Q66" s="164" t="str">
        <f t="shared" ref="Q66:Q76" si="38">IF(B29=FALSE,"",IF(H29=FALSE,"",P66/2/SQRT(3)))</f>
        <v/>
      </c>
      <c r="R66" s="154" t="s">
        <v>279</v>
      </c>
      <c r="S66" s="154">
        <v>1</v>
      </c>
      <c r="T66" s="165" t="str">
        <f t="shared" ref="T66:T76" si="39">IF(B29=FALSE,"",IF(H29=FALSE,"",ABS(S66*Q66)))</f>
        <v/>
      </c>
      <c r="U66" s="154" t="s">
        <v>277</v>
      </c>
      <c r="V66" s="154" t="str">
        <f>IF(Angle_1!P24="","",1)</f>
        <v/>
      </c>
      <c r="W66" s="164" t="e">
        <f t="shared" si="29"/>
        <v>#VALUE!</v>
      </c>
      <c r="X66" s="154" t="s">
        <v>279</v>
      </c>
      <c r="Y66" s="154">
        <v>1</v>
      </c>
      <c r="Z66" s="165" t="e">
        <f t="shared" si="24"/>
        <v>#VALUE!</v>
      </c>
      <c r="AA66" s="154" t="s">
        <v>277</v>
      </c>
      <c r="AB66" s="166" t="str">
        <f t="shared" si="30"/>
        <v/>
      </c>
      <c r="AC66" s="154" t="str">
        <f t="shared" si="25"/>
        <v/>
      </c>
      <c r="AD66" s="154" t="str">
        <f t="shared" si="26"/>
        <v/>
      </c>
      <c r="AE66" s="167" t="str">
        <f t="shared" si="27"/>
        <v/>
      </c>
      <c r="AG66" s="119"/>
    </row>
    <row r="67" spans="1:33" ht="15" customHeight="1">
      <c r="A67" s="151"/>
      <c r="B67" s="154" t="str">
        <f t="shared" ref="B67:C67" si="40">E30</f>
        <v/>
      </c>
      <c r="C67" s="154" t="str">
        <f t="shared" si="40"/>
        <v/>
      </c>
      <c r="D67" s="154" t="str">
        <f t="shared" si="32"/>
        <v/>
      </c>
      <c r="E67" s="154" t="str">
        <f t="shared" si="33"/>
        <v/>
      </c>
      <c r="F67" s="154" t="s">
        <v>276</v>
      </c>
      <c r="G67" s="154">
        <v>1</v>
      </c>
      <c r="H67" s="163" t="str">
        <f t="shared" si="34"/>
        <v/>
      </c>
      <c r="I67" s="154" t="s">
        <v>277</v>
      </c>
      <c r="J67" s="161">
        <f t="shared" si="35"/>
        <v>0</v>
      </c>
      <c r="K67" s="154" t="str">
        <f t="shared" si="36"/>
        <v/>
      </c>
      <c r="L67" s="154" t="s">
        <v>278</v>
      </c>
      <c r="M67" s="154">
        <v>-1</v>
      </c>
      <c r="N67" s="155" t="str">
        <f t="shared" si="37"/>
        <v/>
      </c>
      <c r="O67" s="154">
        <v>4</v>
      </c>
      <c r="P67" s="154" t="str">
        <f>IF(Angle_1!J25="","",Angle_1!J25)</f>
        <v/>
      </c>
      <c r="Q67" s="164" t="str">
        <f t="shared" si="38"/>
        <v/>
      </c>
      <c r="R67" s="154" t="s">
        <v>279</v>
      </c>
      <c r="S67" s="154">
        <v>1</v>
      </c>
      <c r="T67" s="165" t="str">
        <f t="shared" si="39"/>
        <v/>
      </c>
      <c r="U67" s="154" t="s">
        <v>277</v>
      </c>
      <c r="V67" s="154" t="str">
        <f>IF(Angle_1!P25="","",1)</f>
        <v/>
      </c>
      <c r="W67" s="164" t="e">
        <f t="shared" si="29"/>
        <v>#VALUE!</v>
      </c>
      <c r="X67" s="154" t="s">
        <v>279</v>
      </c>
      <c r="Y67" s="154">
        <v>1</v>
      </c>
      <c r="Z67" s="165" t="e">
        <f t="shared" si="24"/>
        <v>#VALUE!</v>
      </c>
      <c r="AA67" s="154" t="s">
        <v>277</v>
      </c>
      <c r="AB67" s="166" t="str">
        <f t="shared" si="30"/>
        <v/>
      </c>
      <c r="AC67" s="154" t="str">
        <f t="shared" si="25"/>
        <v/>
      </c>
      <c r="AD67" s="154" t="str">
        <f t="shared" si="26"/>
        <v/>
      </c>
      <c r="AE67" s="167" t="str">
        <f t="shared" si="27"/>
        <v/>
      </c>
      <c r="AG67" s="119"/>
    </row>
    <row r="68" spans="1:33" ht="15" customHeight="1">
      <c r="A68" s="151"/>
      <c r="B68" s="154" t="str">
        <f t="shared" ref="B68:C68" si="41">E31</f>
        <v/>
      </c>
      <c r="C68" s="154" t="str">
        <f t="shared" si="41"/>
        <v/>
      </c>
      <c r="D68" s="154" t="str">
        <f t="shared" si="32"/>
        <v/>
      </c>
      <c r="E68" s="154" t="str">
        <f t="shared" si="33"/>
        <v/>
      </c>
      <c r="F68" s="154" t="s">
        <v>276</v>
      </c>
      <c r="G68" s="154">
        <v>1</v>
      </c>
      <c r="H68" s="163" t="str">
        <f t="shared" si="34"/>
        <v/>
      </c>
      <c r="I68" s="154" t="s">
        <v>277</v>
      </c>
      <c r="J68" s="161">
        <f t="shared" si="35"/>
        <v>0</v>
      </c>
      <c r="K68" s="154" t="str">
        <f t="shared" si="36"/>
        <v/>
      </c>
      <c r="L68" s="154" t="s">
        <v>278</v>
      </c>
      <c r="M68" s="154">
        <v>-1</v>
      </c>
      <c r="N68" s="155" t="str">
        <f t="shared" si="37"/>
        <v/>
      </c>
      <c r="O68" s="154">
        <v>4</v>
      </c>
      <c r="P68" s="154" t="str">
        <f>IF(Angle_1!J26="","",Angle_1!J26)</f>
        <v/>
      </c>
      <c r="Q68" s="164" t="str">
        <f t="shared" si="38"/>
        <v/>
      </c>
      <c r="R68" s="154" t="s">
        <v>279</v>
      </c>
      <c r="S68" s="154">
        <v>1</v>
      </c>
      <c r="T68" s="165" t="str">
        <f t="shared" si="39"/>
        <v/>
      </c>
      <c r="U68" s="154" t="s">
        <v>277</v>
      </c>
      <c r="V68" s="154" t="str">
        <f>IF(Angle_1!P26="","",1)</f>
        <v/>
      </c>
      <c r="W68" s="164" t="e">
        <f t="shared" si="29"/>
        <v>#VALUE!</v>
      </c>
      <c r="X68" s="154" t="s">
        <v>279</v>
      </c>
      <c r="Y68" s="154">
        <v>1</v>
      </c>
      <c r="Z68" s="165" t="e">
        <f t="shared" si="24"/>
        <v>#VALUE!</v>
      </c>
      <c r="AA68" s="154" t="s">
        <v>277</v>
      </c>
      <c r="AB68" s="166" t="str">
        <f t="shared" si="30"/>
        <v/>
      </c>
      <c r="AC68" s="154" t="str">
        <f t="shared" si="25"/>
        <v/>
      </c>
      <c r="AD68" s="154" t="str">
        <f t="shared" si="26"/>
        <v/>
      </c>
      <c r="AE68" s="167" t="str">
        <f t="shared" si="27"/>
        <v/>
      </c>
      <c r="AG68" s="119"/>
    </row>
    <row r="69" spans="1:33" ht="15" customHeight="1">
      <c r="A69" s="151"/>
      <c r="B69" s="154" t="str">
        <f t="shared" ref="B69:C69" si="42">E32</f>
        <v/>
      </c>
      <c r="C69" s="154" t="str">
        <f t="shared" si="42"/>
        <v/>
      </c>
      <c r="D69" s="154" t="str">
        <f t="shared" si="32"/>
        <v/>
      </c>
      <c r="E69" s="154" t="str">
        <f t="shared" si="33"/>
        <v/>
      </c>
      <c r="F69" s="154" t="s">
        <v>276</v>
      </c>
      <c r="G69" s="154">
        <v>1</v>
      </c>
      <c r="H69" s="163" t="str">
        <f t="shared" si="34"/>
        <v/>
      </c>
      <c r="I69" s="154" t="s">
        <v>277</v>
      </c>
      <c r="J69" s="161">
        <f t="shared" si="35"/>
        <v>0</v>
      </c>
      <c r="K69" s="154" t="str">
        <f t="shared" si="36"/>
        <v/>
      </c>
      <c r="L69" s="154" t="s">
        <v>278</v>
      </c>
      <c r="M69" s="154">
        <v>-1</v>
      </c>
      <c r="N69" s="155" t="str">
        <f t="shared" si="37"/>
        <v/>
      </c>
      <c r="O69" s="154">
        <v>4</v>
      </c>
      <c r="P69" s="154" t="str">
        <f>IF(Angle_1!J27="","",Angle_1!J27)</f>
        <v/>
      </c>
      <c r="Q69" s="164" t="str">
        <f t="shared" si="38"/>
        <v/>
      </c>
      <c r="R69" s="154" t="s">
        <v>279</v>
      </c>
      <c r="S69" s="154">
        <v>1</v>
      </c>
      <c r="T69" s="165" t="str">
        <f t="shared" si="39"/>
        <v/>
      </c>
      <c r="U69" s="154" t="s">
        <v>277</v>
      </c>
      <c r="V69" s="154" t="str">
        <f>IF(Angle_1!P27="","",1)</f>
        <v/>
      </c>
      <c r="W69" s="164" t="e">
        <f t="shared" si="29"/>
        <v>#VALUE!</v>
      </c>
      <c r="X69" s="154" t="s">
        <v>279</v>
      </c>
      <c r="Y69" s="154">
        <v>1</v>
      </c>
      <c r="Z69" s="165" t="e">
        <f t="shared" si="24"/>
        <v>#VALUE!</v>
      </c>
      <c r="AA69" s="154" t="s">
        <v>277</v>
      </c>
      <c r="AB69" s="166" t="str">
        <f t="shared" si="30"/>
        <v/>
      </c>
      <c r="AC69" s="154" t="str">
        <f t="shared" si="25"/>
        <v/>
      </c>
      <c r="AD69" s="154" t="str">
        <f t="shared" si="26"/>
        <v/>
      </c>
      <c r="AE69" s="167" t="str">
        <f t="shared" si="27"/>
        <v/>
      </c>
      <c r="AG69" s="119"/>
    </row>
    <row r="70" spans="1:33" ht="15" customHeight="1">
      <c r="A70" s="151"/>
      <c r="B70" s="154" t="str">
        <f t="shared" ref="B70:C70" si="43">E33</f>
        <v/>
      </c>
      <c r="C70" s="154" t="str">
        <f t="shared" si="43"/>
        <v/>
      </c>
      <c r="D70" s="154" t="str">
        <f t="shared" si="32"/>
        <v/>
      </c>
      <c r="E70" s="154" t="str">
        <f t="shared" si="33"/>
        <v/>
      </c>
      <c r="F70" s="154" t="s">
        <v>276</v>
      </c>
      <c r="G70" s="154">
        <v>1</v>
      </c>
      <c r="H70" s="163" t="str">
        <f t="shared" si="34"/>
        <v/>
      </c>
      <c r="I70" s="154" t="s">
        <v>277</v>
      </c>
      <c r="J70" s="161">
        <f t="shared" si="35"/>
        <v>0</v>
      </c>
      <c r="K70" s="154" t="str">
        <f t="shared" si="36"/>
        <v/>
      </c>
      <c r="L70" s="154" t="s">
        <v>278</v>
      </c>
      <c r="M70" s="154">
        <v>-1</v>
      </c>
      <c r="N70" s="155" t="str">
        <f t="shared" si="37"/>
        <v/>
      </c>
      <c r="O70" s="154">
        <v>4</v>
      </c>
      <c r="P70" s="154" t="str">
        <f>IF(Angle_1!J28="","",Angle_1!J28)</f>
        <v/>
      </c>
      <c r="Q70" s="164" t="str">
        <f t="shared" si="38"/>
        <v/>
      </c>
      <c r="R70" s="154" t="s">
        <v>279</v>
      </c>
      <c r="S70" s="154">
        <v>1</v>
      </c>
      <c r="T70" s="165" t="str">
        <f t="shared" si="39"/>
        <v/>
      </c>
      <c r="U70" s="154" t="s">
        <v>277</v>
      </c>
      <c r="V70" s="154" t="str">
        <f>IF(Angle_1!P28="","",1)</f>
        <v/>
      </c>
      <c r="W70" s="164" t="e">
        <f t="shared" si="29"/>
        <v>#VALUE!</v>
      </c>
      <c r="X70" s="154" t="s">
        <v>279</v>
      </c>
      <c r="Y70" s="154">
        <v>1</v>
      </c>
      <c r="Z70" s="165" t="e">
        <f t="shared" si="24"/>
        <v>#VALUE!</v>
      </c>
      <c r="AA70" s="154" t="s">
        <v>277</v>
      </c>
      <c r="AB70" s="166" t="str">
        <f t="shared" si="30"/>
        <v/>
      </c>
      <c r="AC70" s="154" t="str">
        <f t="shared" si="25"/>
        <v/>
      </c>
      <c r="AD70" s="154" t="str">
        <f t="shared" si="26"/>
        <v/>
      </c>
      <c r="AE70" s="167" t="str">
        <f t="shared" si="27"/>
        <v/>
      </c>
      <c r="AG70" s="119"/>
    </row>
    <row r="71" spans="1:33" ht="15" customHeight="1">
      <c r="A71" s="151"/>
      <c r="B71" s="154" t="str">
        <f t="shared" ref="B71:C71" si="44">E34</f>
        <v/>
      </c>
      <c r="C71" s="154" t="str">
        <f t="shared" si="44"/>
        <v/>
      </c>
      <c r="D71" s="154" t="str">
        <f t="shared" si="32"/>
        <v/>
      </c>
      <c r="E71" s="154" t="str">
        <f t="shared" si="33"/>
        <v/>
      </c>
      <c r="F71" s="154" t="s">
        <v>276</v>
      </c>
      <c r="G71" s="154">
        <v>1</v>
      </c>
      <c r="H71" s="163" t="str">
        <f t="shared" si="34"/>
        <v/>
      </c>
      <c r="I71" s="154" t="s">
        <v>277</v>
      </c>
      <c r="J71" s="161">
        <f t="shared" si="35"/>
        <v>0</v>
      </c>
      <c r="K71" s="154" t="str">
        <f t="shared" si="36"/>
        <v/>
      </c>
      <c r="L71" s="154" t="s">
        <v>278</v>
      </c>
      <c r="M71" s="154">
        <v>-1</v>
      </c>
      <c r="N71" s="155" t="str">
        <f t="shared" si="37"/>
        <v/>
      </c>
      <c r="O71" s="154">
        <v>4</v>
      </c>
      <c r="P71" s="154" t="str">
        <f>IF(Angle_1!J29="","",Angle_1!J29)</f>
        <v/>
      </c>
      <c r="Q71" s="164" t="str">
        <f t="shared" si="38"/>
        <v/>
      </c>
      <c r="R71" s="154" t="s">
        <v>279</v>
      </c>
      <c r="S71" s="154">
        <v>1</v>
      </c>
      <c r="T71" s="165" t="str">
        <f t="shared" si="39"/>
        <v/>
      </c>
      <c r="U71" s="154" t="s">
        <v>277</v>
      </c>
      <c r="V71" s="154" t="str">
        <f>IF(Angle_1!P29="","",1)</f>
        <v/>
      </c>
      <c r="W71" s="164" t="e">
        <f t="shared" si="29"/>
        <v>#VALUE!</v>
      </c>
      <c r="X71" s="154" t="s">
        <v>279</v>
      </c>
      <c r="Y71" s="154">
        <v>1</v>
      </c>
      <c r="Z71" s="165" t="e">
        <f t="shared" si="24"/>
        <v>#VALUE!</v>
      </c>
      <c r="AA71" s="154" t="s">
        <v>277</v>
      </c>
      <c r="AB71" s="166" t="str">
        <f t="shared" si="30"/>
        <v/>
      </c>
      <c r="AC71" s="154" t="str">
        <f t="shared" si="25"/>
        <v/>
      </c>
      <c r="AD71" s="154" t="str">
        <f t="shared" si="26"/>
        <v/>
      </c>
      <c r="AE71" s="167" t="str">
        <f t="shared" si="27"/>
        <v/>
      </c>
      <c r="AG71" s="119"/>
    </row>
    <row r="72" spans="1:33" ht="15" customHeight="1">
      <c r="A72" s="151"/>
      <c r="B72" s="154" t="str">
        <f t="shared" ref="B72:C72" si="45">E35</f>
        <v/>
      </c>
      <c r="C72" s="154" t="str">
        <f t="shared" si="45"/>
        <v/>
      </c>
      <c r="D72" s="154" t="str">
        <f t="shared" si="32"/>
        <v/>
      </c>
      <c r="E72" s="154" t="str">
        <f t="shared" si="33"/>
        <v/>
      </c>
      <c r="F72" s="154" t="s">
        <v>276</v>
      </c>
      <c r="G72" s="154">
        <v>1</v>
      </c>
      <c r="H72" s="163" t="str">
        <f t="shared" si="34"/>
        <v/>
      </c>
      <c r="I72" s="154" t="s">
        <v>277</v>
      </c>
      <c r="J72" s="161">
        <f t="shared" si="35"/>
        <v>0</v>
      </c>
      <c r="K72" s="154" t="str">
        <f t="shared" si="36"/>
        <v/>
      </c>
      <c r="L72" s="154" t="s">
        <v>278</v>
      </c>
      <c r="M72" s="154">
        <v>-1</v>
      </c>
      <c r="N72" s="155" t="str">
        <f t="shared" si="37"/>
        <v/>
      </c>
      <c r="O72" s="154">
        <v>4</v>
      </c>
      <c r="P72" s="154" t="str">
        <f>IF(Angle_1!J30="","",Angle_1!J30)</f>
        <v/>
      </c>
      <c r="Q72" s="164" t="str">
        <f t="shared" si="38"/>
        <v/>
      </c>
      <c r="R72" s="154" t="s">
        <v>279</v>
      </c>
      <c r="S72" s="154">
        <v>1</v>
      </c>
      <c r="T72" s="165" t="str">
        <f t="shared" si="39"/>
        <v/>
      </c>
      <c r="U72" s="154" t="s">
        <v>277</v>
      </c>
      <c r="V72" s="154" t="str">
        <f>IF(Angle_1!P30="","",1)</f>
        <v/>
      </c>
      <c r="W72" s="164" t="e">
        <f t="shared" si="29"/>
        <v>#VALUE!</v>
      </c>
      <c r="X72" s="154" t="s">
        <v>279</v>
      </c>
      <c r="Y72" s="154">
        <v>1</v>
      </c>
      <c r="Z72" s="165" t="e">
        <f t="shared" si="24"/>
        <v>#VALUE!</v>
      </c>
      <c r="AA72" s="154" t="s">
        <v>277</v>
      </c>
      <c r="AB72" s="166" t="str">
        <f t="shared" si="30"/>
        <v/>
      </c>
      <c r="AC72" s="154" t="str">
        <f t="shared" si="25"/>
        <v/>
      </c>
      <c r="AD72" s="154" t="str">
        <f t="shared" si="26"/>
        <v/>
      </c>
      <c r="AE72" s="167" t="str">
        <f t="shared" si="27"/>
        <v/>
      </c>
      <c r="AG72" s="119"/>
    </row>
    <row r="73" spans="1:33" ht="15" customHeight="1">
      <c r="A73" s="151"/>
      <c r="B73" s="154" t="str">
        <f t="shared" ref="B73:C73" si="46">E36</f>
        <v/>
      </c>
      <c r="C73" s="154" t="str">
        <f t="shared" si="46"/>
        <v/>
      </c>
      <c r="D73" s="154" t="str">
        <f t="shared" si="32"/>
        <v/>
      </c>
      <c r="E73" s="154" t="str">
        <f t="shared" si="33"/>
        <v/>
      </c>
      <c r="F73" s="154" t="s">
        <v>276</v>
      </c>
      <c r="G73" s="154">
        <v>1</v>
      </c>
      <c r="H73" s="163" t="str">
        <f t="shared" si="34"/>
        <v/>
      </c>
      <c r="I73" s="154" t="s">
        <v>277</v>
      </c>
      <c r="J73" s="161">
        <f t="shared" si="35"/>
        <v>0</v>
      </c>
      <c r="K73" s="154" t="str">
        <f t="shared" si="36"/>
        <v/>
      </c>
      <c r="L73" s="154" t="s">
        <v>278</v>
      </c>
      <c r="M73" s="154">
        <v>-1</v>
      </c>
      <c r="N73" s="155" t="str">
        <f t="shared" si="37"/>
        <v/>
      </c>
      <c r="O73" s="154">
        <v>4</v>
      </c>
      <c r="P73" s="154" t="str">
        <f>IF(Angle_1!J31="","",Angle_1!J31)</f>
        <v/>
      </c>
      <c r="Q73" s="164" t="str">
        <f t="shared" si="38"/>
        <v/>
      </c>
      <c r="R73" s="154" t="s">
        <v>279</v>
      </c>
      <c r="S73" s="154">
        <v>1</v>
      </c>
      <c r="T73" s="165" t="str">
        <f t="shared" si="39"/>
        <v/>
      </c>
      <c r="U73" s="154" t="s">
        <v>277</v>
      </c>
      <c r="V73" s="154" t="str">
        <f>IF(Angle_1!P31="","",1)</f>
        <v/>
      </c>
      <c r="W73" s="164" t="e">
        <f t="shared" si="29"/>
        <v>#VALUE!</v>
      </c>
      <c r="X73" s="154" t="s">
        <v>279</v>
      </c>
      <c r="Y73" s="154">
        <v>1</v>
      </c>
      <c r="Z73" s="165" t="e">
        <f t="shared" si="24"/>
        <v>#VALUE!</v>
      </c>
      <c r="AA73" s="154" t="s">
        <v>277</v>
      </c>
      <c r="AB73" s="166" t="str">
        <f t="shared" si="30"/>
        <v/>
      </c>
      <c r="AC73" s="154" t="str">
        <f t="shared" si="25"/>
        <v/>
      </c>
      <c r="AD73" s="154" t="str">
        <f t="shared" si="26"/>
        <v/>
      </c>
      <c r="AE73" s="167" t="str">
        <f t="shared" si="27"/>
        <v/>
      </c>
      <c r="AG73" s="119"/>
    </row>
    <row r="74" spans="1:33" ht="15" customHeight="1">
      <c r="A74" s="151"/>
      <c r="B74" s="154" t="str">
        <f t="shared" ref="B74:C74" si="47">E37</f>
        <v/>
      </c>
      <c r="C74" s="154" t="str">
        <f t="shared" si="47"/>
        <v/>
      </c>
      <c r="D74" s="154" t="str">
        <f>IF(B37=FALSE,"",#REF!)</f>
        <v/>
      </c>
      <c r="E74" s="154" t="str">
        <f>IF(B37=FALSE,"",#REF!)</f>
        <v/>
      </c>
      <c r="F74" s="154" t="s">
        <v>276</v>
      </c>
      <c r="G74" s="154">
        <v>1</v>
      </c>
      <c r="H74" s="163" t="str">
        <f t="shared" si="34"/>
        <v/>
      </c>
      <c r="I74" s="154" t="s">
        <v>277</v>
      </c>
      <c r="J74" s="161">
        <f t="shared" si="35"/>
        <v>0</v>
      </c>
      <c r="K74" s="154" t="str">
        <f t="shared" si="36"/>
        <v/>
      </c>
      <c r="L74" s="154" t="s">
        <v>278</v>
      </c>
      <c r="M74" s="154">
        <v>-1</v>
      </c>
      <c r="N74" s="155" t="str">
        <f t="shared" si="37"/>
        <v/>
      </c>
      <c r="O74" s="154">
        <v>4</v>
      </c>
      <c r="P74" s="154" t="str">
        <f>IF(Angle_1!J32="","",Angle_1!J32)</f>
        <v/>
      </c>
      <c r="Q74" s="164" t="str">
        <f t="shared" si="38"/>
        <v/>
      </c>
      <c r="R74" s="154" t="s">
        <v>279</v>
      </c>
      <c r="S74" s="154">
        <v>1</v>
      </c>
      <c r="T74" s="165" t="str">
        <f t="shared" si="39"/>
        <v/>
      </c>
      <c r="U74" s="154" t="s">
        <v>277</v>
      </c>
      <c r="V74" s="154" t="str">
        <f>IF(Angle_1!P32="","",1)</f>
        <v/>
      </c>
      <c r="W74" s="164" t="e">
        <f t="shared" si="29"/>
        <v>#VALUE!</v>
      </c>
      <c r="X74" s="154" t="s">
        <v>279</v>
      </c>
      <c r="Y74" s="154">
        <v>1</v>
      </c>
      <c r="Z74" s="165" t="e">
        <f t="shared" si="24"/>
        <v>#VALUE!</v>
      </c>
      <c r="AA74" s="154" t="s">
        <v>277</v>
      </c>
      <c r="AB74" s="166" t="str">
        <f t="shared" si="30"/>
        <v/>
      </c>
      <c r="AC74" s="154" t="str">
        <f t="shared" si="25"/>
        <v/>
      </c>
      <c r="AD74" s="154" t="str">
        <f t="shared" si="26"/>
        <v/>
      </c>
      <c r="AE74" s="167" t="str">
        <f t="shared" si="27"/>
        <v/>
      </c>
      <c r="AG74" s="119"/>
    </row>
    <row r="75" spans="1:33" ht="15" customHeight="1">
      <c r="A75" s="151"/>
      <c r="B75" s="154" t="str">
        <f t="shared" ref="B75:C75" si="48">E38</f>
        <v/>
      </c>
      <c r="C75" s="154" t="str">
        <f t="shared" si="48"/>
        <v/>
      </c>
      <c r="D75" s="154" t="str">
        <f>IF(B38=FALSE,"",#REF!)</f>
        <v/>
      </c>
      <c r="E75" s="154" t="str">
        <f>IF(B38=FALSE,"",#REF!)</f>
        <v/>
      </c>
      <c r="F75" s="154" t="s">
        <v>276</v>
      </c>
      <c r="G75" s="154">
        <v>1</v>
      </c>
      <c r="H75" s="163" t="str">
        <f t="shared" si="34"/>
        <v/>
      </c>
      <c r="I75" s="154" t="s">
        <v>277</v>
      </c>
      <c r="J75" s="161">
        <f t="shared" si="35"/>
        <v>0</v>
      </c>
      <c r="K75" s="154" t="str">
        <f t="shared" si="36"/>
        <v/>
      </c>
      <c r="L75" s="154" t="s">
        <v>278</v>
      </c>
      <c r="M75" s="154">
        <v>-1</v>
      </c>
      <c r="N75" s="155" t="str">
        <f t="shared" si="37"/>
        <v/>
      </c>
      <c r="O75" s="154">
        <v>4</v>
      </c>
      <c r="P75" s="154" t="str">
        <f>IF(Angle_1!J33="","",Angle_1!J33)</f>
        <v/>
      </c>
      <c r="Q75" s="164" t="str">
        <f t="shared" si="38"/>
        <v/>
      </c>
      <c r="R75" s="154" t="s">
        <v>279</v>
      </c>
      <c r="S75" s="154">
        <v>1</v>
      </c>
      <c r="T75" s="165" t="str">
        <f t="shared" si="39"/>
        <v/>
      </c>
      <c r="U75" s="154" t="s">
        <v>277</v>
      </c>
      <c r="V75" s="154" t="str">
        <f>IF(Angle_1!P33="","",1)</f>
        <v/>
      </c>
      <c r="W75" s="164" t="e">
        <f t="shared" si="29"/>
        <v>#VALUE!</v>
      </c>
      <c r="X75" s="154" t="s">
        <v>279</v>
      </c>
      <c r="Y75" s="154">
        <v>1</v>
      </c>
      <c r="Z75" s="165" t="e">
        <f t="shared" si="24"/>
        <v>#VALUE!</v>
      </c>
      <c r="AA75" s="154" t="s">
        <v>277</v>
      </c>
      <c r="AB75" s="166" t="str">
        <f t="shared" si="30"/>
        <v/>
      </c>
      <c r="AC75" s="154" t="str">
        <f t="shared" si="25"/>
        <v/>
      </c>
      <c r="AD75" s="154" t="str">
        <f t="shared" si="26"/>
        <v/>
      </c>
      <c r="AE75" s="167" t="str">
        <f t="shared" si="27"/>
        <v/>
      </c>
      <c r="AG75" s="119"/>
    </row>
    <row r="76" spans="1:33" ht="15" customHeight="1">
      <c r="A76" s="151"/>
      <c r="B76" s="154" t="str">
        <f t="shared" ref="B76:C76" si="49">E39</f>
        <v/>
      </c>
      <c r="C76" s="154" t="str">
        <f t="shared" si="49"/>
        <v/>
      </c>
      <c r="D76" s="154" t="str">
        <f>IF(B39=FALSE,"",#REF!)</f>
        <v/>
      </c>
      <c r="E76" s="154" t="str">
        <f>IF(B39=FALSE,"",#REF!)</f>
        <v/>
      </c>
      <c r="F76" s="154" t="s">
        <v>276</v>
      </c>
      <c r="G76" s="154">
        <v>1</v>
      </c>
      <c r="H76" s="163" t="str">
        <f t="shared" si="34"/>
        <v/>
      </c>
      <c r="I76" s="154" t="s">
        <v>277</v>
      </c>
      <c r="J76" s="161">
        <f t="shared" si="35"/>
        <v>0</v>
      </c>
      <c r="K76" s="154" t="str">
        <f t="shared" si="36"/>
        <v/>
      </c>
      <c r="L76" s="154" t="s">
        <v>278</v>
      </c>
      <c r="M76" s="154">
        <v>-1</v>
      </c>
      <c r="N76" s="155" t="str">
        <f t="shared" si="37"/>
        <v/>
      </c>
      <c r="O76" s="154">
        <v>4</v>
      </c>
      <c r="P76" s="154" t="str">
        <f>IF(Angle_1!J34="","",Angle_1!J34)</f>
        <v/>
      </c>
      <c r="Q76" s="164" t="str">
        <f t="shared" si="38"/>
        <v/>
      </c>
      <c r="R76" s="154" t="s">
        <v>279</v>
      </c>
      <c r="S76" s="154">
        <v>1</v>
      </c>
      <c r="T76" s="165" t="str">
        <f t="shared" si="39"/>
        <v/>
      </c>
      <c r="U76" s="154" t="s">
        <v>277</v>
      </c>
      <c r="V76" s="154" t="str">
        <f>IF(Angle_1!P34="","",1)</f>
        <v/>
      </c>
      <c r="W76" s="164" t="e">
        <f t="shared" si="29"/>
        <v>#VALUE!</v>
      </c>
      <c r="X76" s="154" t="s">
        <v>279</v>
      </c>
      <c r="Y76" s="154">
        <v>1</v>
      </c>
      <c r="Z76" s="165" t="e">
        <f t="shared" si="24"/>
        <v>#VALUE!</v>
      </c>
      <c r="AA76" s="154" t="s">
        <v>277</v>
      </c>
      <c r="AB76" s="166" t="str">
        <f t="shared" si="30"/>
        <v/>
      </c>
      <c r="AC76" s="154" t="str">
        <f t="shared" si="25"/>
        <v/>
      </c>
      <c r="AD76" s="154" t="str">
        <f t="shared" si="26"/>
        <v/>
      </c>
      <c r="AE76" s="167" t="str">
        <f t="shared" si="27"/>
        <v/>
      </c>
      <c r="AG76" s="119"/>
    </row>
    <row r="77" spans="1:33" ht="15" customHeight="1">
      <c r="A77" s="151"/>
      <c r="C77" s="108"/>
      <c r="D77" s="108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AA77" s="119"/>
    </row>
    <row r="78" spans="1:33" ht="15" customHeight="1">
      <c r="B78" s="469"/>
      <c r="C78" s="466" t="s">
        <v>406</v>
      </c>
      <c r="D78" s="467"/>
      <c r="E78" s="467"/>
      <c r="F78" s="467"/>
      <c r="G78" s="468"/>
      <c r="H78" s="269" t="s">
        <v>407</v>
      </c>
      <c r="I78" s="269" t="s">
        <v>75</v>
      </c>
      <c r="J78" s="466" t="s">
        <v>408</v>
      </c>
      <c r="K78" s="467"/>
      <c r="L78" s="467"/>
      <c r="M78" s="468"/>
      <c r="N78" s="269" t="s">
        <v>227</v>
      </c>
      <c r="O78" s="466" t="s">
        <v>409</v>
      </c>
      <c r="P78" s="467"/>
      <c r="Q78" s="468"/>
      <c r="R78" s="460" t="s">
        <v>410</v>
      </c>
      <c r="S78" s="466" t="s">
        <v>414</v>
      </c>
      <c r="T78" s="468"/>
      <c r="U78" s="152"/>
      <c r="V78" s="152"/>
      <c r="W78" s="112"/>
      <c r="X78" s="111"/>
    </row>
    <row r="79" spans="1:33" ht="15" customHeight="1">
      <c r="B79" s="470"/>
      <c r="C79" s="157" t="s">
        <v>285</v>
      </c>
      <c r="D79" s="157"/>
      <c r="E79" s="157"/>
      <c r="F79" s="157" t="s">
        <v>60</v>
      </c>
      <c r="G79" s="157" t="s">
        <v>286</v>
      </c>
      <c r="H79" s="157" t="s">
        <v>274</v>
      </c>
      <c r="I79" s="157" t="s">
        <v>274</v>
      </c>
      <c r="J79" s="269" t="s">
        <v>411</v>
      </c>
      <c r="K79" s="269" t="s">
        <v>412</v>
      </c>
      <c r="L79" s="269" t="s">
        <v>75</v>
      </c>
      <c r="M79" s="269" t="s">
        <v>407</v>
      </c>
      <c r="N79" s="255"/>
      <c r="O79" s="269" t="s">
        <v>411</v>
      </c>
      <c r="P79" s="269" t="s">
        <v>412</v>
      </c>
      <c r="Q79" s="269" t="s">
        <v>413</v>
      </c>
      <c r="R79" s="465"/>
      <c r="S79" s="271" t="s">
        <v>415</v>
      </c>
      <c r="T79" s="271" t="s">
        <v>416</v>
      </c>
      <c r="U79" s="152"/>
      <c r="V79" s="152"/>
      <c r="W79" s="112"/>
      <c r="X79" s="111"/>
    </row>
    <row r="80" spans="1:33" ht="15" customHeight="1">
      <c r="B80" s="255" t="s">
        <v>406</v>
      </c>
      <c r="C80" s="204">
        <f>MAX(AE46:AE76)</f>
        <v>0</v>
      </c>
      <c r="D80" s="204"/>
      <c r="E80" s="204"/>
      <c r="F80" s="205" t="str">
        <f>AE45</f>
        <v>˚</v>
      </c>
      <c r="G80" s="120">
        <f>C80</f>
        <v>0</v>
      </c>
      <c r="H80" s="120" t="e">
        <f ca="1">MAX(G80:G81)</f>
        <v>#N/A</v>
      </c>
      <c r="I80" s="134">
        <f>MIN(P46:P76)</f>
        <v>0</v>
      </c>
      <c r="J80" s="113" t="e">
        <f ca="1">IF(H80&lt;0.00001,6,IF(H80&lt;0.0001,5,IF(H80&lt;0.001,4,IF(H80&lt;0.01,3,IF(H80&lt;0.1,2,IF(H80&lt;1,1,IF(H80&lt;10,0,IF(H80&lt;100,-1,-2))))))))+K81</f>
        <v>#N/A</v>
      </c>
      <c r="K80" s="270" t="e">
        <f ca="1">J80</f>
        <v>#N/A</v>
      </c>
      <c r="L80" s="154">
        <f>IFERROR(LEN(I80)-FIND(".",I80),0)</f>
        <v>0</v>
      </c>
      <c r="M80" s="268" t="e">
        <f ca="1">IF(M81=TRUE,MIN(K80:L80),K80)</f>
        <v>#N/A</v>
      </c>
      <c r="N80" s="134" t="e">
        <f ca="1">ABS((H80-ROUND(H80,M80))/H80*100)</f>
        <v>#N/A</v>
      </c>
      <c r="O80" s="154" t="str">
        <f ca="1">OFFSET(P84,MATCH(L80,O85:O94,0),0)</f>
        <v>0</v>
      </c>
      <c r="P80" s="154" t="e">
        <f ca="1">OFFSET(P84,MATCH(M80,O85:O94,0),0)</f>
        <v>#N/A</v>
      </c>
      <c r="Q80" s="154" t="str">
        <f ca="1">OFFSET(P84,MATCH(L80,O85:O94,0),0)</f>
        <v>0</v>
      </c>
      <c r="R80" s="115" t="e">
        <f ca="1">IF(H80=G80,0,1)</f>
        <v>#N/A</v>
      </c>
      <c r="S80" s="122" t="e">
        <f ca="1">TEXT(IF(N80&gt;5,ROUNDUP(H80,M80),ROUND(H80,M80)),P80)</f>
        <v>#N/A</v>
      </c>
      <c r="T80" s="122" t="e">
        <f ca="1">S80&amp;H79</f>
        <v>#N/A</v>
      </c>
      <c r="U80" s="152"/>
      <c r="V80" s="152"/>
      <c r="W80" s="112"/>
      <c r="X80" s="111"/>
    </row>
    <row r="81" spans="2:24" ht="15" customHeight="1">
      <c r="B81" s="255" t="s">
        <v>62</v>
      </c>
      <c r="C81" s="206" t="e">
        <f ca="1">$I$3</f>
        <v>#N/A</v>
      </c>
      <c r="D81" s="206"/>
      <c r="E81" s="206"/>
      <c r="F81" s="114" t="e">
        <f ca="1">$K$3</f>
        <v>#N/A</v>
      </c>
      <c r="G81" s="121" t="e">
        <f ca="1">C81/60</f>
        <v>#N/A</v>
      </c>
      <c r="J81" s="267" t="s">
        <v>403</v>
      </c>
      <c r="K81" s="261">
        <f>IF(O81=TRUE,1,기본정보!$A$47)</f>
        <v>1</v>
      </c>
      <c r="L81" s="267" t="s">
        <v>404</v>
      </c>
      <c r="M81" s="261" t="b">
        <f>IF(O81=TRUE,FALSE,기본정보!$A$52)</f>
        <v>0</v>
      </c>
      <c r="N81" s="267" t="s">
        <v>405</v>
      </c>
      <c r="O81" s="261" t="b">
        <f>기본정보!$A$46=0</f>
        <v>1</v>
      </c>
      <c r="R81" s="152"/>
      <c r="S81" s="152"/>
      <c r="T81" s="152"/>
      <c r="U81" s="152"/>
      <c r="V81" s="152"/>
      <c r="W81" s="112"/>
      <c r="X81" s="111"/>
    </row>
    <row r="82" spans="2:24" ht="15" customHeight="1">
      <c r="B82" s="250" t="s">
        <v>137</v>
      </c>
      <c r="C82" s="113">
        <f>MAX(AD46:AD76)</f>
        <v>0</v>
      </c>
      <c r="D82" s="111"/>
      <c r="G82" s="152"/>
      <c r="H82" s="152"/>
      <c r="I82" s="152"/>
      <c r="J82" s="152"/>
      <c r="K82" s="152"/>
      <c r="L82" s="152"/>
      <c r="O82" s="152"/>
      <c r="P82" s="152"/>
      <c r="Q82" s="152"/>
      <c r="R82" s="152"/>
      <c r="S82" s="152"/>
      <c r="T82" s="112"/>
    </row>
    <row r="83" spans="2:24" ht="15" customHeight="1">
      <c r="D83" s="111"/>
      <c r="E83" s="110"/>
      <c r="F83" s="110"/>
      <c r="G83" s="110"/>
      <c r="H83" s="110"/>
      <c r="I83" s="168" t="s">
        <v>53</v>
      </c>
      <c r="J83" s="168" t="s">
        <v>138</v>
      </c>
      <c r="K83" s="110"/>
      <c r="L83" s="110"/>
      <c r="M83" s="110"/>
      <c r="N83" s="110"/>
      <c r="O83" s="203" t="s">
        <v>141</v>
      </c>
      <c r="P83" s="203" t="s">
        <v>140</v>
      </c>
      <c r="V83" s="111"/>
    </row>
    <row r="84" spans="2:24" ht="15" customHeight="1">
      <c r="D84" s="111"/>
      <c r="E84" s="110"/>
      <c r="F84" s="110"/>
      <c r="G84" s="110"/>
      <c r="H84" s="110"/>
      <c r="I84" s="168"/>
      <c r="J84" s="168">
        <v>95.45</v>
      </c>
      <c r="K84" s="110"/>
      <c r="L84" s="110"/>
      <c r="M84" s="110"/>
      <c r="N84" s="110"/>
      <c r="O84" s="201" t="s">
        <v>143</v>
      </c>
      <c r="P84" s="201" t="s">
        <v>142</v>
      </c>
      <c r="V84" s="111"/>
    </row>
    <row r="85" spans="2:24" ht="15" customHeight="1">
      <c r="D85" s="111"/>
      <c r="E85" s="110"/>
      <c r="F85" s="110"/>
      <c r="G85" s="110"/>
      <c r="H85" s="110"/>
      <c r="I85" s="154">
        <v>1</v>
      </c>
      <c r="J85" s="154">
        <v>13.97</v>
      </c>
      <c r="K85" s="110"/>
      <c r="L85" s="110"/>
      <c r="M85" s="110"/>
      <c r="N85" s="110"/>
      <c r="O85" s="169">
        <v>0</v>
      </c>
      <c r="P85" s="170" t="s">
        <v>144</v>
      </c>
      <c r="V85" s="111"/>
    </row>
    <row r="86" spans="2:24" ht="15" customHeight="1">
      <c r="D86" s="111"/>
      <c r="E86" s="110"/>
      <c r="F86" s="110"/>
      <c r="G86" s="110"/>
      <c r="H86" s="110"/>
      <c r="I86" s="154">
        <v>2</v>
      </c>
      <c r="J86" s="154">
        <v>4.53</v>
      </c>
      <c r="K86" s="110"/>
      <c r="L86" s="110"/>
      <c r="M86" s="110"/>
      <c r="N86" s="110"/>
      <c r="O86" s="169">
        <v>1</v>
      </c>
      <c r="P86" s="170" t="s">
        <v>145</v>
      </c>
      <c r="U86" s="112"/>
      <c r="V86" s="111"/>
    </row>
    <row r="87" spans="2:24" ht="15" customHeight="1">
      <c r="I87" s="154">
        <v>3</v>
      </c>
      <c r="J87" s="154">
        <v>3.31</v>
      </c>
      <c r="O87" s="169">
        <v>2</v>
      </c>
      <c r="P87" s="170" t="s">
        <v>146</v>
      </c>
      <c r="U87" s="112"/>
      <c r="V87" s="111"/>
    </row>
    <row r="88" spans="2:24" ht="15" customHeight="1">
      <c r="I88" s="154">
        <v>4</v>
      </c>
      <c r="J88" s="154">
        <v>2.87</v>
      </c>
      <c r="O88" s="169">
        <v>3</v>
      </c>
      <c r="P88" s="170" t="s">
        <v>147</v>
      </c>
      <c r="U88" s="112"/>
      <c r="V88" s="111"/>
    </row>
    <row r="89" spans="2:24" ht="15" customHeight="1">
      <c r="I89" s="154">
        <v>5</v>
      </c>
      <c r="J89" s="154">
        <v>2.65</v>
      </c>
      <c r="O89" s="169">
        <v>4</v>
      </c>
      <c r="P89" s="170" t="s">
        <v>148</v>
      </c>
      <c r="U89" s="112"/>
      <c r="V89" s="111"/>
    </row>
    <row r="90" spans="2:24" ht="15" customHeight="1">
      <c r="I90" s="154">
        <v>6</v>
      </c>
      <c r="J90" s="154">
        <v>2.52</v>
      </c>
      <c r="O90" s="169">
        <v>5</v>
      </c>
      <c r="P90" s="170" t="s">
        <v>149</v>
      </c>
      <c r="U90" s="112"/>
      <c r="V90" s="111"/>
    </row>
    <row r="91" spans="2:24" ht="15" customHeight="1">
      <c r="I91" s="154">
        <v>7</v>
      </c>
      <c r="J91" s="154">
        <v>2.4300000000000002</v>
      </c>
      <c r="O91" s="169">
        <v>6</v>
      </c>
      <c r="P91" s="170" t="s">
        <v>150</v>
      </c>
      <c r="U91" s="112"/>
      <c r="V91" s="111"/>
    </row>
    <row r="92" spans="2:24" ht="15" customHeight="1">
      <c r="I92" s="154">
        <v>8</v>
      </c>
      <c r="J92" s="154">
        <v>2.37</v>
      </c>
      <c r="O92" s="169">
        <v>7</v>
      </c>
      <c r="P92" s="170" t="s">
        <v>151</v>
      </c>
      <c r="U92" s="112"/>
      <c r="V92" s="111"/>
    </row>
    <row r="93" spans="2:24" ht="15" customHeight="1">
      <c r="I93" s="154">
        <v>9</v>
      </c>
      <c r="J93" s="154">
        <v>2.3199999999999998</v>
      </c>
      <c r="O93" s="169">
        <v>8</v>
      </c>
      <c r="P93" s="170" t="s">
        <v>152</v>
      </c>
      <c r="U93" s="112"/>
      <c r="V93" s="111"/>
    </row>
    <row r="94" spans="2:24" ht="15" customHeight="1">
      <c r="I94" s="154" t="s">
        <v>54</v>
      </c>
      <c r="J94" s="154">
        <v>2</v>
      </c>
      <c r="O94" s="169">
        <v>9</v>
      </c>
      <c r="P94" s="170" t="s">
        <v>153</v>
      </c>
      <c r="U94" s="112"/>
      <c r="V94" s="111"/>
    </row>
    <row r="96" spans="2:24" ht="15" customHeight="1">
      <c r="B96" s="116" t="s">
        <v>280</v>
      </c>
      <c r="I96" s="109"/>
      <c r="J96" s="110"/>
    </row>
    <row r="97" spans="2:34" ht="15" customHeight="1">
      <c r="B97" s="469" t="s">
        <v>98</v>
      </c>
      <c r="C97" s="462" t="s">
        <v>258</v>
      </c>
      <c r="D97" s="463"/>
      <c r="E97" s="463"/>
      <c r="F97" s="463"/>
      <c r="G97" s="464"/>
      <c r="H97" s="462" t="s">
        <v>260</v>
      </c>
      <c r="I97" s="463"/>
      <c r="J97" s="463"/>
      <c r="K97" s="463"/>
      <c r="L97" s="464"/>
      <c r="M97" s="460" t="s">
        <v>211</v>
      </c>
      <c r="N97" s="462" t="s">
        <v>289</v>
      </c>
      <c r="O97" s="463"/>
      <c r="P97" s="463"/>
      <c r="Q97" s="463"/>
      <c r="R97" s="464"/>
      <c r="S97" s="462" t="s">
        <v>325</v>
      </c>
      <c r="T97" s="463"/>
      <c r="U97" s="463"/>
      <c r="V97" s="463"/>
      <c r="W97" s="464"/>
      <c r="X97" s="460" t="s">
        <v>211</v>
      </c>
    </row>
    <row r="98" spans="2:34" ht="15" customHeight="1">
      <c r="B98" s="474"/>
      <c r="C98" s="157">
        <v>1</v>
      </c>
      <c r="D98" s="157">
        <v>2</v>
      </c>
      <c r="E98" s="157">
        <v>3</v>
      </c>
      <c r="F98" s="157">
        <v>4</v>
      </c>
      <c r="G98" s="157">
        <v>5</v>
      </c>
      <c r="H98" s="157">
        <v>1</v>
      </c>
      <c r="I98" s="157">
        <v>2</v>
      </c>
      <c r="J98" s="157">
        <v>3</v>
      </c>
      <c r="K98" s="157">
        <v>4</v>
      </c>
      <c r="L98" s="157">
        <v>5</v>
      </c>
      <c r="M98" s="473"/>
      <c r="N98" s="157">
        <v>1</v>
      </c>
      <c r="O98" s="157">
        <v>2</v>
      </c>
      <c r="P98" s="157">
        <v>3</v>
      </c>
      <c r="Q98" s="157">
        <v>4</v>
      </c>
      <c r="R98" s="157">
        <v>5</v>
      </c>
      <c r="S98" s="157">
        <v>1</v>
      </c>
      <c r="T98" s="157">
        <v>2</v>
      </c>
      <c r="U98" s="157">
        <v>3</v>
      </c>
      <c r="V98" s="157">
        <v>4</v>
      </c>
      <c r="W98" s="157">
        <v>5</v>
      </c>
      <c r="X98" s="473"/>
    </row>
    <row r="99" spans="2:34" ht="15" customHeight="1">
      <c r="B99" s="171">
        <f>Angle_1!B39</f>
        <v>0</v>
      </c>
      <c r="C99" s="113">
        <f>Angle_1!G39</f>
        <v>0</v>
      </c>
      <c r="D99" s="113">
        <f>Angle_1!H39</f>
        <v>0</v>
      </c>
      <c r="E99" s="113">
        <f>Angle_1!I39</f>
        <v>0</v>
      </c>
      <c r="F99" s="113">
        <f>Angle_1!J39</f>
        <v>0</v>
      </c>
      <c r="G99" s="113">
        <f>Angle_1!K39</f>
        <v>0</v>
      </c>
      <c r="H99" s="172">
        <f>Angle_1!Q39/2</f>
        <v>0</v>
      </c>
      <c r="I99" s="172">
        <f>Angle_1!R39/2</f>
        <v>0</v>
      </c>
      <c r="J99" s="172">
        <f>Angle_1!S39/2</f>
        <v>0</v>
      </c>
      <c r="K99" s="172">
        <f>Angle_1!T39/2</f>
        <v>0</v>
      </c>
      <c r="L99" s="172">
        <f>Angle_1!U39/2</f>
        <v>0</v>
      </c>
      <c r="M99" s="173">
        <f>SQRT(SUMSQ(H99,I99,J99,K99,L99)+SUM(2*(H99*I99),2*(H99*J99),2*(H99*K99),2*(H99*L99),2*(I99*J99),2*(I99*K99),2*(I99*L99),2*(J99*K99),2*(J99*L99),2*(K99*L99)))</f>
        <v>0</v>
      </c>
      <c r="N99" s="113">
        <f>Angle_1!L39</f>
        <v>0</v>
      </c>
      <c r="O99" s="113">
        <f>Angle_1!M39</f>
        <v>0</v>
      </c>
      <c r="P99" s="113">
        <f>Angle_1!N39</f>
        <v>0</v>
      </c>
      <c r="Q99" s="113">
        <f>Angle_1!O39</f>
        <v>0</v>
      </c>
      <c r="R99" s="113">
        <f>Angle_1!P39</f>
        <v>0</v>
      </c>
      <c r="S99" s="172">
        <f>Angle_1!V39/2</f>
        <v>0</v>
      </c>
      <c r="T99" s="172">
        <f>Angle_1!W39/2</f>
        <v>0</v>
      </c>
      <c r="U99" s="172">
        <f>Angle_1!X39/2</f>
        <v>0</v>
      </c>
      <c r="V99" s="172">
        <f>Angle_1!Y39/2</f>
        <v>0</v>
      </c>
      <c r="W99" s="172">
        <f>Angle_1!Z39/2</f>
        <v>0</v>
      </c>
      <c r="X99" s="173">
        <f>SQRT(SUMSQ(S99,T99,U99,V99,W99)+SUM(2*(S99*T99),2*(S99*U99),2*(S99*V99),2*(S99*W99),2*(T99*U99),2*(T99*V99),2*(T99*W99),2*(U99*V99),2*(U99*W99),2*(V99*W99)))</f>
        <v>0</v>
      </c>
    </row>
    <row r="100" spans="2:34" ht="15" customHeight="1">
      <c r="B100" s="171">
        <f>Angle_1!B40</f>
        <v>0</v>
      </c>
      <c r="C100" s="113">
        <f>Angle_1!G40</f>
        <v>0</v>
      </c>
      <c r="D100" s="113">
        <f>Angle_1!H40</f>
        <v>0</v>
      </c>
      <c r="E100" s="113">
        <f>Angle_1!I40</f>
        <v>0</v>
      </c>
      <c r="F100" s="113">
        <f>Angle_1!J40</f>
        <v>0</v>
      </c>
      <c r="G100" s="113">
        <f>Angle_1!K40</f>
        <v>0</v>
      </c>
      <c r="H100" s="172">
        <f>Angle_1!Q40/2</f>
        <v>0</v>
      </c>
      <c r="I100" s="172">
        <f>Angle_1!R40/2</f>
        <v>0</v>
      </c>
      <c r="J100" s="172">
        <f>Angle_1!S40/2</f>
        <v>0</v>
      </c>
      <c r="K100" s="172">
        <f>Angle_1!T40/2</f>
        <v>0</v>
      </c>
      <c r="L100" s="172">
        <f>Angle_1!U40/2</f>
        <v>0</v>
      </c>
      <c r="M100" s="173">
        <f t="shared" ref="M100:M118" si="50">SQRT(SUMSQ(H100,I100,J100,K100,L100)+SUM(2*(H100*I100),2*(H100*J100),2*(H100*K100),2*(H100*L100),2*(I100*J100),2*(I100*K100),2*(I100*L100),2*(J100*K100),2*(J100*L100),2*(K100*L100)))</f>
        <v>0</v>
      </c>
      <c r="N100" s="113">
        <f>Angle_1!L40</f>
        <v>0</v>
      </c>
      <c r="O100" s="113">
        <f>Angle_1!M40</f>
        <v>0</v>
      </c>
      <c r="P100" s="113">
        <f>Angle_1!N40</f>
        <v>0</v>
      </c>
      <c r="Q100" s="113">
        <f>Angle_1!O40</f>
        <v>0</v>
      </c>
      <c r="R100" s="113">
        <f>Angle_1!P40</f>
        <v>0</v>
      </c>
      <c r="S100" s="172">
        <f>Angle_1!V40/2</f>
        <v>0</v>
      </c>
      <c r="T100" s="172">
        <f>Angle_1!W40/2</f>
        <v>0</v>
      </c>
      <c r="U100" s="172">
        <f>Angle_1!X40/2</f>
        <v>0</v>
      </c>
      <c r="V100" s="172">
        <f>Angle_1!Y40/2</f>
        <v>0</v>
      </c>
      <c r="W100" s="172">
        <f>Angle_1!Z40/2</f>
        <v>0</v>
      </c>
      <c r="X100" s="173">
        <f t="shared" ref="X100:X118" si="51">SQRT(SUMSQ(S100,T100,U100,V100,W100)+SUM(2*(S100*T100),2*(S100*U100),2*(S100*V100),2*(S100*W100),2*(T100*U100),2*(T100*V100),2*(T100*W100),2*(U100*V100),2*(U100*W100),2*(V100*W100)))</f>
        <v>0</v>
      </c>
    </row>
    <row r="101" spans="2:34" ht="15" customHeight="1">
      <c r="B101" s="171">
        <f>Angle_1!B41</f>
        <v>0</v>
      </c>
      <c r="C101" s="113">
        <f>Angle_1!G41</f>
        <v>0</v>
      </c>
      <c r="D101" s="113">
        <f>Angle_1!H41</f>
        <v>0</v>
      </c>
      <c r="E101" s="113">
        <f>Angle_1!I41</f>
        <v>0</v>
      </c>
      <c r="F101" s="113">
        <f>Angle_1!J41</f>
        <v>0</v>
      </c>
      <c r="G101" s="113">
        <f>Angle_1!K41</f>
        <v>0</v>
      </c>
      <c r="H101" s="172">
        <f>Angle_1!Q41/2</f>
        <v>0</v>
      </c>
      <c r="I101" s="172">
        <f>Angle_1!R41/2</f>
        <v>0</v>
      </c>
      <c r="J101" s="172">
        <f>Angle_1!S41/2</f>
        <v>0</v>
      </c>
      <c r="K101" s="172">
        <f>Angle_1!T41/2</f>
        <v>0</v>
      </c>
      <c r="L101" s="172">
        <f>Angle_1!U41/2</f>
        <v>0</v>
      </c>
      <c r="M101" s="173">
        <f t="shared" si="50"/>
        <v>0</v>
      </c>
      <c r="N101" s="113">
        <f>Angle_1!L41</f>
        <v>0</v>
      </c>
      <c r="O101" s="113">
        <f>Angle_1!M41</f>
        <v>0</v>
      </c>
      <c r="P101" s="113">
        <f>Angle_1!N41</f>
        <v>0</v>
      </c>
      <c r="Q101" s="113">
        <f>Angle_1!O41</f>
        <v>0</v>
      </c>
      <c r="R101" s="113">
        <f>Angle_1!P41</f>
        <v>0</v>
      </c>
      <c r="S101" s="172">
        <f>Angle_1!V41/2</f>
        <v>0</v>
      </c>
      <c r="T101" s="172">
        <f>Angle_1!W41/2</f>
        <v>0</v>
      </c>
      <c r="U101" s="172">
        <f>Angle_1!X41/2</f>
        <v>0</v>
      </c>
      <c r="V101" s="172">
        <f>Angle_1!Y41/2</f>
        <v>0</v>
      </c>
      <c r="W101" s="172">
        <f>Angle_1!Z41/2</f>
        <v>0</v>
      </c>
      <c r="X101" s="173">
        <f t="shared" si="51"/>
        <v>0</v>
      </c>
    </row>
    <row r="102" spans="2:34" ht="15" customHeight="1">
      <c r="B102" s="171">
        <f>Angle_1!B42</f>
        <v>0</v>
      </c>
      <c r="C102" s="113">
        <f>Angle_1!G42</f>
        <v>0</v>
      </c>
      <c r="D102" s="113">
        <f>Angle_1!H42</f>
        <v>0</v>
      </c>
      <c r="E102" s="113">
        <f>Angle_1!I42</f>
        <v>0</v>
      </c>
      <c r="F102" s="113">
        <f>Angle_1!J42</f>
        <v>0</v>
      </c>
      <c r="G102" s="113">
        <f>Angle_1!K42</f>
        <v>0</v>
      </c>
      <c r="H102" s="172">
        <f>Angle_1!Q42/2</f>
        <v>0</v>
      </c>
      <c r="I102" s="172">
        <f>Angle_1!R42/2</f>
        <v>0</v>
      </c>
      <c r="J102" s="172">
        <f>Angle_1!S42/2</f>
        <v>0</v>
      </c>
      <c r="K102" s="172">
        <f>Angle_1!T42/2</f>
        <v>0</v>
      </c>
      <c r="L102" s="172">
        <f>Angle_1!U42/2</f>
        <v>0</v>
      </c>
      <c r="M102" s="173">
        <f t="shared" si="50"/>
        <v>0</v>
      </c>
      <c r="N102" s="113">
        <f>Angle_1!L42</f>
        <v>0</v>
      </c>
      <c r="O102" s="113">
        <f>Angle_1!M42</f>
        <v>0</v>
      </c>
      <c r="P102" s="113">
        <f>Angle_1!N42</f>
        <v>0</v>
      </c>
      <c r="Q102" s="113">
        <f>Angle_1!O42</f>
        <v>0</v>
      </c>
      <c r="R102" s="113">
        <f>Angle_1!P42</f>
        <v>0</v>
      </c>
      <c r="S102" s="172">
        <f>Angle_1!V42/2</f>
        <v>0</v>
      </c>
      <c r="T102" s="172">
        <f>Angle_1!W42/2</f>
        <v>0</v>
      </c>
      <c r="U102" s="172">
        <f>Angle_1!X42/2</f>
        <v>0</v>
      </c>
      <c r="V102" s="172">
        <f>Angle_1!Y42/2</f>
        <v>0</v>
      </c>
      <c r="W102" s="172">
        <f>Angle_1!Z42/2</f>
        <v>0</v>
      </c>
      <c r="X102" s="173">
        <f t="shared" si="51"/>
        <v>0</v>
      </c>
    </row>
    <row r="103" spans="2:34" ht="15" customHeight="1">
      <c r="B103" s="171">
        <f>Angle_1!B43</f>
        <v>0</v>
      </c>
      <c r="C103" s="113">
        <f>Angle_1!G43</f>
        <v>0</v>
      </c>
      <c r="D103" s="113">
        <f>Angle_1!H43</f>
        <v>0</v>
      </c>
      <c r="E103" s="113">
        <f>Angle_1!I43</f>
        <v>0</v>
      </c>
      <c r="F103" s="113">
        <f>Angle_1!J43</f>
        <v>0</v>
      </c>
      <c r="G103" s="113">
        <f>Angle_1!K43</f>
        <v>0</v>
      </c>
      <c r="H103" s="172">
        <f>Angle_1!Q43/2</f>
        <v>0</v>
      </c>
      <c r="I103" s="172">
        <f>Angle_1!R43/2</f>
        <v>0</v>
      </c>
      <c r="J103" s="172">
        <f>Angle_1!S43/2</f>
        <v>0</v>
      </c>
      <c r="K103" s="172">
        <f>Angle_1!T43/2</f>
        <v>0</v>
      </c>
      <c r="L103" s="172">
        <f>Angle_1!U43/2</f>
        <v>0</v>
      </c>
      <c r="M103" s="173">
        <f t="shared" si="50"/>
        <v>0</v>
      </c>
      <c r="N103" s="113">
        <f>Angle_1!L43</f>
        <v>0</v>
      </c>
      <c r="O103" s="113">
        <f>Angle_1!M43</f>
        <v>0</v>
      </c>
      <c r="P103" s="113">
        <f>Angle_1!N43</f>
        <v>0</v>
      </c>
      <c r="Q103" s="113">
        <f>Angle_1!O43</f>
        <v>0</v>
      </c>
      <c r="R103" s="113">
        <f>Angle_1!P43</f>
        <v>0</v>
      </c>
      <c r="S103" s="172">
        <f>Angle_1!V43/2</f>
        <v>0</v>
      </c>
      <c r="T103" s="172">
        <f>Angle_1!W43/2</f>
        <v>0</v>
      </c>
      <c r="U103" s="172">
        <f>Angle_1!X43/2</f>
        <v>0</v>
      </c>
      <c r="V103" s="172">
        <f>Angle_1!Y43/2</f>
        <v>0</v>
      </c>
      <c r="W103" s="172">
        <f>Angle_1!Z43/2</f>
        <v>0</v>
      </c>
      <c r="X103" s="173">
        <f t="shared" si="51"/>
        <v>0</v>
      </c>
    </row>
    <row r="104" spans="2:34" ht="15" customHeight="1">
      <c r="B104" s="171">
        <f>Angle_1!B44</f>
        <v>0</v>
      </c>
      <c r="C104" s="113">
        <f>Angle_1!G44</f>
        <v>0</v>
      </c>
      <c r="D104" s="113">
        <f>Angle_1!H44</f>
        <v>0</v>
      </c>
      <c r="E104" s="113">
        <f>Angle_1!I44</f>
        <v>0</v>
      </c>
      <c r="F104" s="113">
        <f>Angle_1!J44</f>
        <v>0</v>
      </c>
      <c r="G104" s="113">
        <f>Angle_1!K44</f>
        <v>0</v>
      </c>
      <c r="H104" s="172">
        <f>Angle_1!Q44/2</f>
        <v>0</v>
      </c>
      <c r="I104" s="172">
        <f>Angle_1!R44/2</f>
        <v>0</v>
      </c>
      <c r="J104" s="172">
        <f>Angle_1!S44/2</f>
        <v>0</v>
      </c>
      <c r="K104" s="172">
        <f>Angle_1!T44/2</f>
        <v>0</v>
      </c>
      <c r="L104" s="172">
        <f>Angle_1!U44/2</f>
        <v>0</v>
      </c>
      <c r="M104" s="173">
        <f t="shared" si="50"/>
        <v>0</v>
      </c>
      <c r="N104" s="113">
        <f>Angle_1!L44</f>
        <v>0</v>
      </c>
      <c r="O104" s="113">
        <f>Angle_1!M44</f>
        <v>0</v>
      </c>
      <c r="P104" s="113">
        <f>Angle_1!N44</f>
        <v>0</v>
      </c>
      <c r="Q104" s="113">
        <f>Angle_1!O44</f>
        <v>0</v>
      </c>
      <c r="R104" s="113">
        <f>Angle_1!P44</f>
        <v>0</v>
      </c>
      <c r="S104" s="172">
        <f>Angle_1!V44/2</f>
        <v>0</v>
      </c>
      <c r="T104" s="172">
        <f>Angle_1!W44/2</f>
        <v>0</v>
      </c>
      <c r="U104" s="172">
        <f>Angle_1!X44/2</f>
        <v>0</v>
      </c>
      <c r="V104" s="172">
        <f>Angle_1!Y44/2</f>
        <v>0</v>
      </c>
      <c r="W104" s="172">
        <f>Angle_1!Z44/2</f>
        <v>0</v>
      </c>
      <c r="X104" s="173">
        <f t="shared" si="51"/>
        <v>0</v>
      </c>
    </row>
    <row r="105" spans="2:34" ht="15" customHeight="1">
      <c r="B105" s="171">
        <f>Angle_1!B45</f>
        <v>0</v>
      </c>
      <c r="C105" s="113">
        <f>Angle_1!G45</f>
        <v>0</v>
      </c>
      <c r="D105" s="113">
        <f>Angle_1!H45</f>
        <v>0</v>
      </c>
      <c r="E105" s="113">
        <f>Angle_1!I45</f>
        <v>0</v>
      </c>
      <c r="F105" s="113">
        <f>Angle_1!J45</f>
        <v>0</v>
      </c>
      <c r="G105" s="113">
        <f>Angle_1!K45</f>
        <v>0</v>
      </c>
      <c r="H105" s="172">
        <f>Angle_1!Q45/2</f>
        <v>0</v>
      </c>
      <c r="I105" s="172">
        <f>Angle_1!R45/2</f>
        <v>0</v>
      </c>
      <c r="J105" s="172">
        <f>Angle_1!S45/2</f>
        <v>0</v>
      </c>
      <c r="K105" s="172">
        <f>Angle_1!T45/2</f>
        <v>0</v>
      </c>
      <c r="L105" s="172">
        <f>Angle_1!U45/2</f>
        <v>0</v>
      </c>
      <c r="M105" s="173">
        <f t="shared" si="50"/>
        <v>0</v>
      </c>
      <c r="N105" s="113">
        <f>Angle_1!L45</f>
        <v>0</v>
      </c>
      <c r="O105" s="113">
        <f>Angle_1!M45</f>
        <v>0</v>
      </c>
      <c r="P105" s="113">
        <f>Angle_1!N45</f>
        <v>0</v>
      </c>
      <c r="Q105" s="113">
        <f>Angle_1!O45</f>
        <v>0</v>
      </c>
      <c r="R105" s="113">
        <f>Angle_1!P45</f>
        <v>0</v>
      </c>
      <c r="S105" s="172">
        <f>Angle_1!V45/2</f>
        <v>0</v>
      </c>
      <c r="T105" s="172">
        <f>Angle_1!W45/2</f>
        <v>0</v>
      </c>
      <c r="U105" s="172">
        <f>Angle_1!X45/2</f>
        <v>0</v>
      </c>
      <c r="V105" s="172">
        <f>Angle_1!Y45/2</f>
        <v>0</v>
      </c>
      <c r="W105" s="172">
        <f>Angle_1!Z45/2</f>
        <v>0</v>
      </c>
      <c r="X105" s="173">
        <f t="shared" si="51"/>
        <v>0</v>
      </c>
    </row>
    <row r="106" spans="2:34" ht="15" customHeight="1">
      <c r="B106" s="171">
        <f>Angle_1!B46</f>
        <v>0</v>
      </c>
      <c r="C106" s="113">
        <f>Angle_1!G46</f>
        <v>0</v>
      </c>
      <c r="D106" s="113">
        <f>Angle_1!H46</f>
        <v>0</v>
      </c>
      <c r="E106" s="113">
        <f>Angle_1!I46</f>
        <v>0</v>
      </c>
      <c r="F106" s="113">
        <f>Angle_1!J46</f>
        <v>0</v>
      </c>
      <c r="G106" s="113">
        <f>Angle_1!K46</f>
        <v>0</v>
      </c>
      <c r="H106" s="172">
        <f>Angle_1!Q46/2</f>
        <v>0</v>
      </c>
      <c r="I106" s="172">
        <f>Angle_1!R46/2</f>
        <v>0</v>
      </c>
      <c r="J106" s="172">
        <f>Angle_1!S46/2</f>
        <v>0</v>
      </c>
      <c r="K106" s="172">
        <f>Angle_1!T46/2</f>
        <v>0</v>
      </c>
      <c r="L106" s="172">
        <f>Angle_1!U46/2</f>
        <v>0</v>
      </c>
      <c r="M106" s="173">
        <f t="shared" si="50"/>
        <v>0</v>
      </c>
      <c r="N106" s="113">
        <f>Angle_1!L46</f>
        <v>0</v>
      </c>
      <c r="O106" s="113">
        <f>Angle_1!M46</f>
        <v>0</v>
      </c>
      <c r="P106" s="113">
        <f>Angle_1!N46</f>
        <v>0</v>
      </c>
      <c r="Q106" s="113">
        <f>Angle_1!O46</f>
        <v>0</v>
      </c>
      <c r="R106" s="113">
        <f>Angle_1!P46</f>
        <v>0</v>
      </c>
      <c r="S106" s="172">
        <f>Angle_1!V46/2</f>
        <v>0</v>
      </c>
      <c r="T106" s="172">
        <f>Angle_1!W46/2</f>
        <v>0</v>
      </c>
      <c r="U106" s="172">
        <f>Angle_1!X46/2</f>
        <v>0</v>
      </c>
      <c r="V106" s="172">
        <f>Angle_1!Y46/2</f>
        <v>0</v>
      </c>
      <c r="W106" s="172">
        <f>Angle_1!Z46/2</f>
        <v>0</v>
      </c>
      <c r="X106" s="173">
        <f t="shared" si="51"/>
        <v>0</v>
      </c>
    </row>
    <row r="107" spans="2:34" ht="15" customHeight="1">
      <c r="B107" s="171">
        <f>Angle_1!B47</f>
        <v>0</v>
      </c>
      <c r="C107" s="113">
        <f>Angle_1!G47</f>
        <v>0</v>
      </c>
      <c r="D107" s="113">
        <f>Angle_1!H47</f>
        <v>0</v>
      </c>
      <c r="E107" s="113">
        <f>Angle_1!I47</f>
        <v>0</v>
      </c>
      <c r="F107" s="113">
        <f>Angle_1!J47</f>
        <v>0</v>
      </c>
      <c r="G107" s="113">
        <f>Angle_1!K47</f>
        <v>0</v>
      </c>
      <c r="H107" s="172">
        <f>Angle_1!Q47/2</f>
        <v>0</v>
      </c>
      <c r="I107" s="172">
        <f>Angle_1!R47/2</f>
        <v>0</v>
      </c>
      <c r="J107" s="172">
        <f>Angle_1!S47/2</f>
        <v>0</v>
      </c>
      <c r="K107" s="172">
        <f>Angle_1!T47/2</f>
        <v>0</v>
      </c>
      <c r="L107" s="172">
        <f>Angle_1!U47/2</f>
        <v>0</v>
      </c>
      <c r="M107" s="173">
        <f t="shared" si="50"/>
        <v>0</v>
      </c>
      <c r="N107" s="113">
        <f>Angle_1!L47</f>
        <v>0</v>
      </c>
      <c r="O107" s="113">
        <f>Angle_1!M47</f>
        <v>0</v>
      </c>
      <c r="P107" s="113">
        <f>Angle_1!N47</f>
        <v>0</v>
      </c>
      <c r="Q107" s="113">
        <f>Angle_1!O47</f>
        <v>0</v>
      </c>
      <c r="R107" s="113">
        <f>Angle_1!P47</f>
        <v>0</v>
      </c>
      <c r="S107" s="172">
        <f>Angle_1!V47/2</f>
        <v>0</v>
      </c>
      <c r="T107" s="172">
        <f>Angle_1!W47/2</f>
        <v>0</v>
      </c>
      <c r="U107" s="172">
        <f>Angle_1!X47/2</f>
        <v>0</v>
      </c>
      <c r="V107" s="172">
        <f>Angle_1!Y47/2</f>
        <v>0</v>
      </c>
      <c r="W107" s="172">
        <f>Angle_1!Z47/2</f>
        <v>0</v>
      </c>
      <c r="X107" s="173">
        <f t="shared" si="51"/>
        <v>0</v>
      </c>
    </row>
    <row r="108" spans="2:34" ht="15" customHeight="1">
      <c r="B108" s="171">
        <f>Angle_1!B48</f>
        <v>0</v>
      </c>
      <c r="C108" s="113">
        <f>Angle_1!G48</f>
        <v>0</v>
      </c>
      <c r="D108" s="113">
        <f>Angle_1!H48</f>
        <v>0</v>
      </c>
      <c r="E108" s="113">
        <f>Angle_1!I48</f>
        <v>0</v>
      </c>
      <c r="F108" s="113">
        <f>Angle_1!J48</f>
        <v>0</v>
      </c>
      <c r="G108" s="113">
        <f>Angle_1!K48</f>
        <v>0</v>
      </c>
      <c r="H108" s="172">
        <f>Angle_1!Q48/2</f>
        <v>0</v>
      </c>
      <c r="I108" s="172">
        <f>Angle_1!R48/2</f>
        <v>0</v>
      </c>
      <c r="J108" s="172">
        <f>Angle_1!S48/2</f>
        <v>0</v>
      </c>
      <c r="K108" s="172">
        <f>Angle_1!T48/2</f>
        <v>0</v>
      </c>
      <c r="L108" s="172">
        <f>Angle_1!U48/2</f>
        <v>0</v>
      </c>
      <c r="M108" s="173">
        <f t="shared" si="50"/>
        <v>0</v>
      </c>
      <c r="N108" s="113">
        <f>Angle_1!L48</f>
        <v>0</v>
      </c>
      <c r="O108" s="113">
        <f>Angle_1!M48</f>
        <v>0</v>
      </c>
      <c r="P108" s="113">
        <f>Angle_1!N48</f>
        <v>0</v>
      </c>
      <c r="Q108" s="113">
        <f>Angle_1!O48</f>
        <v>0</v>
      </c>
      <c r="R108" s="113">
        <f>Angle_1!P48</f>
        <v>0</v>
      </c>
      <c r="S108" s="172">
        <f>Angle_1!V48/2</f>
        <v>0</v>
      </c>
      <c r="T108" s="172">
        <f>Angle_1!W48/2</f>
        <v>0</v>
      </c>
      <c r="U108" s="172">
        <f>Angle_1!X48/2</f>
        <v>0</v>
      </c>
      <c r="V108" s="172">
        <f>Angle_1!Y48/2</f>
        <v>0</v>
      </c>
      <c r="W108" s="172">
        <f>Angle_1!Z48/2</f>
        <v>0</v>
      </c>
      <c r="X108" s="173">
        <f t="shared" si="51"/>
        <v>0</v>
      </c>
      <c r="AH108" s="109"/>
    </row>
    <row r="109" spans="2:34" ht="15" customHeight="1">
      <c r="B109" s="171">
        <f>Angle_1!B49</f>
        <v>0</v>
      </c>
      <c r="C109" s="113">
        <f>Angle_1!G49</f>
        <v>0</v>
      </c>
      <c r="D109" s="113">
        <f>Angle_1!H49</f>
        <v>0</v>
      </c>
      <c r="E109" s="113">
        <f>Angle_1!I49</f>
        <v>0</v>
      </c>
      <c r="F109" s="113">
        <f>Angle_1!J49</f>
        <v>0</v>
      </c>
      <c r="G109" s="113">
        <f>Angle_1!K49</f>
        <v>0</v>
      </c>
      <c r="H109" s="172">
        <f>Angle_1!Q49/2</f>
        <v>0</v>
      </c>
      <c r="I109" s="172">
        <f>Angle_1!R49/2</f>
        <v>0</v>
      </c>
      <c r="J109" s="172">
        <f>Angle_1!S49/2</f>
        <v>0</v>
      </c>
      <c r="K109" s="172">
        <f>Angle_1!T49/2</f>
        <v>0</v>
      </c>
      <c r="L109" s="172">
        <f>Angle_1!U49/2</f>
        <v>0</v>
      </c>
      <c r="M109" s="173">
        <f t="shared" si="50"/>
        <v>0</v>
      </c>
      <c r="N109" s="113">
        <f>Angle_1!L49</f>
        <v>0</v>
      </c>
      <c r="O109" s="113">
        <f>Angle_1!M49</f>
        <v>0</v>
      </c>
      <c r="P109" s="113">
        <f>Angle_1!N49</f>
        <v>0</v>
      </c>
      <c r="Q109" s="113">
        <f>Angle_1!O49</f>
        <v>0</v>
      </c>
      <c r="R109" s="113">
        <f>Angle_1!P49</f>
        <v>0</v>
      </c>
      <c r="S109" s="172">
        <f>Angle_1!V49/2</f>
        <v>0</v>
      </c>
      <c r="T109" s="172">
        <f>Angle_1!W49/2</f>
        <v>0</v>
      </c>
      <c r="U109" s="172">
        <f>Angle_1!X49/2</f>
        <v>0</v>
      </c>
      <c r="V109" s="172">
        <f>Angle_1!Y49/2</f>
        <v>0</v>
      </c>
      <c r="W109" s="172">
        <f>Angle_1!Z49/2</f>
        <v>0</v>
      </c>
      <c r="X109" s="173">
        <f t="shared" si="51"/>
        <v>0</v>
      </c>
      <c r="AH109" s="109"/>
    </row>
    <row r="110" spans="2:34" ht="15" customHeight="1">
      <c r="B110" s="171">
        <f>Angle_1!B50</f>
        <v>0</v>
      </c>
      <c r="C110" s="113">
        <f>Angle_1!G50</f>
        <v>0</v>
      </c>
      <c r="D110" s="113">
        <f>Angle_1!H50</f>
        <v>0</v>
      </c>
      <c r="E110" s="113">
        <f>Angle_1!I50</f>
        <v>0</v>
      </c>
      <c r="F110" s="113">
        <f>Angle_1!J50</f>
        <v>0</v>
      </c>
      <c r="G110" s="113">
        <f>Angle_1!K50</f>
        <v>0</v>
      </c>
      <c r="H110" s="172">
        <f>Angle_1!Q50/2</f>
        <v>0</v>
      </c>
      <c r="I110" s="172">
        <f>Angle_1!R50/2</f>
        <v>0</v>
      </c>
      <c r="J110" s="172">
        <f>Angle_1!S50/2</f>
        <v>0</v>
      </c>
      <c r="K110" s="172">
        <f>Angle_1!T50/2</f>
        <v>0</v>
      </c>
      <c r="L110" s="172">
        <f>Angle_1!U50/2</f>
        <v>0</v>
      </c>
      <c r="M110" s="173">
        <f t="shared" si="50"/>
        <v>0</v>
      </c>
      <c r="N110" s="113">
        <f>Angle_1!L50</f>
        <v>0</v>
      </c>
      <c r="O110" s="113">
        <f>Angle_1!M50</f>
        <v>0</v>
      </c>
      <c r="P110" s="113">
        <f>Angle_1!N50</f>
        <v>0</v>
      </c>
      <c r="Q110" s="113">
        <f>Angle_1!O50</f>
        <v>0</v>
      </c>
      <c r="R110" s="113">
        <f>Angle_1!P50</f>
        <v>0</v>
      </c>
      <c r="S110" s="172">
        <f>Angle_1!V50/2</f>
        <v>0</v>
      </c>
      <c r="T110" s="172">
        <f>Angle_1!W50/2</f>
        <v>0</v>
      </c>
      <c r="U110" s="172">
        <f>Angle_1!X50/2</f>
        <v>0</v>
      </c>
      <c r="V110" s="172">
        <f>Angle_1!Y50/2</f>
        <v>0</v>
      </c>
      <c r="W110" s="172">
        <f>Angle_1!Z50/2</f>
        <v>0</v>
      </c>
      <c r="X110" s="173">
        <f t="shared" si="51"/>
        <v>0</v>
      </c>
    </row>
    <row r="111" spans="2:34" ht="15" customHeight="1">
      <c r="B111" s="171">
        <f>Angle_1!B51</f>
        <v>0</v>
      </c>
      <c r="C111" s="113">
        <f>Angle_1!G51</f>
        <v>0</v>
      </c>
      <c r="D111" s="113">
        <f>Angle_1!H51</f>
        <v>0</v>
      </c>
      <c r="E111" s="113">
        <f>Angle_1!I51</f>
        <v>0</v>
      </c>
      <c r="F111" s="113">
        <f>Angle_1!J51</f>
        <v>0</v>
      </c>
      <c r="G111" s="113">
        <f>Angle_1!K51</f>
        <v>0</v>
      </c>
      <c r="H111" s="172">
        <f>Angle_1!Q51/2</f>
        <v>0</v>
      </c>
      <c r="I111" s="172">
        <f>Angle_1!R51/2</f>
        <v>0</v>
      </c>
      <c r="J111" s="172">
        <f>Angle_1!S51/2</f>
        <v>0</v>
      </c>
      <c r="K111" s="172">
        <f>Angle_1!T51/2</f>
        <v>0</v>
      </c>
      <c r="L111" s="172">
        <f>Angle_1!U51/2</f>
        <v>0</v>
      </c>
      <c r="M111" s="173">
        <f t="shared" si="50"/>
        <v>0</v>
      </c>
      <c r="N111" s="113">
        <f>Angle_1!L51</f>
        <v>0</v>
      </c>
      <c r="O111" s="113">
        <f>Angle_1!M51</f>
        <v>0</v>
      </c>
      <c r="P111" s="113">
        <f>Angle_1!N51</f>
        <v>0</v>
      </c>
      <c r="Q111" s="113">
        <f>Angle_1!O51</f>
        <v>0</v>
      </c>
      <c r="R111" s="113">
        <f>Angle_1!P51</f>
        <v>0</v>
      </c>
      <c r="S111" s="172">
        <f>Angle_1!V51/2</f>
        <v>0</v>
      </c>
      <c r="T111" s="172">
        <f>Angle_1!W51/2</f>
        <v>0</v>
      </c>
      <c r="U111" s="172">
        <f>Angle_1!X51/2</f>
        <v>0</v>
      </c>
      <c r="V111" s="172">
        <f>Angle_1!Y51/2</f>
        <v>0</v>
      </c>
      <c r="W111" s="172">
        <f>Angle_1!Z51/2</f>
        <v>0</v>
      </c>
      <c r="X111" s="173">
        <f t="shared" si="51"/>
        <v>0</v>
      </c>
    </row>
    <row r="112" spans="2:34" ht="15" customHeight="1">
      <c r="B112" s="171">
        <f>Angle_1!B52</f>
        <v>0</v>
      </c>
      <c r="C112" s="113">
        <f>Angle_1!G52</f>
        <v>0</v>
      </c>
      <c r="D112" s="113">
        <f>Angle_1!H52</f>
        <v>0</v>
      </c>
      <c r="E112" s="113">
        <f>Angle_1!I52</f>
        <v>0</v>
      </c>
      <c r="F112" s="113">
        <f>Angle_1!J52</f>
        <v>0</v>
      </c>
      <c r="G112" s="113">
        <f>Angle_1!K52</f>
        <v>0</v>
      </c>
      <c r="H112" s="172">
        <f>Angle_1!Q52/2</f>
        <v>0</v>
      </c>
      <c r="I112" s="172">
        <f>Angle_1!R52/2</f>
        <v>0</v>
      </c>
      <c r="J112" s="172">
        <f>Angle_1!S52/2</f>
        <v>0</v>
      </c>
      <c r="K112" s="172">
        <f>Angle_1!T52/2</f>
        <v>0</v>
      </c>
      <c r="L112" s="172">
        <f>Angle_1!U52/2</f>
        <v>0</v>
      </c>
      <c r="M112" s="173">
        <f t="shared" si="50"/>
        <v>0</v>
      </c>
      <c r="N112" s="113">
        <f>Angle_1!L52</f>
        <v>0</v>
      </c>
      <c r="O112" s="113">
        <f>Angle_1!M52</f>
        <v>0</v>
      </c>
      <c r="P112" s="113">
        <f>Angle_1!N52</f>
        <v>0</v>
      </c>
      <c r="Q112" s="113">
        <f>Angle_1!O52</f>
        <v>0</v>
      </c>
      <c r="R112" s="113">
        <f>Angle_1!P52</f>
        <v>0</v>
      </c>
      <c r="S112" s="172">
        <f>Angle_1!V52/2</f>
        <v>0</v>
      </c>
      <c r="T112" s="172">
        <f>Angle_1!W52/2</f>
        <v>0</v>
      </c>
      <c r="U112" s="172">
        <f>Angle_1!X52/2</f>
        <v>0</v>
      </c>
      <c r="V112" s="172">
        <f>Angle_1!Y52/2</f>
        <v>0</v>
      </c>
      <c r="W112" s="172">
        <f>Angle_1!Z52/2</f>
        <v>0</v>
      </c>
      <c r="X112" s="173">
        <f t="shared" si="51"/>
        <v>0</v>
      </c>
    </row>
    <row r="113" spans="2:30" ht="15" customHeight="1">
      <c r="B113" s="171">
        <f>Angle_1!B53</f>
        <v>0</v>
      </c>
      <c r="C113" s="113">
        <f>Angle_1!G53</f>
        <v>0</v>
      </c>
      <c r="D113" s="113">
        <f>Angle_1!H53</f>
        <v>0</v>
      </c>
      <c r="E113" s="113">
        <f>Angle_1!I53</f>
        <v>0</v>
      </c>
      <c r="F113" s="113">
        <f>Angle_1!J53</f>
        <v>0</v>
      </c>
      <c r="G113" s="113">
        <f>Angle_1!K53</f>
        <v>0</v>
      </c>
      <c r="H113" s="172">
        <f>Angle_1!Q53/2</f>
        <v>0</v>
      </c>
      <c r="I113" s="172">
        <f>Angle_1!R53/2</f>
        <v>0</v>
      </c>
      <c r="J113" s="172">
        <f>Angle_1!S53/2</f>
        <v>0</v>
      </c>
      <c r="K113" s="172">
        <f>Angle_1!T53/2</f>
        <v>0</v>
      </c>
      <c r="L113" s="172">
        <f>Angle_1!U53/2</f>
        <v>0</v>
      </c>
      <c r="M113" s="173">
        <f t="shared" si="50"/>
        <v>0</v>
      </c>
      <c r="N113" s="113">
        <f>Angle_1!L53</f>
        <v>0</v>
      </c>
      <c r="O113" s="113">
        <f>Angle_1!M53</f>
        <v>0</v>
      </c>
      <c r="P113" s="113">
        <f>Angle_1!N53</f>
        <v>0</v>
      </c>
      <c r="Q113" s="113">
        <f>Angle_1!O53</f>
        <v>0</v>
      </c>
      <c r="R113" s="113">
        <f>Angle_1!P53</f>
        <v>0</v>
      </c>
      <c r="S113" s="172">
        <f>Angle_1!V53/2</f>
        <v>0</v>
      </c>
      <c r="T113" s="172">
        <f>Angle_1!W53/2</f>
        <v>0</v>
      </c>
      <c r="U113" s="172">
        <f>Angle_1!X53/2</f>
        <v>0</v>
      </c>
      <c r="V113" s="172">
        <f>Angle_1!Y53/2</f>
        <v>0</v>
      </c>
      <c r="W113" s="172">
        <f>Angle_1!Z53/2</f>
        <v>0</v>
      </c>
      <c r="X113" s="173">
        <f t="shared" si="51"/>
        <v>0</v>
      </c>
    </row>
    <row r="114" spans="2:30" ht="15" customHeight="1">
      <c r="B114" s="171">
        <f>Angle_1!B54</f>
        <v>0</v>
      </c>
      <c r="C114" s="113">
        <f>Angle_1!G54</f>
        <v>0</v>
      </c>
      <c r="D114" s="113">
        <f>Angle_1!H54</f>
        <v>0</v>
      </c>
      <c r="E114" s="113">
        <f>Angle_1!I54</f>
        <v>0</v>
      </c>
      <c r="F114" s="113">
        <f>Angle_1!J54</f>
        <v>0</v>
      </c>
      <c r="G114" s="113">
        <f>Angle_1!K54</f>
        <v>0</v>
      </c>
      <c r="H114" s="172">
        <f>Angle_1!Q54/2</f>
        <v>0</v>
      </c>
      <c r="I114" s="172">
        <f>Angle_1!R54/2</f>
        <v>0</v>
      </c>
      <c r="J114" s="172">
        <f>Angle_1!S54/2</f>
        <v>0</v>
      </c>
      <c r="K114" s="172">
        <f>Angle_1!T54/2</f>
        <v>0</v>
      </c>
      <c r="L114" s="172">
        <f>Angle_1!U54/2</f>
        <v>0</v>
      </c>
      <c r="M114" s="173">
        <f t="shared" si="50"/>
        <v>0</v>
      </c>
      <c r="N114" s="113">
        <f>Angle_1!L54</f>
        <v>0</v>
      </c>
      <c r="O114" s="113">
        <f>Angle_1!M54</f>
        <v>0</v>
      </c>
      <c r="P114" s="113">
        <f>Angle_1!N54</f>
        <v>0</v>
      </c>
      <c r="Q114" s="113">
        <f>Angle_1!O54</f>
        <v>0</v>
      </c>
      <c r="R114" s="113">
        <f>Angle_1!P54</f>
        <v>0</v>
      </c>
      <c r="S114" s="172">
        <f>Angle_1!V54/2</f>
        <v>0</v>
      </c>
      <c r="T114" s="172">
        <f>Angle_1!W54/2</f>
        <v>0</v>
      </c>
      <c r="U114" s="172">
        <f>Angle_1!X54/2</f>
        <v>0</v>
      </c>
      <c r="V114" s="172">
        <f>Angle_1!Y54/2</f>
        <v>0</v>
      </c>
      <c r="W114" s="172">
        <f>Angle_1!Z54/2</f>
        <v>0</v>
      </c>
      <c r="X114" s="173">
        <f t="shared" si="51"/>
        <v>0</v>
      </c>
    </row>
    <row r="115" spans="2:30" ht="15" customHeight="1">
      <c r="B115" s="171">
        <f>Angle_1!B55</f>
        <v>0</v>
      </c>
      <c r="C115" s="113">
        <f>Angle_1!G55</f>
        <v>0</v>
      </c>
      <c r="D115" s="113">
        <f>Angle_1!H55</f>
        <v>0</v>
      </c>
      <c r="E115" s="113">
        <f>Angle_1!I55</f>
        <v>0</v>
      </c>
      <c r="F115" s="113">
        <f>Angle_1!J55</f>
        <v>0</v>
      </c>
      <c r="G115" s="113">
        <f>Angle_1!K55</f>
        <v>0</v>
      </c>
      <c r="H115" s="172">
        <f>Angle_1!Q55/2</f>
        <v>0</v>
      </c>
      <c r="I115" s="172">
        <f>Angle_1!R55/2</f>
        <v>0</v>
      </c>
      <c r="J115" s="172">
        <f>Angle_1!S55/2</f>
        <v>0</v>
      </c>
      <c r="K115" s="172">
        <f>Angle_1!T55/2</f>
        <v>0</v>
      </c>
      <c r="L115" s="172">
        <f>Angle_1!U55/2</f>
        <v>0</v>
      </c>
      <c r="M115" s="173">
        <f t="shared" si="50"/>
        <v>0</v>
      </c>
      <c r="N115" s="113">
        <f>Angle_1!L55</f>
        <v>0</v>
      </c>
      <c r="O115" s="113">
        <f>Angle_1!M55</f>
        <v>0</v>
      </c>
      <c r="P115" s="113">
        <f>Angle_1!N55</f>
        <v>0</v>
      </c>
      <c r="Q115" s="113">
        <f>Angle_1!O55</f>
        <v>0</v>
      </c>
      <c r="R115" s="113">
        <f>Angle_1!P55</f>
        <v>0</v>
      </c>
      <c r="S115" s="172">
        <f>Angle_1!V55/2</f>
        <v>0</v>
      </c>
      <c r="T115" s="172">
        <f>Angle_1!W55/2</f>
        <v>0</v>
      </c>
      <c r="U115" s="172">
        <f>Angle_1!X55/2</f>
        <v>0</v>
      </c>
      <c r="V115" s="172">
        <f>Angle_1!Y55/2</f>
        <v>0</v>
      </c>
      <c r="W115" s="172">
        <f>Angle_1!Z55/2</f>
        <v>0</v>
      </c>
      <c r="X115" s="173">
        <f t="shared" si="51"/>
        <v>0</v>
      </c>
      <c r="AB115" s="111"/>
      <c r="AC115" s="111"/>
      <c r="AD115" s="111"/>
    </row>
    <row r="116" spans="2:30" ht="15" customHeight="1">
      <c r="B116" s="171">
        <f>Angle_1!B56</f>
        <v>0</v>
      </c>
      <c r="C116" s="113">
        <f>Angle_1!G56</f>
        <v>0</v>
      </c>
      <c r="D116" s="113">
        <f>Angle_1!H56</f>
        <v>0</v>
      </c>
      <c r="E116" s="113">
        <f>Angle_1!I56</f>
        <v>0</v>
      </c>
      <c r="F116" s="113">
        <f>Angle_1!J56</f>
        <v>0</v>
      </c>
      <c r="G116" s="113">
        <f>Angle_1!K56</f>
        <v>0</v>
      </c>
      <c r="H116" s="172">
        <f>Angle_1!Q56/2</f>
        <v>0</v>
      </c>
      <c r="I116" s="172">
        <f>Angle_1!R56/2</f>
        <v>0</v>
      </c>
      <c r="J116" s="172">
        <f>Angle_1!S56/2</f>
        <v>0</v>
      </c>
      <c r="K116" s="172">
        <f>Angle_1!T56/2</f>
        <v>0</v>
      </c>
      <c r="L116" s="172">
        <f>Angle_1!U56/2</f>
        <v>0</v>
      </c>
      <c r="M116" s="173">
        <f t="shared" si="50"/>
        <v>0</v>
      </c>
      <c r="N116" s="113">
        <f>Angle_1!L56</f>
        <v>0</v>
      </c>
      <c r="O116" s="113">
        <f>Angle_1!M56</f>
        <v>0</v>
      </c>
      <c r="P116" s="113">
        <f>Angle_1!N56</f>
        <v>0</v>
      </c>
      <c r="Q116" s="113">
        <f>Angle_1!O56</f>
        <v>0</v>
      </c>
      <c r="R116" s="113">
        <f>Angle_1!P56</f>
        <v>0</v>
      </c>
      <c r="S116" s="172">
        <f>Angle_1!V56/2</f>
        <v>0</v>
      </c>
      <c r="T116" s="172">
        <f>Angle_1!W56/2</f>
        <v>0</v>
      </c>
      <c r="U116" s="172">
        <f>Angle_1!X56/2</f>
        <v>0</v>
      </c>
      <c r="V116" s="172">
        <f>Angle_1!Y56/2</f>
        <v>0</v>
      </c>
      <c r="W116" s="172">
        <f>Angle_1!Z56/2</f>
        <v>0</v>
      </c>
      <c r="X116" s="173">
        <f t="shared" si="51"/>
        <v>0</v>
      </c>
      <c r="AB116" s="111"/>
      <c r="AC116" s="111"/>
      <c r="AD116" s="111"/>
    </row>
    <row r="117" spans="2:30" ht="15" customHeight="1">
      <c r="B117" s="171">
        <f>Angle_1!B57</f>
        <v>0</v>
      </c>
      <c r="C117" s="113">
        <f>Angle_1!G57</f>
        <v>0</v>
      </c>
      <c r="D117" s="113">
        <f>Angle_1!H57</f>
        <v>0</v>
      </c>
      <c r="E117" s="113">
        <f>Angle_1!I57</f>
        <v>0</v>
      </c>
      <c r="F117" s="113">
        <f>Angle_1!J57</f>
        <v>0</v>
      </c>
      <c r="G117" s="113">
        <f>Angle_1!K57</f>
        <v>0</v>
      </c>
      <c r="H117" s="172">
        <f>Angle_1!Q57/2</f>
        <v>0</v>
      </c>
      <c r="I117" s="172">
        <f>Angle_1!R57/2</f>
        <v>0</v>
      </c>
      <c r="J117" s="172">
        <f>Angle_1!S57/2</f>
        <v>0</v>
      </c>
      <c r="K117" s="172">
        <f>Angle_1!T57/2</f>
        <v>0</v>
      </c>
      <c r="L117" s="172">
        <f>Angle_1!U57/2</f>
        <v>0</v>
      </c>
      <c r="M117" s="173">
        <f t="shared" si="50"/>
        <v>0</v>
      </c>
      <c r="N117" s="113">
        <f>Angle_1!L57</f>
        <v>0</v>
      </c>
      <c r="O117" s="113">
        <f>Angle_1!M57</f>
        <v>0</v>
      </c>
      <c r="P117" s="113">
        <f>Angle_1!N57</f>
        <v>0</v>
      </c>
      <c r="Q117" s="113">
        <f>Angle_1!O57</f>
        <v>0</v>
      </c>
      <c r="R117" s="113">
        <f>Angle_1!P57</f>
        <v>0</v>
      </c>
      <c r="S117" s="172">
        <f>Angle_1!V57/2</f>
        <v>0</v>
      </c>
      <c r="T117" s="172">
        <f>Angle_1!W57/2</f>
        <v>0</v>
      </c>
      <c r="U117" s="172">
        <f>Angle_1!X57/2</f>
        <v>0</v>
      </c>
      <c r="V117" s="172">
        <f>Angle_1!Y57/2</f>
        <v>0</v>
      </c>
      <c r="W117" s="172">
        <f>Angle_1!Z57/2</f>
        <v>0</v>
      </c>
      <c r="X117" s="173">
        <f t="shared" si="51"/>
        <v>0</v>
      </c>
      <c r="AB117" s="111"/>
      <c r="AC117" s="111"/>
      <c r="AD117" s="111"/>
    </row>
    <row r="118" spans="2:30" ht="15" customHeight="1">
      <c r="B118" s="171">
        <f>Angle_1!B58</f>
        <v>0</v>
      </c>
      <c r="C118" s="113">
        <f>Angle_1!G58</f>
        <v>0</v>
      </c>
      <c r="D118" s="113">
        <f>Angle_1!H58</f>
        <v>0</v>
      </c>
      <c r="E118" s="113">
        <f>Angle_1!I58</f>
        <v>0</v>
      </c>
      <c r="F118" s="113">
        <f>Angle_1!J58</f>
        <v>0</v>
      </c>
      <c r="G118" s="113">
        <f>Angle_1!K58</f>
        <v>0</v>
      </c>
      <c r="H118" s="172">
        <f>Angle_1!Q58/2</f>
        <v>0</v>
      </c>
      <c r="I118" s="172">
        <f>Angle_1!R58/2</f>
        <v>0</v>
      </c>
      <c r="J118" s="172">
        <f>Angle_1!S58/2</f>
        <v>0</v>
      </c>
      <c r="K118" s="172">
        <f>Angle_1!T58/2</f>
        <v>0</v>
      </c>
      <c r="L118" s="172">
        <f>Angle_1!U58/2</f>
        <v>0</v>
      </c>
      <c r="M118" s="173">
        <f t="shared" si="50"/>
        <v>0</v>
      </c>
      <c r="N118" s="113">
        <f>Angle_1!L58</f>
        <v>0</v>
      </c>
      <c r="O118" s="113">
        <f>Angle_1!M58</f>
        <v>0</v>
      </c>
      <c r="P118" s="113">
        <f>Angle_1!N58</f>
        <v>0</v>
      </c>
      <c r="Q118" s="113">
        <f>Angle_1!O58</f>
        <v>0</v>
      </c>
      <c r="R118" s="113">
        <f>Angle_1!P58</f>
        <v>0</v>
      </c>
      <c r="S118" s="172">
        <f>Angle_1!V58/2</f>
        <v>0</v>
      </c>
      <c r="T118" s="172">
        <f>Angle_1!W58/2</f>
        <v>0</v>
      </c>
      <c r="U118" s="172">
        <f>Angle_1!X58/2</f>
        <v>0</v>
      </c>
      <c r="V118" s="172">
        <f>Angle_1!Y58/2</f>
        <v>0</v>
      </c>
      <c r="W118" s="172">
        <f>Angle_1!Z58/2</f>
        <v>0</v>
      </c>
      <c r="X118" s="173">
        <f t="shared" si="51"/>
        <v>0</v>
      </c>
      <c r="AB118" s="111"/>
      <c r="AC118" s="111"/>
      <c r="AD118" s="111"/>
    </row>
    <row r="119" spans="2:30" ht="15" customHeight="1">
      <c r="B119" s="171">
        <f>Angle_1!B59</f>
        <v>0</v>
      </c>
      <c r="C119" s="113">
        <f>Angle_1!G59</f>
        <v>0</v>
      </c>
      <c r="D119" s="113">
        <f>Angle_1!H59</f>
        <v>0</v>
      </c>
      <c r="E119" s="113">
        <f>Angle_1!I59</f>
        <v>0</v>
      </c>
      <c r="F119" s="113">
        <f>Angle_1!J59</f>
        <v>0</v>
      </c>
      <c r="G119" s="113">
        <f>Angle_1!K59</f>
        <v>0</v>
      </c>
      <c r="H119" s="172">
        <f>Angle_1!Q59/2</f>
        <v>0</v>
      </c>
      <c r="I119" s="172">
        <f>Angle_1!R59/2</f>
        <v>0</v>
      </c>
      <c r="J119" s="172">
        <f>Angle_1!S59/2</f>
        <v>0</v>
      </c>
      <c r="K119" s="172">
        <f>Angle_1!T59/2</f>
        <v>0</v>
      </c>
      <c r="L119" s="172">
        <f>Angle_1!U59/2</f>
        <v>0</v>
      </c>
      <c r="M119" s="173">
        <f t="shared" ref="M119:M129" si="52">SQRT(SUMSQ(H119,I119,J119,K119,L119)+SUM(2*(H119*I119),2*(H119*J119),2*(H119*K119),2*(H119*L119),2*(I119*J119),2*(I119*K119),2*(I119*L119),2*(J119*K119),2*(J119*L119),2*(K119*L119)))</f>
        <v>0</v>
      </c>
      <c r="N119" s="113">
        <f>Angle_1!L59</f>
        <v>0</v>
      </c>
      <c r="O119" s="113">
        <f>Angle_1!M59</f>
        <v>0</v>
      </c>
      <c r="P119" s="113">
        <f>Angle_1!N59</f>
        <v>0</v>
      </c>
      <c r="Q119" s="113">
        <f>Angle_1!O59</f>
        <v>0</v>
      </c>
      <c r="R119" s="113">
        <f>Angle_1!P59</f>
        <v>0</v>
      </c>
      <c r="S119" s="172">
        <f>Angle_1!V59/2</f>
        <v>0</v>
      </c>
      <c r="T119" s="172">
        <f>Angle_1!W59/2</f>
        <v>0</v>
      </c>
      <c r="U119" s="172">
        <f>Angle_1!X59/2</f>
        <v>0</v>
      </c>
      <c r="V119" s="172">
        <f>Angle_1!Y59/2</f>
        <v>0</v>
      </c>
      <c r="W119" s="172">
        <f>Angle_1!Z59/2</f>
        <v>0</v>
      </c>
      <c r="X119" s="173">
        <f t="shared" ref="X119:X129" si="53">SQRT(SUMSQ(S119,T119,U119,V119,W119)+SUM(2*(S119*T119),2*(S119*U119),2*(S119*V119),2*(S119*W119),2*(T119*U119),2*(T119*V119),2*(T119*W119),2*(U119*V119),2*(U119*W119),2*(V119*W119)))</f>
        <v>0</v>
      </c>
      <c r="AB119" s="111"/>
      <c r="AC119" s="111"/>
      <c r="AD119" s="111"/>
    </row>
    <row r="120" spans="2:30" ht="15" customHeight="1">
      <c r="B120" s="171">
        <f>Angle_1!B60</f>
        <v>0</v>
      </c>
      <c r="C120" s="113">
        <f>Angle_1!G60</f>
        <v>0</v>
      </c>
      <c r="D120" s="113">
        <f>Angle_1!H60</f>
        <v>0</v>
      </c>
      <c r="E120" s="113">
        <f>Angle_1!I60</f>
        <v>0</v>
      </c>
      <c r="F120" s="113">
        <f>Angle_1!J60</f>
        <v>0</v>
      </c>
      <c r="G120" s="113">
        <f>Angle_1!K60</f>
        <v>0</v>
      </c>
      <c r="H120" s="172">
        <f>Angle_1!Q60/2</f>
        <v>0</v>
      </c>
      <c r="I120" s="172">
        <f>Angle_1!R60/2</f>
        <v>0</v>
      </c>
      <c r="J120" s="172">
        <f>Angle_1!S60/2</f>
        <v>0</v>
      </c>
      <c r="K120" s="172">
        <f>Angle_1!T60/2</f>
        <v>0</v>
      </c>
      <c r="L120" s="172">
        <f>Angle_1!U60/2</f>
        <v>0</v>
      </c>
      <c r="M120" s="173">
        <f t="shared" si="52"/>
        <v>0</v>
      </c>
      <c r="N120" s="113">
        <f>Angle_1!L60</f>
        <v>0</v>
      </c>
      <c r="O120" s="113">
        <f>Angle_1!M60</f>
        <v>0</v>
      </c>
      <c r="P120" s="113">
        <f>Angle_1!N60</f>
        <v>0</v>
      </c>
      <c r="Q120" s="113">
        <f>Angle_1!O60</f>
        <v>0</v>
      </c>
      <c r="R120" s="113">
        <f>Angle_1!P60</f>
        <v>0</v>
      </c>
      <c r="S120" s="172">
        <f>Angle_1!V60/2</f>
        <v>0</v>
      </c>
      <c r="T120" s="172">
        <f>Angle_1!W60/2</f>
        <v>0</v>
      </c>
      <c r="U120" s="172">
        <f>Angle_1!X60/2</f>
        <v>0</v>
      </c>
      <c r="V120" s="172">
        <f>Angle_1!Y60/2</f>
        <v>0</v>
      </c>
      <c r="W120" s="172">
        <f>Angle_1!Z60/2</f>
        <v>0</v>
      </c>
      <c r="X120" s="173">
        <f t="shared" si="53"/>
        <v>0</v>
      </c>
      <c r="AB120" s="111"/>
      <c r="AC120" s="111"/>
      <c r="AD120" s="111"/>
    </row>
    <row r="121" spans="2:30" ht="15" customHeight="1">
      <c r="B121" s="171">
        <f>Angle_1!B61</f>
        <v>0</v>
      </c>
      <c r="C121" s="113">
        <f>Angle_1!G61</f>
        <v>0</v>
      </c>
      <c r="D121" s="113">
        <f>Angle_1!H61</f>
        <v>0</v>
      </c>
      <c r="E121" s="113">
        <f>Angle_1!I61</f>
        <v>0</v>
      </c>
      <c r="F121" s="113">
        <f>Angle_1!J61</f>
        <v>0</v>
      </c>
      <c r="G121" s="113">
        <f>Angle_1!K61</f>
        <v>0</v>
      </c>
      <c r="H121" s="172">
        <f>Angle_1!Q61/2</f>
        <v>0</v>
      </c>
      <c r="I121" s="172">
        <f>Angle_1!R61/2</f>
        <v>0</v>
      </c>
      <c r="J121" s="172">
        <f>Angle_1!S61/2</f>
        <v>0</v>
      </c>
      <c r="K121" s="172">
        <f>Angle_1!T61/2</f>
        <v>0</v>
      </c>
      <c r="L121" s="172">
        <f>Angle_1!U61/2</f>
        <v>0</v>
      </c>
      <c r="M121" s="173">
        <f t="shared" si="52"/>
        <v>0</v>
      </c>
      <c r="N121" s="113">
        <f>Angle_1!L61</f>
        <v>0</v>
      </c>
      <c r="O121" s="113">
        <f>Angle_1!M61</f>
        <v>0</v>
      </c>
      <c r="P121" s="113">
        <f>Angle_1!N61</f>
        <v>0</v>
      </c>
      <c r="Q121" s="113">
        <f>Angle_1!O61</f>
        <v>0</v>
      </c>
      <c r="R121" s="113">
        <f>Angle_1!P61</f>
        <v>0</v>
      </c>
      <c r="S121" s="172">
        <f>Angle_1!V61/2</f>
        <v>0</v>
      </c>
      <c r="T121" s="172">
        <f>Angle_1!W61/2</f>
        <v>0</v>
      </c>
      <c r="U121" s="172">
        <f>Angle_1!X61/2</f>
        <v>0</v>
      </c>
      <c r="V121" s="172">
        <f>Angle_1!Y61/2</f>
        <v>0</v>
      </c>
      <c r="W121" s="172">
        <f>Angle_1!Z61/2</f>
        <v>0</v>
      </c>
      <c r="X121" s="173">
        <f t="shared" si="53"/>
        <v>0</v>
      </c>
      <c r="AB121" s="111"/>
      <c r="AC121" s="111"/>
      <c r="AD121" s="111"/>
    </row>
    <row r="122" spans="2:30" ht="15" customHeight="1">
      <c r="B122" s="171">
        <f>Angle_1!B62</f>
        <v>0</v>
      </c>
      <c r="C122" s="113">
        <f>Angle_1!G62</f>
        <v>0</v>
      </c>
      <c r="D122" s="113">
        <f>Angle_1!H62</f>
        <v>0</v>
      </c>
      <c r="E122" s="113">
        <f>Angle_1!I62</f>
        <v>0</v>
      </c>
      <c r="F122" s="113">
        <f>Angle_1!J62</f>
        <v>0</v>
      </c>
      <c r="G122" s="113">
        <f>Angle_1!K62</f>
        <v>0</v>
      </c>
      <c r="H122" s="172">
        <f>Angle_1!Q62/2</f>
        <v>0</v>
      </c>
      <c r="I122" s="172">
        <f>Angle_1!R62/2</f>
        <v>0</v>
      </c>
      <c r="J122" s="172">
        <f>Angle_1!S62/2</f>
        <v>0</v>
      </c>
      <c r="K122" s="172">
        <f>Angle_1!T62/2</f>
        <v>0</v>
      </c>
      <c r="L122" s="172">
        <f>Angle_1!U62/2</f>
        <v>0</v>
      </c>
      <c r="M122" s="173">
        <f t="shared" si="52"/>
        <v>0</v>
      </c>
      <c r="N122" s="113">
        <f>Angle_1!L62</f>
        <v>0</v>
      </c>
      <c r="O122" s="113">
        <f>Angle_1!M62</f>
        <v>0</v>
      </c>
      <c r="P122" s="113">
        <f>Angle_1!N62</f>
        <v>0</v>
      </c>
      <c r="Q122" s="113">
        <f>Angle_1!O62</f>
        <v>0</v>
      </c>
      <c r="R122" s="113">
        <f>Angle_1!P62</f>
        <v>0</v>
      </c>
      <c r="S122" s="172">
        <f>Angle_1!V62/2</f>
        <v>0</v>
      </c>
      <c r="T122" s="172">
        <f>Angle_1!W62/2</f>
        <v>0</v>
      </c>
      <c r="U122" s="172">
        <f>Angle_1!X62/2</f>
        <v>0</v>
      </c>
      <c r="V122" s="172">
        <f>Angle_1!Y62/2</f>
        <v>0</v>
      </c>
      <c r="W122" s="172">
        <f>Angle_1!Z62/2</f>
        <v>0</v>
      </c>
      <c r="X122" s="173">
        <f t="shared" si="53"/>
        <v>0</v>
      </c>
      <c r="AB122" s="111"/>
      <c r="AC122" s="111"/>
      <c r="AD122" s="111"/>
    </row>
    <row r="123" spans="2:30" ht="15" customHeight="1">
      <c r="B123" s="171">
        <f>Angle_1!B63</f>
        <v>0</v>
      </c>
      <c r="C123" s="113">
        <f>Angle_1!G63</f>
        <v>0</v>
      </c>
      <c r="D123" s="113">
        <f>Angle_1!H63</f>
        <v>0</v>
      </c>
      <c r="E123" s="113">
        <f>Angle_1!I63</f>
        <v>0</v>
      </c>
      <c r="F123" s="113">
        <f>Angle_1!J63</f>
        <v>0</v>
      </c>
      <c r="G123" s="113">
        <f>Angle_1!K63</f>
        <v>0</v>
      </c>
      <c r="H123" s="172">
        <f>Angle_1!Q63/2</f>
        <v>0</v>
      </c>
      <c r="I123" s="172">
        <f>Angle_1!R63/2</f>
        <v>0</v>
      </c>
      <c r="J123" s="172">
        <f>Angle_1!S63/2</f>
        <v>0</v>
      </c>
      <c r="K123" s="172">
        <f>Angle_1!T63/2</f>
        <v>0</v>
      </c>
      <c r="L123" s="172">
        <f>Angle_1!U63/2</f>
        <v>0</v>
      </c>
      <c r="M123" s="173">
        <f t="shared" si="52"/>
        <v>0</v>
      </c>
      <c r="N123" s="113">
        <f>Angle_1!L63</f>
        <v>0</v>
      </c>
      <c r="O123" s="113">
        <f>Angle_1!M63</f>
        <v>0</v>
      </c>
      <c r="P123" s="113">
        <f>Angle_1!N63</f>
        <v>0</v>
      </c>
      <c r="Q123" s="113">
        <f>Angle_1!O63</f>
        <v>0</v>
      </c>
      <c r="R123" s="113">
        <f>Angle_1!P63</f>
        <v>0</v>
      </c>
      <c r="S123" s="172">
        <f>Angle_1!V63/2</f>
        <v>0</v>
      </c>
      <c r="T123" s="172">
        <f>Angle_1!W63/2</f>
        <v>0</v>
      </c>
      <c r="U123" s="172">
        <f>Angle_1!X63/2</f>
        <v>0</v>
      </c>
      <c r="V123" s="172">
        <f>Angle_1!Y63/2</f>
        <v>0</v>
      </c>
      <c r="W123" s="172">
        <f>Angle_1!Z63/2</f>
        <v>0</v>
      </c>
      <c r="X123" s="173">
        <f t="shared" si="53"/>
        <v>0</v>
      </c>
      <c r="AB123" s="111"/>
      <c r="AC123" s="111"/>
      <c r="AD123" s="111"/>
    </row>
    <row r="124" spans="2:30" ht="15" customHeight="1">
      <c r="B124" s="171">
        <f>Angle_1!B64</f>
        <v>0</v>
      </c>
      <c r="C124" s="113">
        <f>Angle_1!G64</f>
        <v>0</v>
      </c>
      <c r="D124" s="113">
        <f>Angle_1!H64</f>
        <v>0</v>
      </c>
      <c r="E124" s="113">
        <f>Angle_1!I64</f>
        <v>0</v>
      </c>
      <c r="F124" s="113">
        <f>Angle_1!J64</f>
        <v>0</v>
      </c>
      <c r="G124" s="113">
        <f>Angle_1!K64</f>
        <v>0</v>
      </c>
      <c r="H124" s="172">
        <f>Angle_1!Q64/2</f>
        <v>0</v>
      </c>
      <c r="I124" s="172">
        <f>Angle_1!R64/2</f>
        <v>0</v>
      </c>
      <c r="J124" s="172">
        <f>Angle_1!S64/2</f>
        <v>0</v>
      </c>
      <c r="K124" s="172">
        <f>Angle_1!T64/2</f>
        <v>0</v>
      </c>
      <c r="L124" s="172">
        <f>Angle_1!U64/2</f>
        <v>0</v>
      </c>
      <c r="M124" s="173">
        <f t="shared" si="52"/>
        <v>0</v>
      </c>
      <c r="N124" s="113">
        <f>Angle_1!L64</f>
        <v>0</v>
      </c>
      <c r="O124" s="113">
        <f>Angle_1!M64</f>
        <v>0</v>
      </c>
      <c r="P124" s="113">
        <f>Angle_1!N64</f>
        <v>0</v>
      </c>
      <c r="Q124" s="113">
        <f>Angle_1!O64</f>
        <v>0</v>
      </c>
      <c r="R124" s="113">
        <f>Angle_1!P64</f>
        <v>0</v>
      </c>
      <c r="S124" s="172">
        <f>Angle_1!V64/2</f>
        <v>0</v>
      </c>
      <c r="T124" s="172">
        <f>Angle_1!W64/2</f>
        <v>0</v>
      </c>
      <c r="U124" s="172">
        <f>Angle_1!X64/2</f>
        <v>0</v>
      </c>
      <c r="V124" s="172">
        <f>Angle_1!Y64/2</f>
        <v>0</v>
      </c>
      <c r="W124" s="172">
        <f>Angle_1!Z64/2</f>
        <v>0</v>
      </c>
      <c r="X124" s="173">
        <f t="shared" si="53"/>
        <v>0</v>
      </c>
      <c r="AB124" s="111"/>
      <c r="AC124" s="111"/>
      <c r="AD124" s="111"/>
    </row>
    <row r="125" spans="2:30" ht="15" customHeight="1">
      <c r="B125" s="171">
        <f>Angle_1!B65</f>
        <v>0</v>
      </c>
      <c r="C125" s="113">
        <f>Angle_1!G65</f>
        <v>0</v>
      </c>
      <c r="D125" s="113">
        <f>Angle_1!H65</f>
        <v>0</v>
      </c>
      <c r="E125" s="113">
        <f>Angle_1!I65</f>
        <v>0</v>
      </c>
      <c r="F125" s="113">
        <f>Angle_1!J65</f>
        <v>0</v>
      </c>
      <c r="G125" s="113">
        <f>Angle_1!K65</f>
        <v>0</v>
      </c>
      <c r="H125" s="172">
        <f>Angle_1!Q65/2</f>
        <v>0</v>
      </c>
      <c r="I125" s="172">
        <f>Angle_1!R65/2</f>
        <v>0</v>
      </c>
      <c r="J125" s="172">
        <f>Angle_1!S65/2</f>
        <v>0</v>
      </c>
      <c r="K125" s="172">
        <f>Angle_1!T65/2</f>
        <v>0</v>
      </c>
      <c r="L125" s="172">
        <f>Angle_1!U65/2</f>
        <v>0</v>
      </c>
      <c r="M125" s="173">
        <f t="shared" si="52"/>
        <v>0</v>
      </c>
      <c r="N125" s="113">
        <f>Angle_1!L65</f>
        <v>0</v>
      </c>
      <c r="O125" s="113">
        <f>Angle_1!M65</f>
        <v>0</v>
      </c>
      <c r="P125" s="113">
        <f>Angle_1!N65</f>
        <v>0</v>
      </c>
      <c r="Q125" s="113">
        <f>Angle_1!O65</f>
        <v>0</v>
      </c>
      <c r="R125" s="113">
        <f>Angle_1!P65</f>
        <v>0</v>
      </c>
      <c r="S125" s="172">
        <f>Angle_1!V65/2</f>
        <v>0</v>
      </c>
      <c r="T125" s="172">
        <f>Angle_1!W65/2</f>
        <v>0</v>
      </c>
      <c r="U125" s="172">
        <f>Angle_1!X65/2</f>
        <v>0</v>
      </c>
      <c r="V125" s="172">
        <f>Angle_1!Y65/2</f>
        <v>0</v>
      </c>
      <c r="W125" s="172">
        <f>Angle_1!Z65/2</f>
        <v>0</v>
      </c>
      <c r="X125" s="173">
        <f t="shared" si="53"/>
        <v>0</v>
      </c>
      <c r="AB125" s="111"/>
      <c r="AC125" s="111"/>
      <c r="AD125" s="111"/>
    </row>
    <row r="126" spans="2:30" ht="15" customHeight="1">
      <c r="B126" s="171">
        <f>Angle_1!B66</f>
        <v>0</v>
      </c>
      <c r="C126" s="113">
        <f>Angle_1!G66</f>
        <v>0</v>
      </c>
      <c r="D126" s="113">
        <f>Angle_1!H66</f>
        <v>0</v>
      </c>
      <c r="E126" s="113">
        <f>Angle_1!I66</f>
        <v>0</v>
      </c>
      <c r="F126" s="113">
        <f>Angle_1!J66</f>
        <v>0</v>
      </c>
      <c r="G126" s="113">
        <f>Angle_1!K66</f>
        <v>0</v>
      </c>
      <c r="H126" s="172">
        <f>Angle_1!Q66/2</f>
        <v>0</v>
      </c>
      <c r="I126" s="172">
        <f>Angle_1!R66/2</f>
        <v>0</v>
      </c>
      <c r="J126" s="172">
        <f>Angle_1!S66/2</f>
        <v>0</v>
      </c>
      <c r="K126" s="172">
        <f>Angle_1!T66/2</f>
        <v>0</v>
      </c>
      <c r="L126" s="172">
        <f>Angle_1!U66/2</f>
        <v>0</v>
      </c>
      <c r="M126" s="173">
        <f t="shared" si="52"/>
        <v>0</v>
      </c>
      <c r="N126" s="113">
        <f>Angle_1!L66</f>
        <v>0</v>
      </c>
      <c r="O126" s="113">
        <f>Angle_1!M66</f>
        <v>0</v>
      </c>
      <c r="P126" s="113">
        <f>Angle_1!N66</f>
        <v>0</v>
      </c>
      <c r="Q126" s="113">
        <f>Angle_1!O66</f>
        <v>0</v>
      </c>
      <c r="R126" s="113">
        <f>Angle_1!P66</f>
        <v>0</v>
      </c>
      <c r="S126" s="172">
        <f>Angle_1!V66/2</f>
        <v>0</v>
      </c>
      <c r="T126" s="172">
        <f>Angle_1!W66/2</f>
        <v>0</v>
      </c>
      <c r="U126" s="172">
        <f>Angle_1!X66/2</f>
        <v>0</v>
      </c>
      <c r="V126" s="172">
        <f>Angle_1!Y66/2</f>
        <v>0</v>
      </c>
      <c r="W126" s="172">
        <f>Angle_1!Z66/2</f>
        <v>0</v>
      </c>
      <c r="X126" s="173">
        <f t="shared" si="53"/>
        <v>0</v>
      </c>
      <c r="AB126" s="111"/>
      <c r="AC126" s="111"/>
      <c r="AD126" s="111"/>
    </row>
    <row r="127" spans="2:30" ht="15" customHeight="1">
      <c r="B127" s="171">
        <f>Angle_1!B67</f>
        <v>0</v>
      </c>
      <c r="C127" s="113">
        <f>Angle_1!G67</f>
        <v>0</v>
      </c>
      <c r="D127" s="113">
        <f>Angle_1!H67</f>
        <v>0</v>
      </c>
      <c r="E127" s="113">
        <f>Angle_1!I67</f>
        <v>0</v>
      </c>
      <c r="F127" s="113">
        <f>Angle_1!J67</f>
        <v>0</v>
      </c>
      <c r="G127" s="113">
        <f>Angle_1!K67</f>
        <v>0</v>
      </c>
      <c r="H127" s="172">
        <f>Angle_1!Q67/2</f>
        <v>0</v>
      </c>
      <c r="I127" s="172">
        <f>Angle_1!R67/2</f>
        <v>0</v>
      </c>
      <c r="J127" s="172">
        <f>Angle_1!S67/2</f>
        <v>0</v>
      </c>
      <c r="K127" s="172">
        <f>Angle_1!T67/2</f>
        <v>0</v>
      </c>
      <c r="L127" s="172">
        <f>Angle_1!U67/2</f>
        <v>0</v>
      </c>
      <c r="M127" s="173">
        <f t="shared" si="52"/>
        <v>0</v>
      </c>
      <c r="N127" s="113">
        <f>Angle_1!L67</f>
        <v>0</v>
      </c>
      <c r="O127" s="113">
        <f>Angle_1!M67</f>
        <v>0</v>
      </c>
      <c r="P127" s="113">
        <f>Angle_1!N67</f>
        <v>0</v>
      </c>
      <c r="Q127" s="113">
        <f>Angle_1!O67</f>
        <v>0</v>
      </c>
      <c r="R127" s="113">
        <f>Angle_1!P67</f>
        <v>0</v>
      </c>
      <c r="S127" s="172">
        <f>Angle_1!V67/2</f>
        <v>0</v>
      </c>
      <c r="T127" s="172">
        <f>Angle_1!W67/2</f>
        <v>0</v>
      </c>
      <c r="U127" s="172">
        <f>Angle_1!X67/2</f>
        <v>0</v>
      </c>
      <c r="V127" s="172">
        <f>Angle_1!Y67/2</f>
        <v>0</v>
      </c>
      <c r="W127" s="172">
        <f>Angle_1!Z67/2</f>
        <v>0</v>
      </c>
      <c r="X127" s="173">
        <f t="shared" si="53"/>
        <v>0</v>
      </c>
      <c r="AB127" s="111"/>
      <c r="AC127" s="111"/>
      <c r="AD127" s="111"/>
    </row>
    <row r="128" spans="2:30" ht="15" customHeight="1">
      <c r="B128" s="171">
        <f>Angle_1!B68</f>
        <v>0</v>
      </c>
      <c r="C128" s="113">
        <f>Angle_1!G68</f>
        <v>0</v>
      </c>
      <c r="D128" s="113">
        <f>Angle_1!H68</f>
        <v>0</v>
      </c>
      <c r="E128" s="113">
        <f>Angle_1!I68</f>
        <v>0</v>
      </c>
      <c r="F128" s="113">
        <f>Angle_1!J68</f>
        <v>0</v>
      </c>
      <c r="G128" s="113">
        <f>Angle_1!K68</f>
        <v>0</v>
      </c>
      <c r="H128" s="172">
        <f>Angle_1!Q68/2</f>
        <v>0</v>
      </c>
      <c r="I128" s="172">
        <f>Angle_1!R68/2</f>
        <v>0</v>
      </c>
      <c r="J128" s="172">
        <f>Angle_1!S68/2</f>
        <v>0</v>
      </c>
      <c r="K128" s="172">
        <f>Angle_1!T68/2</f>
        <v>0</v>
      </c>
      <c r="L128" s="172">
        <f>Angle_1!U68/2</f>
        <v>0</v>
      </c>
      <c r="M128" s="173">
        <f t="shared" si="52"/>
        <v>0</v>
      </c>
      <c r="N128" s="113">
        <f>Angle_1!L68</f>
        <v>0</v>
      </c>
      <c r="O128" s="113">
        <f>Angle_1!M68</f>
        <v>0</v>
      </c>
      <c r="P128" s="113">
        <f>Angle_1!N68</f>
        <v>0</v>
      </c>
      <c r="Q128" s="113">
        <f>Angle_1!O68</f>
        <v>0</v>
      </c>
      <c r="R128" s="113">
        <f>Angle_1!P68</f>
        <v>0</v>
      </c>
      <c r="S128" s="172">
        <f>Angle_1!V68/2</f>
        <v>0</v>
      </c>
      <c r="T128" s="172">
        <f>Angle_1!W68/2</f>
        <v>0</v>
      </c>
      <c r="U128" s="172">
        <f>Angle_1!X68/2</f>
        <v>0</v>
      </c>
      <c r="V128" s="172">
        <f>Angle_1!Y68/2</f>
        <v>0</v>
      </c>
      <c r="W128" s="172">
        <f>Angle_1!Z68/2</f>
        <v>0</v>
      </c>
      <c r="X128" s="173">
        <f t="shared" si="53"/>
        <v>0</v>
      </c>
      <c r="AB128" s="111"/>
      <c r="AC128" s="111"/>
      <c r="AD128" s="111"/>
    </row>
    <row r="129" spans="2:30" ht="15" customHeight="1">
      <c r="B129" s="171">
        <f>Angle_1!B69</f>
        <v>0</v>
      </c>
      <c r="C129" s="113">
        <f>Angle_1!G69</f>
        <v>0</v>
      </c>
      <c r="D129" s="113">
        <f>Angle_1!H69</f>
        <v>0</v>
      </c>
      <c r="E129" s="113">
        <f>Angle_1!I69</f>
        <v>0</v>
      </c>
      <c r="F129" s="113">
        <f>Angle_1!J69</f>
        <v>0</v>
      </c>
      <c r="G129" s="113">
        <f>Angle_1!K69</f>
        <v>0</v>
      </c>
      <c r="H129" s="172">
        <f>Angle_1!Q69/2</f>
        <v>0</v>
      </c>
      <c r="I129" s="172">
        <f>Angle_1!R69/2</f>
        <v>0</v>
      </c>
      <c r="J129" s="172">
        <f>Angle_1!S69/2</f>
        <v>0</v>
      </c>
      <c r="K129" s="172">
        <f>Angle_1!T69/2</f>
        <v>0</v>
      </c>
      <c r="L129" s="172">
        <f>Angle_1!U69/2</f>
        <v>0</v>
      </c>
      <c r="M129" s="173">
        <f t="shared" si="52"/>
        <v>0</v>
      </c>
      <c r="N129" s="113">
        <f>Angle_1!L69</f>
        <v>0</v>
      </c>
      <c r="O129" s="113">
        <f>Angle_1!M69</f>
        <v>0</v>
      </c>
      <c r="P129" s="113">
        <f>Angle_1!N69</f>
        <v>0</v>
      </c>
      <c r="Q129" s="113">
        <f>Angle_1!O69</f>
        <v>0</v>
      </c>
      <c r="R129" s="113">
        <f>Angle_1!P69</f>
        <v>0</v>
      </c>
      <c r="S129" s="172">
        <f>Angle_1!V69/2</f>
        <v>0</v>
      </c>
      <c r="T129" s="172">
        <f>Angle_1!W69/2</f>
        <v>0</v>
      </c>
      <c r="U129" s="172">
        <f>Angle_1!X69/2</f>
        <v>0</v>
      </c>
      <c r="V129" s="172">
        <f>Angle_1!Y69/2</f>
        <v>0</v>
      </c>
      <c r="W129" s="172">
        <f>Angle_1!Z69/2</f>
        <v>0</v>
      </c>
      <c r="X129" s="173">
        <f t="shared" si="53"/>
        <v>0</v>
      </c>
      <c r="AB129" s="111"/>
      <c r="AC129" s="111"/>
      <c r="AD129" s="111"/>
    </row>
    <row r="130" spans="2:30" ht="18" customHeight="1">
      <c r="I130" s="109"/>
      <c r="J130" s="110"/>
      <c r="K130" s="152"/>
      <c r="Z130" s="111"/>
      <c r="AA130" s="111"/>
      <c r="AB130" s="111"/>
    </row>
    <row r="131" spans="2:30" ht="18" customHeight="1">
      <c r="B131" s="129" t="s">
        <v>199</v>
      </c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Z131" s="111"/>
      <c r="AA131" s="111"/>
      <c r="AB131" s="111"/>
    </row>
    <row r="132" spans="2:30" ht="18" customHeight="1">
      <c r="B132" s="130"/>
      <c r="C132" s="131" t="s">
        <v>200</v>
      </c>
      <c r="D132" s="174"/>
      <c r="E132" s="174" t="s">
        <v>201</v>
      </c>
      <c r="F132" s="174" t="s">
        <v>202</v>
      </c>
      <c r="G132" s="130"/>
      <c r="H132" s="174" t="s">
        <v>201</v>
      </c>
      <c r="I132" s="174" t="s">
        <v>317</v>
      </c>
      <c r="J132" s="174" t="s">
        <v>318</v>
      </c>
      <c r="K132" s="174" t="s">
        <v>203</v>
      </c>
      <c r="L132" s="110"/>
      <c r="M132" s="110"/>
      <c r="N132" s="110"/>
      <c r="O132" s="110"/>
      <c r="S132" s="110"/>
      <c r="T132" s="110"/>
      <c r="U132" s="110"/>
    </row>
    <row r="133" spans="2:30" ht="18" customHeight="1">
      <c r="B133" s="130"/>
      <c r="C133" s="131" t="s">
        <v>281</v>
      </c>
      <c r="D133" s="175"/>
      <c r="E133" s="176">
        <v>31800</v>
      </c>
      <c r="F133" s="457"/>
      <c r="G133" s="130"/>
      <c r="H133" s="177" t="s">
        <v>282</v>
      </c>
      <c r="I133" s="177">
        <v>15000</v>
      </c>
      <c r="J133" s="177">
        <f>COUNTIF(B9:B39,TRUE)</f>
        <v>0</v>
      </c>
      <c r="K133" s="177">
        <f>J133*I133</f>
        <v>0</v>
      </c>
      <c r="L133" s="110"/>
      <c r="M133" s="110"/>
      <c r="N133" s="110"/>
      <c r="O133" s="110"/>
      <c r="S133" s="110"/>
      <c r="T133" s="110"/>
      <c r="U133" s="110"/>
    </row>
    <row r="134" spans="2:30" ht="18" customHeight="1">
      <c r="B134" s="130"/>
      <c r="C134" s="131" t="s">
        <v>283</v>
      </c>
      <c r="D134" s="175"/>
      <c r="E134" s="176">
        <v>17100</v>
      </c>
      <c r="F134" s="458"/>
      <c r="G134" s="130"/>
      <c r="H134" s="132"/>
      <c r="L134" s="130"/>
      <c r="M134" s="130"/>
      <c r="N134" s="130"/>
      <c r="O134" s="130"/>
      <c r="P134" s="130"/>
      <c r="Q134" s="130"/>
      <c r="U134" s="110"/>
      <c r="Y134" s="111"/>
      <c r="Z134" s="111"/>
      <c r="AA134" s="111"/>
    </row>
    <row r="135" spans="2:30" ht="18" customHeight="1">
      <c r="B135" s="130"/>
      <c r="C135" s="131" t="s">
        <v>284</v>
      </c>
      <c r="D135" s="175"/>
      <c r="E135" s="176" t="s">
        <v>282</v>
      </c>
      <c r="F135" s="459"/>
      <c r="G135" s="130"/>
      <c r="H135" s="132"/>
      <c r="L135" s="130"/>
      <c r="M135" s="130"/>
      <c r="N135" s="130"/>
      <c r="O135" s="130"/>
      <c r="P135" s="130"/>
      <c r="Q135" s="130"/>
      <c r="U135" s="110"/>
      <c r="Y135" s="111"/>
      <c r="Z135" s="111"/>
      <c r="AA135" s="111"/>
    </row>
    <row r="136" spans="2:30" ht="18" customHeight="1">
      <c r="B136" s="111"/>
      <c r="C136" s="111"/>
      <c r="D136" s="111"/>
      <c r="H136" s="132"/>
      <c r="I136" s="130"/>
      <c r="J136" s="130"/>
      <c r="K136" s="130"/>
      <c r="O136" s="110"/>
      <c r="P136" s="110"/>
      <c r="Q136" s="110"/>
      <c r="U136" s="110"/>
      <c r="Y136" s="111"/>
      <c r="Z136" s="111"/>
      <c r="AA136" s="111"/>
    </row>
  </sheetData>
  <mergeCells count="47">
    <mergeCell ref="AB42:AB43"/>
    <mergeCell ref="X97:X98"/>
    <mergeCell ref="S78:T78"/>
    <mergeCell ref="U6:Z6"/>
    <mergeCell ref="T43:T44"/>
    <mergeCell ref="V42:AA42"/>
    <mergeCell ref="X43:X45"/>
    <mergeCell ref="G6:K6"/>
    <mergeCell ref="P6:Q6"/>
    <mergeCell ref="S6:T6"/>
    <mergeCell ref="O43:O45"/>
    <mergeCell ref="R43:R45"/>
    <mergeCell ref="D42:I42"/>
    <mergeCell ref="J42:O42"/>
    <mergeCell ref="E6:E7"/>
    <mergeCell ref="M6:M7"/>
    <mergeCell ref="Y43:Y45"/>
    <mergeCell ref="Z43:Z44"/>
    <mergeCell ref="AA43:AA45"/>
    <mergeCell ref="B6:B8"/>
    <mergeCell ref="F6:F8"/>
    <mergeCell ref="M97:M98"/>
    <mergeCell ref="N97:R97"/>
    <mergeCell ref="C42:C45"/>
    <mergeCell ref="C6:C8"/>
    <mergeCell ref="D6:D8"/>
    <mergeCell ref="B97:B98"/>
    <mergeCell ref="J78:M78"/>
    <mergeCell ref="O78:Q78"/>
    <mergeCell ref="R78:R79"/>
    <mergeCell ref="H97:L97"/>
    <mergeCell ref="F133:F135"/>
    <mergeCell ref="U43:U45"/>
    <mergeCell ref="S97:W97"/>
    <mergeCell ref="C97:G97"/>
    <mergeCell ref="B42:B43"/>
    <mergeCell ref="S43:S45"/>
    <mergeCell ref="F43:F45"/>
    <mergeCell ref="G43:G45"/>
    <mergeCell ref="H43:H44"/>
    <mergeCell ref="I43:I45"/>
    <mergeCell ref="L43:L45"/>
    <mergeCell ref="M43:M45"/>
    <mergeCell ref="N43:N44"/>
    <mergeCell ref="P42:U42"/>
    <mergeCell ref="B78:B79"/>
    <mergeCell ref="C78:G78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Angle_1</vt:lpstr>
      <vt:lpstr>Angle_1_CMC</vt:lpstr>
      <vt:lpstr>Angle_1_Condition</vt:lpstr>
      <vt:lpstr>Angle_1_Resolution</vt:lpstr>
      <vt:lpstr>Angle_1_Result</vt:lpstr>
      <vt:lpstr>Angle_1_Spec</vt:lpstr>
      <vt:lpstr>Angle_1_STD1</vt:lpstr>
      <vt:lpstr>'교정결과-E'!B_Tag</vt:lpstr>
      <vt:lpstr>'교정결과-HY'!B_Tag</vt:lpstr>
      <vt:lpstr>B_Tag</vt:lpstr>
      <vt:lpstr>판정결과!B_Tag_2</vt:lpstr>
      <vt:lpstr>부록!B_Tag_3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2020-11-02T06:54:51Z</cp:lastPrinted>
  <dcterms:created xsi:type="dcterms:W3CDTF">2004-11-10T00:11:43Z</dcterms:created>
  <dcterms:modified xsi:type="dcterms:W3CDTF">2021-07-23T06:13:59Z</dcterms:modified>
</cp:coreProperties>
</file>