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2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6_1" sheetId="14" r:id="rId11"/>
    <sheet name="Length_6_2" sheetId="31" r:id="rId12"/>
  </sheets>
  <definedNames>
    <definedName name="_xlnm._FilterDatabase" localSheetId="0" hidden="1">기본정보!#REF!</definedName>
    <definedName name="B_Tag" localSheetId="2">'교정결과-E'!$E$42:$I$42</definedName>
    <definedName name="B_Tag" localSheetId="3">'교정결과-HY'!$B$45:$Q$45</definedName>
    <definedName name="B_Tag">교정결과!$E$39:$I$39</definedName>
    <definedName name="B_Tag_2" localSheetId="4">판정결과!$C$38:$I$38</definedName>
    <definedName name="B_Tag_3" localSheetId="5">부록!$B$11:$K$11</definedName>
    <definedName name="Length_6_1_CMC">Length_6_1!$D$4:$F$23</definedName>
    <definedName name="Length_6_1_Condition">Length_6_1!$A$4:$C$23</definedName>
    <definedName name="Length_6_1_Result">Length_6_1!$J$4:$N$23</definedName>
    <definedName name="Length_6_1_Result2">Length_6_1!$O$4:$S$23</definedName>
    <definedName name="Length_6_1_Result3">Length_6_1!$U$4:$W$23</definedName>
    <definedName name="Length_6_1_Spec">Length_6_1!$G$4:$I$23</definedName>
    <definedName name="Length_6_1_STD1">Length_6_1!$A$27</definedName>
    <definedName name="Length_6_2_CMC" localSheetId="11">Length_6_2!$D$4:$F$23</definedName>
    <definedName name="Length_6_2_Condition" localSheetId="11">Length_6_2!$A$4:$C$23</definedName>
    <definedName name="Length_6_2_Result" localSheetId="11">Length_6_2!$J$4:$N$23</definedName>
    <definedName name="Length_6_2_Spec" localSheetId="11">Length_6_2!$G$4:$I$23</definedName>
    <definedName name="Length_6_2_STD1" localSheetId="11">Length_6_2!$A$27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S50" i="21" l="1"/>
  <c r="S46" i="21"/>
  <c r="S42" i="21"/>
  <c r="S38" i="21"/>
  <c r="S34" i="21"/>
  <c r="R50" i="21"/>
  <c r="R46" i="21"/>
  <c r="R42" i="21"/>
  <c r="R38" i="21"/>
  <c r="R34" i="21"/>
  <c r="AJ11" i="21"/>
  <c r="AK11" i="21"/>
  <c r="AJ13" i="21"/>
  <c r="AK13" i="21"/>
  <c r="AJ15" i="21"/>
  <c r="AK15" i="21"/>
  <c r="AJ17" i="21"/>
  <c r="AK17" i="21"/>
  <c r="AJ19" i="21"/>
  <c r="AK19" i="21"/>
  <c r="AJ21" i="21"/>
  <c r="AK21" i="21"/>
  <c r="AJ23" i="21"/>
  <c r="AK23" i="21"/>
  <c r="AJ25" i="21"/>
  <c r="AK25" i="21"/>
  <c r="AJ27" i="21"/>
  <c r="AK27" i="21"/>
  <c r="AK9" i="21"/>
  <c r="AJ9" i="21"/>
  <c r="P85" i="21" l="1"/>
  <c r="P88" i="21"/>
  <c r="P89" i="21"/>
  <c r="Q94" i="21" l="1"/>
  <c r="O95" i="21"/>
  <c r="K95" i="21" s="1"/>
  <c r="Q67" i="21"/>
  <c r="T62" i="21"/>
  <c r="T61" i="21"/>
  <c r="T58" i="21"/>
  <c r="M95" i="21" l="1"/>
  <c r="O68" i="21"/>
  <c r="M68" i="21" s="1"/>
  <c r="K68" i="21" l="1"/>
  <c r="W33" i="21" l="1"/>
  <c r="B9" i="32"/>
  <c r="B8" i="32"/>
  <c r="B7" i="32"/>
  <c r="B6" i="32"/>
  <c r="A4" i="32"/>
  <c r="Q83" i="21" l="1"/>
  <c r="Q84" i="21"/>
  <c r="Q85" i="21"/>
  <c r="Q86" i="21"/>
  <c r="Q87" i="21"/>
  <c r="Q88" i="21"/>
  <c r="R89" i="21"/>
  <c r="U58" i="21"/>
  <c r="U59" i="21"/>
  <c r="U60" i="21"/>
  <c r="V61" i="21"/>
  <c r="V62" i="21"/>
  <c r="AB41" i="21" l="1"/>
  <c r="AB40" i="21"/>
  <c r="AB39" i="21"/>
  <c r="AB38" i="21"/>
  <c r="AB37" i="21"/>
  <c r="AB36" i="21"/>
  <c r="AB35" i="21"/>
  <c r="AB34" i="21"/>
  <c r="AB33" i="21"/>
  <c r="AB32" i="21"/>
  <c r="H18" i="24" l="1"/>
  <c r="H18" i="11"/>
  <c r="H20" i="24"/>
  <c r="H20" i="11"/>
  <c r="G32" i="11"/>
  <c r="H14" i="24"/>
  <c r="G34" i="24"/>
  <c r="H14" i="11"/>
  <c r="G35" i="24"/>
  <c r="H15" i="24"/>
  <c r="G33" i="11"/>
  <c r="H15" i="11"/>
  <c r="H19" i="24"/>
  <c r="H19" i="11"/>
  <c r="G34" i="11"/>
  <c r="G36" i="24"/>
  <c r="H16" i="24"/>
  <c r="H16" i="11"/>
  <c r="H17" i="24"/>
  <c r="G35" i="11"/>
  <c r="G37" i="24"/>
  <c r="H17" i="11"/>
  <c r="H21" i="24"/>
  <c r="H21" i="11"/>
  <c r="H22" i="24"/>
  <c r="H22" i="11"/>
  <c r="G33" i="24"/>
  <c r="H13" i="24"/>
  <c r="G31" i="11"/>
  <c r="H13" i="11"/>
  <c r="U113" i="23"/>
  <c r="T13" i="14" l="1"/>
  <c r="T12" i="14"/>
  <c r="T11" i="14"/>
  <c r="T10" i="14"/>
  <c r="T9" i="14"/>
  <c r="T8" i="14"/>
  <c r="T7" i="14"/>
  <c r="T6" i="14"/>
  <c r="T5" i="14"/>
  <c r="T4" i="14"/>
  <c r="AE33" i="21" l="1"/>
  <c r="AE34" i="21"/>
  <c r="AE35" i="21"/>
  <c r="AE36" i="21"/>
  <c r="AE37" i="21"/>
  <c r="AE38" i="21"/>
  <c r="AE39" i="21"/>
  <c r="AE40" i="21"/>
  <c r="AE41" i="21"/>
  <c r="AE32" i="21"/>
  <c r="AC33" i="21"/>
  <c r="AC34" i="21"/>
  <c r="AC35" i="21"/>
  <c r="AC36" i="21"/>
  <c r="AC37" i="21"/>
  <c r="AC38" i="21"/>
  <c r="AC39" i="21"/>
  <c r="AC40" i="21"/>
  <c r="AC41" i="21"/>
  <c r="AC32" i="21"/>
  <c r="H113" i="21" l="1"/>
  <c r="G85" i="21" l="1"/>
  <c r="G88" i="21" s="1"/>
  <c r="G58" i="21"/>
  <c r="J58" i="21" s="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C36" i="21" s="1"/>
  <c r="B35" i="21"/>
  <c r="B34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C10" i="21" s="1"/>
  <c r="B9" i="21"/>
  <c r="F3" i="21"/>
  <c r="F95" i="21" s="1"/>
  <c r="E3" i="21"/>
  <c r="C95" i="21" s="1"/>
  <c r="G95" i="21" s="1"/>
  <c r="D3" i="21"/>
  <c r="C68" i="21" s="1"/>
  <c r="G68" i="21" s="1"/>
  <c r="C3" i="21"/>
  <c r="B3" i="21"/>
  <c r="AD23" i="21" s="1"/>
  <c r="F94" i="21"/>
  <c r="H88" i="21"/>
  <c r="H87" i="21"/>
  <c r="F67" i="21"/>
  <c r="J61" i="21"/>
  <c r="I85" i="21" l="1"/>
  <c r="M85" i="21" s="1"/>
  <c r="R85" i="21" s="1"/>
  <c r="C11" i="21"/>
  <c r="AP11" i="21"/>
  <c r="AG11" i="21"/>
  <c r="AH11" i="21"/>
  <c r="AO11" i="21"/>
  <c r="C19" i="21"/>
  <c r="AP19" i="21"/>
  <c r="AG19" i="21"/>
  <c r="AH19" i="21"/>
  <c r="AO19" i="21"/>
  <c r="C27" i="21"/>
  <c r="AP27" i="21"/>
  <c r="AG27" i="21"/>
  <c r="AH27" i="21"/>
  <c r="AO27" i="21"/>
  <c r="AH16" i="21"/>
  <c r="AG16" i="21"/>
  <c r="AH24" i="21"/>
  <c r="AG24" i="21"/>
  <c r="C9" i="21"/>
  <c r="AP9" i="21"/>
  <c r="AG9" i="21"/>
  <c r="AO9" i="21"/>
  <c r="AH9" i="21"/>
  <c r="C13" i="21"/>
  <c r="AO13" i="21"/>
  <c r="AG13" i="21"/>
  <c r="AP13" i="21"/>
  <c r="AH13" i="21"/>
  <c r="C17" i="21"/>
  <c r="AO17" i="21"/>
  <c r="AP17" i="21"/>
  <c r="AG17" i="21"/>
  <c r="AH17" i="21"/>
  <c r="C21" i="21"/>
  <c r="AO21" i="21"/>
  <c r="AG21" i="21"/>
  <c r="AP21" i="21"/>
  <c r="AH21" i="21"/>
  <c r="AO25" i="21"/>
  <c r="AP25" i="21"/>
  <c r="AG25" i="21"/>
  <c r="AH25" i="21"/>
  <c r="V34" i="21"/>
  <c r="P34" i="21"/>
  <c r="P38" i="21"/>
  <c r="V38" i="21"/>
  <c r="P42" i="21"/>
  <c r="V42" i="21"/>
  <c r="P46" i="21"/>
  <c r="V46" i="21"/>
  <c r="V50" i="21"/>
  <c r="P50" i="21"/>
  <c r="C15" i="21"/>
  <c r="AG15" i="21"/>
  <c r="AO15" i="21"/>
  <c r="AH15" i="21"/>
  <c r="AP15" i="21"/>
  <c r="C23" i="21"/>
  <c r="AG23" i="21"/>
  <c r="AO23" i="21"/>
  <c r="AH23" i="21"/>
  <c r="AP23" i="21"/>
  <c r="AH12" i="21"/>
  <c r="AG12" i="21"/>
  <c r="AH20" i="21"/>
  <c r="AG20" i="21"/>
  <c r="AH28" i="21"/>
  <c r="AG28" i="21"/>
  <c r="AG14" i="21"/>
  <c r="AH14" i="21"/>
  <c r="AG18" i="21"/>
  <c r="AH18" i="21"/>
  <c r="AG22" i="21"/>
  <c r="AH22" i="21"/>
  <c r="AG26" i="21"/>
  <c r="AH26" i="21"/>
  <c r="N12" i="21"/>
  <c r="AZ10" i="23" s="1"/>
  <c r="C12" i="21"/>
  <c r="B10" i="23" s="1"/>
  <c r="C20" i="21"/>
  <c r="B18" i="23" s="1"/>
  <c r="O28" i="21"/>
  <c r="BE26" i="23" s="1"/>
  <c r="C28" i="21"/>
  <c r="B26" i="23" s="1"/>
  <c r="E37" i="21"/>
  <c r="C37" i="21"/>
  <c r="J41" i="21"/>
  <c r="C41" i="21"/>
  <c r="I45" i="21"/>
  <c r="AA168" i="23" s="1"/>
  <c r="C45" i="21"/>
  <c r="J49" i="21"/>
  <c r="AF172" i="23" s="1"/>
  <c r="C49" i="21"/>
  <c r="I53" i="21"/>
  <c r="AA176" i="23" s="1"/>
  <c r="C53" i="21"/>
  <c r="G50" i="21"/>
  <c r="C50" i="21"/>
  <c r="D42" i="32" s="1"/>
  <c r="G40" i="21"/>
  <c r="Q163" i="23" s="1"/>
  <c r="C40" i="21"/>
  <c r="G44" i="21"/>
  <c r="C44" i="21"/>
  <c r="G48" i="21"/>
  <c r="Q171" i="23" s="1"/>
  <c r="C48" i="21"/>
  <c r="L52" i="21"/>
  <c r="C52" i="21"/>
  <c r="N16" i="21"/>
  <c r="AZ14" i="23" s="1"/>
  <c r="C16" i="21"/>
  <c r="B14" i="23" s="1"/>
  <c r="I24" i="21"/>
  <c r="C24" i="21"/>
  <c r="B22" i="23" s="1"/>
  <c r="Z25" i="21"/>
  <c r="C25" i="21"/>
  <c r="G34" i="21"/>
  <c r="Q157" i="23" s="1"/>
  <c r="C34" i="21"/>
  <c r="D38" i="32" s="1"/>
  <c r="C38" i="21"/>
  <c r="G42" i="21"/>
  <c r="C42" i="21"/>
  <c r="C46" i="21"/>
  <c r="D41" i="32" s="1"/>
  <c r="N14" i="21"/>
  <c r="AZ12" i="23" s="1"/>
  <c r="C14" i="21"/>
  <c r="B12" i="23" s="1"/>
  <c r="O18" i="21"/>
  <c r="BE16" i="23" s="1"/>
  <c r="C18" i="21"/>
  <c r="B16" i="23" s="1"/>
  <c r="K22" i="21"/>
  <c r="AK20" i="23" s="1"/>
  <c r="C22" i="21"/>
  <c r="B20" i="23" s="1"/>
  <c r="O26" i="21"/>
  <c r="C26" i="21"/>
  <c r="B24" i="23" s="1"/>
  <c r="J35" i="21"/>
  <c r="AF158" i="23" s="1"/>
  <c r="C35" i="21"/>
  <c r="J39" i="21"/>
  <c r="C39" i="21"/>
  <c r="J43" i="21"/>
  <c r="AF166" i="23" s="1"/>
  <c r="C43" i="21"/>
  <c r="I47" i="21"/>
  <c r="AA170" i="23" s="1"/>
  <c r="C47" i="21"/>
  <c r="J51" i="21"/>
  <c r="C51" i="21"/>
  <c r="AB25" i="21"/>
  <c r="P25" i="21"/>
  <c r="K50" i="21"/>
  <c r="I88" i="21"/>
  <c r="M88" i="21" s="1"/>
  <c r="R88" i="21" s="1"/>
  <c r="N11" i="21"/>
  <c r="AZ9" i="23" s="1"/>
  <c r="Z33" i="21"/>
  <c r="A39" i="32" s="1"/>
  <c r="N15" i="21"/>
  <c r="AZ13" i="23" s="1"/>
  <c r="Z35" i="21"/>
  <c r="A41" i="32" s="1"/>
  <c r="Z37" i="21"/>
  <c r="Z39" i="21"/>
  <c r="O27" i="21"/>
  <c r="BE25" i="23" s="1"/>
  <c r="Z41" i="21"/>
  <c r="N9" i="21"/>
  <c r="AZ7" i="23" s="1"/>
  <c r="Z32" i="21"/>
  <c r="N13" i="21"/>
  <c r="AZ11" i="23" s="1"/>
  <c r="Z34" i="21"/>
  <c r="A40" i="32" s="1"/>
  <c r="O17" i="21"/>
  <c r="BE15" i="23" s="1"/>
  <c r="Z36" i="21"/>
  <c r="A42" i="32" s="1"/>
  <c r="Z38" i="21"/>
  <c r="O25" i="21"/>
  <c r="Z40" i="21"/>
  <c r="W11" i="21"/>
  <c r="U11" i="21"/>
  <c r="Y11" i="21"/>
  <c r="S11" i="21"/>
  <c r="U23" i="21"/>
  <c r="V23" i="21"/>
  <c r="K51" i="21"/>
  <c r="O16" i="21"/>
  <c r="BE14" i="23" s="1"/>
  <c r="E40" i="21"/>
  <c r="F45" i="21"/>
  <c r="AA23" i="21"/>
  <c r="L51" i="21"/>
  <c r="U19" i="21"/>
  <c r="AE23" i="21"/>
  <c r="E11" i="21"/>
  <c r="G9" i="23" s="1"/>
  <c r="H41" i="21"/>
  <c r="V164" i="23" s="1"/>
  <c r="F44" i="21"/>
  <c r="L167" i="23" s="1"/>
  <c r="D46" i="21"/>
  <c r="K11" i="21"/>
  <c r="AK9" i="23" s="1"/>
  <c r="H21" i="21"/>
  <c r="V19" i="23" s="1"/>
  <c r="H46" i="21"/>
  <c r="V169" i="23" s="1"/>
  <c r="G49" i="21"/>
  <c r="Q172" i="23" s="1"/>
  <c r="T21" i="21"/>
  <c r="Z21" i="21"/>
  <c r="E41" i="21"/>
  <c r="AD9" i="21"/>
  <c r="W27" i="21"/>
  <c r="O22" i="21"/>
  <c r="BE20" i="23" s="1"/>
  <c r="J24" i="21"/>
  <c r="AF22" i="23" s="1"/>
  <c r="E48" i="21"/>
  <c r="AD17" i="21"/>
  <c r="AD21" i="21"/>
  <c r="I16" i="21"/>
  <c r="AA14" i="23" s="1"/>
  <c r="N21" i="21"/>
  <c r="AZ19" i="23" s="1"/>
  <c r="N23" i="21"/>
  <c r="AZ21" i="23" s="1"/>
  <c r="E38" i="21"/>
  <c r="E46" i="21"/>
  <c r="F47" i="21"/>
  <c r="D51" i="21"/>
  <c r="Y27" i="21"/>
  <c r="Q27" i="21"/>
  <c r="M11" i="21"/>
  <c r="AU9" i="23" s="1"/>
  <c r="E23" i="21"/>
  <c r="G21" i="23" s="1"/>
  <c r="F25" i="21"/>
  <c r="L23" i="23" s="1"/>
  <c r="Q23" i="21"/>
  <c r="Y23" i="21"/>
  <c r="R25" i="21"/>
  <c r="AC25" i="21"/>
  <c r="AB27" i="21"/>
  <c r="Q11" i="21"/>
  <c r="P19" i="21"/>
  <c r="S21" i="21"/>
  <c r="S23" i="21"/>
  <c r="Z23" i="21"/>
  <c r="U25" i="21"/>
  <c r="T27" i="21"/>
  <c r="AE27" i="21"/>
  <c r="D11" i="21"/>
  <c r="D22" i="21"/>
  <c r="F23" i="21"/>
  <c r="L21" i="23" s="1"/>
  <c r="F24" i="21"/>
  <c r="L22" i="23" s="1"/>
  <c r="H15" i="21"/>
  <c r="V13" i="23" s="1"/>
  <c r="O15" i="21"/>
  <c r="BE13" i="23" s="1"/>
  <c r="N18" i="21"/>
  <c r="AZ16" i="23" s="1"/>
  <c r="D12" i="21"/>
  <c r="I15" i="21"/>
  <c r="AA13" i="23" s="1"/>
  <c r="D28" i="21"/>
  <c r="M28" i="21"/>
  <c r="AU26" i="23" s="1"/>
  <c r="H11" i="21"/>
  <c r="V9" i="23" s="1"/>
  <c r="O11" i="21"/>
  <c r="BE9" i="23" s="1"/>
  <c r="I12" i="21"/>
  <c r="AA10" i="23" s="1"/>
  <c r="D15" i="21"/>
  <c r="K15" i="21"/>
  <c r="AK13" i="23" s="1"/>
  <c r="F18" i="21"/>
  <c r="L16" i="23" s="1"/>
  <c r="J23" i="21"/>
  <c r="AF21" i="23" s="1"/>
  <c r="K26" i="21"/>
  <c r="AK24" i="23" s="1"/>
  <c r="E28" i="21"/>
  <c r="G26" i="23" s="1"/>
  <c r="L28" i="21"/>
  <c r="AP26" i="23" s="1"/>
  <c r="AA19" i="21"/>
  <c r="AF19" i="21"/>
  <c r="I11" i="21"/>
  <c r="AA9" i="23" s="1"/>
  <c r="O12" i="21"/>
  <c r="BE10" i="23" s="1"/>
  <c r="E15" i="21"/>
  <c r="G13" i="23" s="1"/>
  <c r="M15" i="21"/>
  <c r="AU13" i="23" s="1"/>
  <c r="D16" i="21"/>
  <c r="J18" i="21"/>
  <c r="AF16" i="23" s="1"/>
  <c r="D23" i="21"/>
  <c r="L23" i="21"/>
  <c r="AP21" i="23" s="1"/>
  <c r="D24" i="21"/>
  <c r="H28" i="21"/>
  <c r="V26" i="23" s="1"/>
  <c r="I27" i="21"/>
  <c r="AA25" i="23" s="1"/>
  <c r="G35" i="21"/>
  <c r="Q158" i="23" s="1"/>
  <c r="G43" i="21"/>
  <c r="AD15" i="21"/>
  <c r="T19" i="21"/>
  <c r="AE19" i="21"/>
  <c r="AB21" i="21"/>
  <c r="V25" i="21"/>
  <c r="P27" i="21"/>
  <c r="U27" i="21"/>
  <c r="AA27" i="21"/>
  <c r="AF27" i="21"/>
  <c r="G11" i="21"/>
  <c r="Q9" i="23" s="1"/>
  <c r="L11" i="21"/>
  <c r="AP9" i="23" s="1"/>
  <c r="E12" i="21"/>
  <c r="G10" i="23" s="1"/>
  <c r="K12" i="21"/>
  <c r="AK10" i="23" s="1"/>
  <c r="G15" i="21"/>
  <c r="Q13" i="23" s="1"/>
  <c r="L15" i="21"/>
  <c r="AP13" i="23" s="1"/>
  <c r="E16" i="21"/>
  <c r="G14" i="23" s="1"/>
  <c r="K16" i="21"/>
  <c r="AK14" i="23" s="1"/>
  <c r="D18" i="21"/>
  <c r="K18" i="21"/>
  <c r="AK16" i="23" s="1"/>
  <c r="F19" i="21"/>
  <c r="L17" i="23" s="1"/>
  <c r="F20" i="21"/>
  <c r="L18" i="23" s="1"/>
  <c r="D21" i="21"/>
  <c r="O21" i="21"/>
  <c r="BE19" i="23" s="1"/>
  <c r="H22" i="21"/>
  <c r="V20" i="23" s="1"/>
  <c r="I23" i="21"/>
  <c r="AA21" i="23" s="1"/>
  <c r="E24" i="21"/>
  <c r="G22" i="23" s="1"/>
  <c r="L24" i="21"/>
  <c r="AP22" i="23" s="1"/>
  <c r="K25" i="21"/>
  <c r="AK23" i="23" s="1"/>
  <c r="F26" i="21"/>
  <c r="L24" i="23" s="1"/>
  <c r="D27" i="21"/>
  <c r="L27" i="21"/>
  <c r="AP25" i="23" s="1"/>
  <c r="I28" i="21"/>
  <c r="AA26" i="23" s="1"/>
  <c r="H35" i="21"/>
  <c r="V158" i="23" s="1"/>
  <c r="I37" i="21"/>
  <c r="AA160" i="23" s="1"/>
  <c r="H38" i="21"/>
  <c r="V161" i="23" s="1"/>
  <c r="H40" i="21"/>
  <c r="V163" i="23" s="1"/>
  <c r="D41" i="21"/>
  <c r="I41" i="21"/>
  <c r="AA164" i="23" s="1"/>
  <c r="H43" i="21"/>
  <c r="V166" i="23" s="1"/>
  <c r="I46" i="21"/>
  <c r="AA169" i="23" s="1"/>
  <c r="H48" i="21"/>
  <c r="V171" i="23" s="1"/>
  <c r="D49" i="21"/>
  <c r="G51" i="21"/>
  <c r="Q174" i="23" s="1"/>
  <c r="G12" i="21"/>
  <c r="Q10" i="23" s="1"/>
  <c r="L12" i="21"/>
  <c r="AP10" i="23" s="1"/>
  <c r="G16" i="21"/>
  <c r="Q14" i="23" s="1"/>
  <c r="L16" i="21"/>
  <c r="AP14" i="23" s="1"/>
  <c r="L19" i="21"/>
  <c r="AP17" i="23" s="1"/>
  <c r="L20" i="21"/>
  <c r="AP18" i="23" s="1"/>
  <c r="J22" i="21"/>
  <c r="AF20" i="23" s="1"/>
  <c r="N25" i="21"/>
  <c r="AZ23" i="23" s="1"/>
  <c r="E27" i="21"/>
  <c r="G25" i="23" s="1"/>
  <c r="M27" i="21"/>
  <c r="AU25" i="23" s="1"/>
  <c r="F34" i="21"/>
  <c r="L157" i="23" s="1"/>
  <c r="D35" i="21"/>
  <c r="I35" i="21"/>
  <c r="AA158" i="23" s="1"/>
  <c r="I38" i="21"/>
  <c r="I40" i="21"/>
  <c r="AA163" i="23" s="1"/>
  <c r="D43" i="21"/>
  <c r="I43" i="21"/>
  <c r="AA166" i="23" s="1"/>
  <c r="I48" i="21"/>
  <c r="AA171" i="23" s="1"/>
  <c r="H51" i="21"/>
  <c r="V174" i="23" s="1"/>
  <c r="Y19" i="21"/>
  <c r="S27" i="21"/>
  <c r="X27" i="21"/>
  <c r="AC27" i="21"/>
  <c r="G62" i="21"/>
  <c r="J62" i="21" s="1"/>
  <c r="O73" i="23" s="1"/>
  <c r="H12" i="21"/>
  <c r="V10" i="23" s="1"/>
  <c r="M12" i="21"/>
  <c r="AU10" i="23" s="1"/>
  <c r="H16" i="21"/>
  <c r="V14" i="23" s="1"/>
  <c r="M16" i="21"/>
  <c r="AU14" i="23" s="1"/>
  <c r="H18" i="21"/>
  <c r="V16" i="23" s="1"/>
  <c r="J21" i="21"/>
  <c r="AF19" i="23" s="1"/>
  <c r="N22" i="21"/>
  <c r="AZ20" i="23" s="1"/>
  <c r="N26" i="21"/>
  <c r="AZ24" i="23" s="1"/>
  <c r="H27" i="21"/>
  <c r="V25" i="23" s="1"/>
  <c r="E35" i="21"/>
  <c r="D38" i="21"/>
  <c r="D40" i="21"/>
  <c r="G41" i="21"/>
  <c r="Q164" i="23" s="1"/>
  <c r="E43" i="21"/>
  <c r="E45" i="21"/>
  <c r="D48" i="21"/>
  <c r="H49" i="21"/>
  <c r="V172" i="23" s="1"/>
  <c r="M10" i="21"/>
  <c r="AU8" i="23" s="1"/>
  <c r="I10" i="21"/>
  <c r="AA8" i="23" s="1"/>
  <c r="E10" i="21"/>
  <c r="G8" i="23" s="1"/>
  <c r="K10" i="21"/>
  <c r="AK8" i="23" s="1"/>
  <c r="L10" i="21"/>
  <c r="AP8" i="23" s="1"/>
  <c r="H10" i="21"/>
  <c r="V8" i="23" s="1"/>
  <c r="D10" i="21"/>
  <c r="O10" i="21"/>
  <c r="BE8" i="23" s="1"/>
  <c r="G10" i="21"/>
  <c r="K9" i="21"/>
  <c r="AK7" i="23" s="1"/>
  <c r="M13" i="21"/>
  <c r="AU11" i="23" s="1"/>
  <c r="I13" i="21"/>
  <c r="AA11" i="23" s="1"/>
  <c r="E13" i="21"/>
  <c r="G11" i="23" s="1"/>
  <c r="O13" i="21"/>
  <c r="BE11" i="23" s="1"/>
  <c r="G13" i="21"/>
  <c r="Q11" i="23" s="1"/>
  <c r="L13" i="21"/>
  <c r="AP11" i="23" s="1"/>
  <c r="H13" i="21"/>
  <c r="V11" i="23" s="1"/>
  <c r="D13" i="21"/>
  <c r="K13" i="21"/>
  <c r="AK11" i="23" s="1"/>
  <c r="M14" i="21"/>
  <c r="I14" i="21"/>
  <c r="AA12" i="23" s="1"/>
  <c r="E14" i="21"/>
  <c r="G12" i="23" s="1"/>
  <c r="O14" i="21"/>
  <c r="BE12" i="23" s="1"/>
  <c r="G14" i="21"/>
  <c r="Q12" i="23" s="1"/>
  <c r="L14" i="21"/>
  <c r="AP12" i="23" s="1"/>
  <c r="H14" i="21"/>
  <c r="V12" i="23" s="1"/>
  <c r="D14" i="21"/>
  <c r="K14" i="21"/>
  <c r="M17" i="21"/>
  <c r="AU15" i="23" s="1"/>
  <c r="N17" i="21"/>
  <c r="AZ15" i="23" s="1"/>
  <c r="I17" i="21"/>
  <c r="AA15" i="23" s="1"/>
  <c r="E17" i="21"/>
  <c r="G15" i="23" s="1"/>
  <c r="K17" i="21"/>
  <c r="AK15" i="23" s="1"/>
  <c r="G17" i="21"/>
  <c r="Q15" i="23" s="1"/>
  <c r="L17" i="21"/>
  <c r="AP15" i="23" s="1"/>
  <c r="H17" i="21"/>
  <c r="V15" i="23" s="1"/>
  <c r="D17" i="21"/>
  <c r="I36" i="21"/>
  <c r="AA159" i="23" s="1"/>
  <c r="E36" i="21"/>
  <c r="H36" i="21"/>
  <c r="V159" i="23" s="1"/>
  <c r="D36" i="21"/>
  <c r="G36" i="21"/>
  <c r="Q159" i="23" s="1"/>
  <c r="F36" i="21"/>
  <c r="L159" i="23" s="1"/>
  <c r="F9" i="21"/>
  <c r="L7" i="23" s="1"/>
  <c r="F10" i="21"/>
  <c r="F13" i="21"/>
  <c r="L11" i="23" s="1"/>
  <c r="F14" i="21"/>
  <c r="L12" i="23" s="1"/>
  <c r="F17" i="21"/>
  <c r="L15" i="23" s="1"/>
  <c r="J36" i="21"/>
  <c r="AF159" i="23" s="1"/>
  <c r="I52" i="21"/>
  <c r="AA175" i="23" s="1"/>
  <c r="E52" i="21"/>
  <c r="H52" i="21"/>
  <c r="V175" i="23" s="1"/>
  <c r="D52" i="21"/>
  <c r="G52" i="21"/>
  <c r="Q175" i="23" s="1"/>
  <c r="K52" i="21"/>
  <c r="F52" i="21"/>
  <c r="L175" i="23" s="1"/>
  <c r="M9" i="21"/>
  <c r="AU7" i="23" s="1"/>
  <c r="I9" i="21"/>
  <c r="AA7" i="23" s="1"/>
  <c r="E9" i="21"/>
  <c r="G7" i="23" s="1"/>
  <c r="L9" i="21"/>
  <c r="AP7" i="23" s="1"/>
  <c r="H9" i="21"/>
  <c r="V7" i="23" s="1"/>
  <c r="D9" i="21"/>
  <c r="J9" i="21"/>
  <c r="AF7" i="23" s="1"/>
  <c r="N10" i="21"/>
  <c r="AZ8" i="23" s="1"/>
  <c r="B8" i="23"/>
  <c r="G9" i="21"/>
  <c r="Q7" i="23" s="1"/>
  <c r="O9" i="21"/>
  <c r="BE7" i="23" s="1"/>
  <c r="J10" i="21"/>
  <c r="J13" i="21"/>
  <c r="AF11" i="23" s="1"/>
  <c r="J14" i="21"/>
  <c r="AF12" i="23" s="1"/>
  <c r="J17" i="21"/>
  <c r="AF15" i="23" s="1"/>
  <c r="H39" i="21"/>
  <c r="V162" i="23" s="1"/>
  <c r="D39" i="21"/>
  <c r="G39" i="21"/>
  <c r="Q162" i="23" s="1"/>
  <c r="I39" i="21"/>
  <c r="AA162" i="23" s="1"/>
  <c r="F39" i="21"/>
  <c r="L162" i="23" s="1"/>
  <c r="E39" i="21"/>
  <c r="J52" i="21"/>
  <c r="AF175" i="23" s="1"/>
  <c r="O19" i="21"/>
  <c r="BE17" i="23" s="1"/>
  <c r="K19" i="21"/>
  <c r="AK17" i="23" s="1"/>
  <c r="G19" i="21"/>
  <c r="Q17" i="23" s="1"/>
  <c r="O20" i="21"/>
  <c r="BE18" i="23" s="1"/>
  <c r="K20" i="21"/>
  <c r="AK18" i="23" s="1"/>
  <c r="G20" i="21"/>
  <c r="Q18" i="23" s="1"/>
  <c r="M20" i="21"/>
  <c r="AU18" i="23" s="1"/>
  <c r="J37" i="21"/>
  <c r="AF160" i="23" s="1"/>
  <c r="I42" i="21"/>
  <c r="AA165" i="23" s="1"/>
  <c r="E42" i="21"/>
  <c r="H42" i="21"/>
  <c r="V165" i="23" s="1"/>
  <c r="D42" i="21"/>
  <c r="J42" i="21"/>
  <c r="AF165" i="23" s="1"/>
  <c r="I50" i="21"/>
  <c r="AA173" i="23" s="1"/>
  <c r="E50" i="21"/>
  <c r="H50" i="21"/>
  <c r="V173" i="23" s="1"/>
  <c r="D50" i="21"/>
  <c r="J50" i="21"/>
  <c r="AF173" i="23" s="1"/>
  <c r="H53" i="21"/>
  <c r="V176" i="23" s="1"/>
  <c r="D53" i="21"/>
  <c r="G53" i="21"/>
  <c r="Q176" i="23" s="1"/>
  <c r="J53" i="21"/>
  <c r="AF176" i="23" s="1"/>
  <c r="Q19" i="21"/>
  <c r="W19" i="21"/>
  <c r="AB19" i="21"/>
  <c r="L50" i="21"/>
  <c r="F11" i="21"/>
  <c r="L9" i="23" s="1"/>
  <c r="J11" i="21"/>
  <c r="AF9" i="23" s="1"/>
  <c r="F12" i="21"/>
  <c r="J12" i="21"/>
  <c r="F15" i="21"/>
  <c r="L13" i="23" s="1"/>
  <c r="J15" i="21"/>
  <c r="AF13" i="23" s="1"/>
  <c r="F16" i="21"/>
  <c r="L14" i="23" s="1"/>
  <c r="J16" i="21"/>
  <c r="AF14" i="23" s="1"/>
  <c r="M18" i="21"/>
  <c r="AU16" i="23" s="1"/>
  <c r="I18" i="21"/>
  <c r="AA16" i="23" s="1"/>
  <c r="E18" i="21"/>
  <c r="G16" i="23" s="1"/>
  <c r="G18" i="21"/>
  <c r="Q16" i="23" s="1"/>
  <c r="L18" i="21"/>
  <c r="AP16" i="23" s="1"/>
  <c r="D19" i="21"/>
  <c r="I19" i="21"/>
  <c r="AA17" i="23" s="1"/>
  <c r="N19" i="21"/>
  <c r="AZ17" i="23" s="1"/>
  <c r="D20" i="21"/>
  <c r="I20" i="21"/>
  <c r="AA18" i="23" s="1"/>
  <c r="N20" i="21"/>
  <c r="AZ18" i="23" s="1"/>
  <c r="F21" i="21"/>
  <c r="L19" i="23" s="1"/>
  <c r="K21" i="21"/>
  <c r="AK19" i="23" s="1"/>
  <c r="F22" i="21"/>
  <c r="L20" i="23" s="1"/>
  <c r="O23" i="21"/>
  <c r="BE21" i="23" s="1"/>
  <c r="K23" i="21"/>
  <c r="AK21" i="23" s="1"/>
  <c r="G23" i="21"/>
  <c r="Q21" i="23" s="1"/>
  <c r="H23" i="21"/>
  <c r="V21" i="23" s="1"/>
  <c r="M23" i="21"/>
  <c r="AU21" i="23" s="1"/>
  <c r="O24" i="21"/>
  <c r="BE22" i="23" s="1"/>
  <c r="K24" i="21"/>
  <c r="AK22" i="23" s="1"/>
  <c r="G24" i="21"/>
  <c r="Q22" i="23" s="1"/>
  <c r="N24" i="21"/>
  <c r="H24" i="21"/>
  <c r="V22" i="23" s="1"/>
  <c r="M24" i="21"/>
  <c r="AU22" i="23" s="1"/>
  <c r="G25" i="21"/>
  <c r="Q23" i="23" s="1"/>
  <c r="G26" i="21"/>
  <c r="Q24" i="23" s="1"/>
  <c r="D40" i="32"/>
  <c r="I44" i="21"/>
  <c r="AA167" i="23" s="1"/>
  <c r="E44" i="21"/>
  <c r="H44" i="21"/>
  <c r="V167" i="23" s="1"/>
  <c r="D44" i="21"/>
  <c r="J44" i="21"/>
  <c r="AF167" i="23" s="1"/>
  <c r="H47" i="21"/>
  <c r="V170" i="23" s="1"/>
  <c r="D47" i="21"/>
  <c r="G47" i="21"/>
  <c r="Q170" i="23" s="1"/>
  <c r="J47" i="21"/>
  <c r="AF170" i="23" s="1"/>
  <c r="E53" i="21"/>
  <c r="H19" i="21"/>
  <c r="V17" i="23" s="1"/>
  <c r="M19" i="21"/>
  <c r="AU17" i="23" s="1"/>
  <c r="H20" i="21"/>
  <c r="V18" i="23" s="1"/>
  <c r="H37" i="21"/>
  <c r="V160" i="23" s="1"/>
  <c r="D37" i="21"/>
  <c r="G37" i="21"/>
  <c r="Q160" i="23" s="1"/>
  <c r="S19" i="21"/>
  <c r="X19" i="21"/>
  <c r="AC19" i="21"/>
  <c r="O50" i="21"/>
  <c r="E19" i="21"/>
  <c r="G17" i="23" s="1"/>
  <c r="J19" i="21"/>
  <c r="AF17" i="23" s="1"/>
  <c r="E20" i="21"/>
  <c r="G18" i="23" s="1"/>
  <c r="J20" i="21"/>
  <c r="AF18" i="23" s="1"/>
  <c r="M21" i="21"/>
  <c r="AU19" i="23" s="1"/>
  <c r="I21" i="21"/>
  <c r="AA19" i="23" s="1"/>
  <c r="E21" i="21"/>
  <c r="G19" i="23" s="1"/>
  <c r="G21" i="21"/>
  <c r="Q19" i="23" s="1"/>
  <c r="L21" i="21"/>
  <c r="AP19" i="23" s="1"/>
  <c r="M22" i="21"/>
  <c r="AU20" i="23" s="1"/>
  <c r="I22" i="21"/>
  <c r="AA20" i="23" s="1"/>
  <c r="E22" i="21"/>
  <c r="G20" i="23" s="1"/>
  <c r="G22" i="21"/>
  <c r="Q20" i="23" s="1"/>
  <c r="L22" i="21"/>
  <c r="AP20" i="23" s="1"/>
  <c r="M25" i="21"/>
  <c r="AU23" i="23" s="1"/>
  <c r="I25" i="21"/>
  <c r="AA23" i="23" s="1"/>
  <c r="E25" i="21"/>
  <c r="G23" i="23" s="1"/>
  <c r="L25" i="21"/>
  <c r="AP23" i="23" s="1"/>
  <c r="H25" i="21"/>
  <c r="V23" i="23" s="1"/>
  <c r="D25" i="21"/>
  <c r="J25" i="21"/>
  <c r="AF23" i="23" s="1"/>
  <c r="M26" i="21"/>
  <c r="AU24" i="23" s="1"/>
  <c r="I26" i="21"/>
  <c r="AA24" i="23" s="1"/>
  <c r="E26" i="21"/>
  <c r="G24" i="23" s="1"/>
  <c r="L26" i="21"/>
  <c r="AP24" i="23" s="1"/>
  <c r="H26" i="21"/>
  <c r="V24" i="23" s="1"/>
  <c r="D26" i="21"/>
  <c r="J26" i="21"/>
  <c r="AF24" i="23" s="1"/>
  <c r="I34" i="21"/>
  <c r="AA157" i="23" s="1"/>
  <c r="E34" i="21"/>
  <c r="H34" i="21"/>
  <c r="V157" i="23" s="1"/>
  <c r="D34" i="21"/>
  <c r="J34" i="21"/>
  <c r="AF157" i="23" s="1"/>
  <c r="F37" i="21"/>
  <c r="L160" i="23" s="1"/>
  <c r="F42" i="21"/>
  <c r="L165" i="23" s="1"/>
  <c r="H45" i="21"/>
  <c r="V168" i="23" s="1"/>
  <c r="D45" i="21"/>
  <c r="G45" i="21"/>
  <c r="Q168" i="23" s="1"/>
  <c r="J45" i="21"/>
  <c r="AF168" i="23" s="1"/>
  <c r="E47" i="21"/>
  <c r="F50" i="21"/>
  <c r="L173" i="23" s="1"/>
  <c r="F53" i="21"/>
  <c r="L176" i="23" s="1"/>
  <c r="F27" i="21"/>
  <c r="L25" i="23" s="1"/>
  <c r="J27" i="21"/>
  <c r="AF25" i="23" s="1"/>
  <c r="N27" i="21"/>
  <c r="AZ25" i="23" s="1"/>
  <c r="F28" i="21"/>
  <c r="L26" i="23" s="1"/>
  <c r="J28" i="21"/>
  <c r="AF26" i="23" s="1"/>
  <c r="N28" i="21"/>
  <c r="AZ26" i="23" s="1"/>
  <c r="F38" i="21"/>
  <c r="L161" i="23" s="1"/>
  <c r="J38" i="21"/>
  <c r="AF161" i="23" s="1"/>
  <c r="F40" i="21"/>
  <c r="L163" i="23" s="1"/>
  <c r="J40" i="21"/>
  <c r="AF163" i="23" s="1"/>
  <c r="F46" i="21"/>
  <c r="L169" i="23" s="1"/>
  <c r="J46" i="21"/>
  <c r="AF169" i="23" s="1"/>
  <c r="F48" i="21"/>
  <c r="J48" i="21"/>
  <c r="AF171" i="23" s="1"/>
  <c r="E49" i="21"/>
  <c r="I49" i="21"/>
  <c r="AA172" i="23" s="1"/>
  <c r="E51" i="21"/>
  <c r="I51" i="21"/>
  <c r="AA174" i="23" s="1"/>
  <c r="G27" i="21"/>
  <c r="Q25" i="23" s="1"/>
  <c r="K27" i="21"/>
  <c r="AK25" i="23" s="1"/>
  <c r="G28" i="21"/>
  <c r="Q26" i="23" s="1"/>
  <c r="K28" i="21"/>
  <c r="AK26" i="23" s="1"/>
  <c r="F35" i="21"/>
  <c r="L158" i="23" s="1"/>
  <c r="G38" i="21"/>
  <c r="F41" i="21"/>
  <c r="L164" i="23" s="1"/>
  <c r="F43" i="21"/>
  <c r="L166" i="23" s="1"/>
  <c r="G46" i="21"/>
  <c r="Q169" i="23" s="1"/>
  <c r="F49" i="21"/>
  <c r="L172" i="23" s="1"/>
  <c r="F51" i="21"/>
  <c r="L174" i="23" s="1"/>
  <c r="Y9" i="21"/>
  <c r="Y13" i="21"/>
  <c r="T13" i="21"/>
  <c r="W13" i="21"/>
  <c r="AE17" i="21"/>
  <c r="AA17" i="21"/>
  <c r="W17" i="21"/>
  <c r="S17" i="21"/>
  <c r="AC17" i="21"/>
  <c r="X17" i="21"/>
  <c r="R17" i="21"/>
  <c r="U17" i="21"/>
  <c r="AB17" i="21"/>
  <c r="L41" i="21"/>
  <c r="AF164" i="23"/>
  <c r="X13" i="21"/>
  <c r="P15" i="21"/>
  <c r="W15" i="21"/>
  <c r="P17" i="21"/>
  <c r="V17" i="21"/>
  <c r="K35" i="21"/>
  <c r="L35" i="21"/>
  <c r="K37" i="21"/>
  <c r="L37" i="21"/>
  <c r="L46" i="21"/>
  <c r="R9" i="21"/>
  <c r="V9" i="21"/>
  <c r="P9" i="21"/>
  <c r="T9" i="21"/>
  <c r="X9" i="21"/>
  <c r="R13" i="21"/>
  <c r="V13" i="21"/>
  <c r="X15" i="21"/>
  <c r="S15" i="21"/>
  <c r="Q17" i="21"/>
  <c r="Y17" i="21"/>
  <c r="AF17" i="21"/>
  <c r="AC21" i="21"/>
  <c r="Y21" i="21"/>
  <c r="U21" i="21"/>
  <c r="Q21" i="21"/>
  <c r="AF21" i="21"/>
  <c r="AA21" i="21"/>
  <c r="V21" i="21"/>
  <c r="P21" i="21"/>
  <c r="W21" i="21"/>
  <c r="L39" i="21"/>
  <c r="K46" i="21"/>
  <c r="AD27" i="21"/>
  <c r="AD19" i="21"/>
  <c r="E58" i="21"/>
  <c r="M59" i="21" s="1"/>
  <c r="O59" i="21" s="1"/>
  <c r="O60" i="21" s="1"/>
  <c r="O61" i="21" s="1"/>
  <c r="AD25" i="21"/>
  <c r="S9" i="21"/>
  <c r="W9" i="21"/>
  <c r="Q9" i="21"/>
  <c r="Z9" i="21" s="1"/>
  <c r="U9" i="21"/>
  <c r="R11" i="21"/>
  <c r="V11" i="21"/>
  <c r="AD11" i="21"/>
  <c r="P11" i="21"/>
  <c r="T11" i="21"/>
  <c r="S13" i="21"/>
  <c r="AD13" i="21"/>
  <c r="U13" i="21"/>
  <c r="U15" i="21"/>
  <c r="V15" i="21"/>
  <c r="R15" i="21"/>
  <c r="T17" i="21"/>
  <c r="Z17" i="21"/>
  <c r="R21" i="21"/>
  <c r="X21" i="21"/>
  <c r="AE21" i="21"/>
  <c r="AE25" i="21"/>
  <c r="AA25" i="21"/>
  <c r="W25" i="21"/>
  <c r="S25" i="21"/>
  <c r="BE23" i="23"/>
  <c r="Y25" i="21"/>
  <c r="T25" i="21"/>
  <c r="Q25" i="21"/>
  <c r="X25" i="21"/>
  <c r="AF25" i="21"/>
  <c r="L36" i="21"/>
  <c r="F68" i="21"/>
  <c r="AF23" i="21"/>
  <c r="AB23" i="21"/>
  <c r="X23" i="21"/>
  <c r="T23" i="21"/>
  <c r="P23" i="21"/>
  <c r="R23" i="21"/>
  <c r="W23" i="21"/>
  <c r="AC23" i="21"/>
  <c r="L47" i="21"/>
  <c r="K49" i="21"/>
  <c r="K34" i="21"/>
  <c r="K39" i="21"/>
  <c r="K48" i="21"/>
  <c r="L49" i="21"/>
  <c r="R19" i="21"/>
  <c r="V19" i="21"/>
  <c r="Z19" i="21"/>
  <c r="R27" i="21"/>
  <c r="V27" i="21"/>
  <c r="Z27" i="21"/>
  <c r="L38" i="21"/>
  <c r="K38" i="21"/>
  <c r="K43" i="21"/>
  <c r="K44" i="21"/>
  <c r="L44" i="21"/>
  <c r="L53" i="21"/>
  <c r="K53" i="21"/>
  <c r="Z263" i="23"/>
  <c r="R264" i="23" s="1"/>
  <c r="W264" i="23" s="1"/>
  <c r="T246" i="23" s="1"/>
  <c r="Q252" i="23" s="1"/>
  <c r="Z236" i="23"/>
  <c r="R237" i="23" s="1"/>
  <c r="W237" i="23" s="1"/>
  <c r="T219" i="23" s="1"/>
  <c r="Q225" i="23" s="1"/>
  <c r="L212" i="23"/>
  <c r="AP211" i="23"/>
  <c r="V311" i="23" s="1"/>
  <c r="AA211" i="23"/>
  <c r="V211" i="23"/>
  <c r="I295" i="23" s="1"/>
  <c r="S211" i="23"/>
  <c r="AP210" i="23"/>
  <c r="Q253" i="23" s="1"/>
  <c r="V210" i="23"/>
  <c r="I266" i="23" s="1"/>
  <c r="T210" i="23"/>
  <c r="AP209" i="23"/>
  <c r="L253" i="23" s="1"/>
  <c r="V209" i="23"/>
  <c r="I259" i="23" s="1"/>
  <c r="T209" i="23"/>
  <c r="AA208" i="23"/>
  <c r="V208" i="23"/>
  <c r="I247" i="23" s="1"/>
  <c r="S208" i="23"/>
  <c r="L208" i="23"/>
  <c r="AP207" i="23"/>
  <c r="Q226" i="23" s="1"/>
  <c r="V207" i="23"/>
  <c r="I239" i="23" s="1"/>
  <c r="T207" i="23"/>
  <c r="O207" i="23"/>
  <c r="AP206" i="23"/>
  <c r="L226" i="23" s="1"/>
  <c r="V206" i="23"/>
  <c r="I232" i="23" s="1"/>
  <c r="T206" i="23"/>
  <c r="AA205" i="23"/>
  <c r="V205" i="23"/>
  <c r="I220" i="23" s="1"/>
  <c r="S205" i="23"/>
  <c r="L205" i="23"/>
  <c r="AF174" i="23"/>
  <c r="Q173" i="23"/>
  <c r="Q165" i="23"/>
  <c r="AF162" i="23"/>
  <c r="P119" i="23"/>
  <c r="V78" i="23"/>
  <c r="P80" i="23" s="1"/>
  <c r="U80" i="23" s="1"/>
  <c r="P85" i="23" s="1"/>
  <c r="AM74" i="23"/>
  <c r="M74" i="23"/>
  <c r="AP73" i="23"/>
  <c r="V99" i="23" s="1"/>
  <c r="V73" i="23"/>
  <c r="I123" i="23" s="1"/>
  <c r="AP72" i="23"/>
  <c r="Q99" i="23" s="1"/>
  <c r="V72" i="23"/>
  <c r="I115" i="23" s="1"/>
  <c r="O72" i="23"/>
  <c r="AP71" i="23"/>
  <c r="L99" i="23" s="1"/>
  <c r="V71" i="23"/>
  <c r="I107" i="23" s="1"/>
  <c r="AM70" i="23"/>
  <c r="AE70" i="23"/>
  <c r="R94" i="23" s="1"/>
  <c r="X94" i="23" s="1"/>
  <c r="O96" i="23" s="1"/>
  <c r="Z96" i="23" s="1"/>
  <c r="V70" i="23"/>
  <c r="I93" i="23" s="1"/>
  <c r="AP69" i="23"/>
  <c r="J136" i="23" s="1"/>
  <c r="AM69" i="23"/>
  <c r="V69" i="23"/>
  <c r="I82" i="23" s="1"/>
  <c r="S69" i="23"/>
  <c r="O69" i="23"/>
  <c r="M69" i="23"/>
  <c r="K79" i="23" s="1"/>
  <c r="BE24" i="23"/>
  <c r="AA22" i="23"/>
  <c r="T92" i="23"/>
  <c r="Q98" i="23" s="1"/>
  <c r="S85" i="23"/>
  <c r="AA85" i="23" s="1"/>
  <c r="H4" i="3"/>
  <c r="E4" i="3"/>
  <c r="C4" i="3"/>
  <c r="H3" i="3"/>
  <c r="E3" i="3"/>
  <c r="C3" i="3"/>
  <c r="AA38" i="23" l="1"/>
  <c r="AZ22" i="23"/>
  <c r="AA47" i="23" s="1"/>
  <c r="L42" i="32"/>
  <c r="Q33" i="23"/>
  <c r="O210" i="23"/>
  <c r="B9" i="23"/>
  <c r="G31" i="23" s="1"/>
  <c r="G41" i="23" s="1"/>
  <c r="D27" i="32"/>
  <c r="D16" i="32"/>
  <c r="B13" i="23"/>
  <c r="G33" i="23" s="1"/>
  <c r="G43" i="23" s="1"/>
  <c r="D18" i="32"/>
  <c r="D29" i="32"/>
  <c r="B19" i="23"/>
  <c r="G36" i="23" s="1"/>
  <c r="G46" i="23" s="1"/>
  <c r="D32" i="32"/>
  <c r="D21" i="32"/>
  <c r="B7" i="23"/>
  <c r="G30" i="23" s="1"/>
  <c r="G40" i="23" s="1"/>
  <c r="D26" i="32"/>
  <c r="D15" i="32"/>
  <c r="B25" i="23"/>
  <c r="G39" i="23" s="1"/>
  <c r="G49" i="23" s="1"/>
  <c r="D35" i="32"/>
  <c r="D24" i="32"/>
  <c r="D31" i="32"/>
  <c r="D20" i="32"/>
  <c r="B161" i="23"/>
  <c r="B182" i="23" s="1"/>
  <c r="D39" i="32"/>
  <c r="B11" i="23"/>
  <c r="G32" i="23" s="1"/>
  <c r="G42" i="23" s="1"/>
  <c r="D28" i="32"/>
  <c r="D17" i="32"/>
  <c r="B23" i="23"/>
  <c r="G38" i="23" s="1"/>
  <c r="G48" i="23" s="1"/>
  <c r="D23" i="32"/>
  <c r="D34" i="32"/>
  <c r="B17" i="23"/>
  <c r="G35" i="23" s="1"/>
  <c r="G45" i="23" s="1"/>
  <c r="B21" i="23"/>
  <c r="G37" i="23" s="1"/>
  <c r="G47" i="23" s="1"/>
  <c r="D33" i="32"/>
  <c r="D22" i="32"/>
  <c r="B15" i="23"/>
  <c r="G34" i="23" s="1"/>
  <c r="G44" i="23" s="1"/>
  <c r="D30" i="32"/>
  <c r="D19" i="32"/>
  <c r="A26" i="32"/>
  <c r="A38" i="32"/>
  <c r="A21" i="32"/>
  <c r="A32" i="32"/>
  <c r="A17" i="32"/>
  <c r="A28" i="32"/>
  <c r="A24" i="32"/>
  <c r="A35" i="32"/>
  <c r="A20" i="32"/>
  <c r="A31" i="32"/>
  <c r="A16" i="32"/>
  <c r="A27" i="32"/>
  <c r="A23" i="32"/>
  <c r="A34" i="32"/>
  <c r="A19" i="32"/>
  <c r="A30" i="32"/>
  <c r="A22" i="32"/>
  <c r="A33" i="32"/>
  <c r="A18" i="32"/>
  <c r="A29" i="32"/>
  <c r="A15" i="32"/>
  <c r="A36" i="32" s="1"/>
  <c r="Q34" i="23"/>
  <c r="Q35" i="23"/>
  <c r="B169" i="23"/>
  <c r="B184" i="23" s="1"/>
  <c r="B173" i="23"/>
  <c r="B185" i="23" s="1"/>
  <c r="B165" i="23"/>
  <c r="B183" i="23" s="1"/>
  <c r="L22" i="32"/>
  <c r="V34" i="23"/>
  <c r="V38" i="23"/>
  <c r="AA41" i="23"/>
  <c r="L47" i="23"/>
  <c r="AK47" i="23" s="1"/>
  <c r="AF36" i="23"/>
  <c r="B157" i="23"/>
  <c r="B181" i="23" s="1"/>
  <c r="AF34" i="23"/>
  <c r="AF43" i="23"/>
  <c r="AA44" i="23"/>
  <c r="L48" i="23"/>
  <c r="AP48" i="23" s="1"/>
  <c r="L34" i="23"/>
  <c r="AP34" i="23" s="1"/>
  <c r="H69" i="23"/>
  <c r="H79" i="23" s="1"/>
  <c r="AA70" i="23"/>
  <c r="AA30" i="23"/>
  <c r="L39" i="23"/>
  <c r="AK39" i="23" s="1"/>
  <c r="Q48" i="23"/>
  <c r="AA36" i="23"/>
  <c r="Q38" i="23"/>
  <c r="AF47" i="23"/>
  <c r="Q32" i="23"/>
  <c r="V30" i="23"/>
  <c r="V37" i="23"/>
  <c r="V44" i="23"/>
  <c r="V45" i="23"/>
  <c r="AA46" i="23"/>
  <c r="L38" i="23"/>
  <c r="AP38" i="23" s="1"/>
  <c r="L35" i="23"/>
  <c r="AP35" i="23" s="1"/>
  <c r="L43" i="23"/>
  <c r="AP43" i="23" s="1"/>
  <c r="V41" i="23"/>
  <c r="AF35" i="23"/>
  <c r="Q40" i="23"/>
  <c r="Q36" i="23"/>
  <c r="V31" i="23"/>
  <c r="V33" i="23"/>
  <c r="V40" i="23"/>
  <c r="V32" i="23"/>
  <c r="Q44" i="23"/>
  <c r="L49" i="23"/>
  <c r="AK49" i="23" s="1"/>
  <c r="AF42" i="23"/>
  <c r="V43" i="23"/>
  <c r="AA48" i="23"/>
  <c r="F113" i="21"/>
  <c r="I113" i="21" s="1"/>
  <c r="J113" i="21" s="1"/>
  <c r="K113" i="21" s="1"/>
  <c r="A48" i="13" s="1"/>
  <c r="L24" i="32"/>
  <c r="AF45" i="23"/>
  <c r="AA31" i="23"/>
  <c r="AA32" i="23"/>
  <c r="AA33" i="23"/>
  <c r="Q45" i="23"/>
  <c r="Q46" i="23"/>
  <c r="Q37" i="23"/>
  <c r="Q47" i="23"/>
  <c r="AF48" i="23"/>
  <c r="Q49" i="23"/>
  <c r="Q39" i="23"/>
  <c r="AF38" i="23"/>
  <c r="V46" i="23"/>
  <c r="AF33" i="23"/>
  <c r="Q42" i="23"/>
  <c r="AF40" i="23"/>
  <c r="L40" i="23"/>
  <c r="AA49" i="23"/>
  <c r="V35" i="23"/>
  <c r="V47" i="23"/>
  <c r="L33" i="23"/>
  <c r="AA40" i="23"/>
  <c r="L32" i="23"/>
  <c r="L45" i="23"/>
  <c r="AF44" i="23"/>
  <c r="AA43" i="23"/>
  <c r="L41" i="23"/>
  <c r="AF41" i="23"/>
  <c r="AF32" i="23"/>
  <c r="AA35" i="23"/>
  <c r="V39" i="23"/>
  <c r="V49" i="23"/>
  <c r="L37" i="23"/>
  <c r="AF37" i="23"/>
  <c r="Q31" i="23"/>
  <c r="Q41" i="23"/>
  <c r="AA42" i="23"/>
  <c r="Q43" i="23"/>
  <c r="AA34" i="23"/>
  <c r="AA45" i="23"/>
  <c r="V36" i="23"/>
  <c r="AF46" i="23"/>
  <c r="AA37" i="23"/>
  <c r="V48" i="23"/>
  <c r="AA39" i="23"/>
  <c r="AF49" i="23"/>
  <c r="AF39" i="23"/>
  <c r="L36" i="23"/>
  <c r="L46" i="23"/>
  <c r="L44" i="23"/>
  <c r="AK158" i="23"/>
  <c r="L181" i="23" s="1"/>
  <c r="M50" i="21"/>
  <c r="U94" i="23"/>
  <c r="L96" i="23" s="1"/>
  <c r="AK163" i="23"/>
  <c r="Q182" i="23" s="1"/>
  <c r="AA13" i="21"/>
  <c r="AF13" i="21" s="1"/>
  <c r="AC13" i="21"/>
  <c r="AK169" i="23"/>
  <c r="G184" i="23" s="1"/>
  <c r="AF184" i="23" s="1"/>
  <c r="AE9" i="21"/>
  <c r="AC15" i="21"/>
  <c r="K47" i="21"/>
  <c r="M46" i="21" s="1"/>
  <c r="O46" i="21" s="1"/>
  <c r="Y15" i="21"/>
  <c r="K36" i="21"/>
  <c r="N34" i="21" s="1"/>
  <c r="E86" i="21" s="1"/>
  <c r="H208" i="23" s="1"/>
  <c r="H244" i="23" s="1"/>
  <c r="AU12" i="23"/>
  <c r="V42" i="23" s="1"/>
  <c r="AK160" i="23"/>
  <c r="V181" i="23" s="1"/>
  <c r="AA161" i="23"/>
  <c r="L170" i="23"/>
  <c r="AK170" i="23" s="1"/>
  <c r="L184" i="23" s="1"/>
  <c r="AK172" i="23"/>
  <c r="V184" i="23" s="1"/>
  <c r="AK176" i="23"/>
  <c r="V185" i="23" s="1"/>
  <c r="K45" i="21"/>
  <c r="L45" i="21"/>
  <c r="L33" i="32"/>
  <c r="L42" i="21"/>
  <c r="AB11" i="21"/>
  <c r="Z11" i="21"/>
  <c r="AE11" i="21" s="1"/>
  <c r="AB9" i="21"/>
  <c r="AK162" i="23"/>
  <c r="L182" i="23" s="1"/>
  <c r="Q166" i="23"/>
  <c r="AK174" i="23"/>
  <c r="L185" i="23" s="1"/>
  <c r="N50" i="21"/>
  <c r="L48" i="21"/>
  <c r="T15" i="21"/>
  <c r="P13" i="21"/>
  <c r="K41" i="21"/>
  <c r="X11" i="21"/>
  <c r="L8" i="23"/>
  <c r="L30" i="23" s="1"/>
  <c r="AF8" i="23"/>
  <c r="AF30" i="23" s="1"/>
  <c r="L10" i="23"/>
  <c r="L31" i="23" s="1"/>
  <c r="AF10" i="23"/>
  <c r="AF31" i="23" s="1"/>
  <c r="Q167" i="23"/>
  <c r="L168" i="23"/>
  <c r="L171" i="23"/>
  <c r="AK171" i="23" s="1"/>
  <c r="Q184" i="23" s="1"/>
  <c r="L40" i="21"/>
  <c r="K40" i="21"/>
  <c r="K42" i="21"/>
  <c r="L31" i="32"/>
  <c r="L34" i="32"/>
  <c r="L19" i="32"/>
  <c r="L30" i="32"/>
  <c r="Q13" i="21"/>
  <c r="Q8" i="23"/>
  <c r="Q30" i="23" s="1"/>
  <c r="AK12" i="23"/>
  <c r="L42" i="23" s="1"/>
  <c r="Q161" i="23"/>
  <c r="L43" i="21"/>
  <c r="L35" i="32"/>
  <c r="L34" i="21"/>
  <c r="Q15" i="21"/>
  <c r="AB15" i="21" s="1"/>
  <c r="AA15" i="21"/>
  <c r="AF15" i="21" s="1"/>
  <c r="AC9" i="21"/>
  <c r="AA9" i="21"/>
  <c r="AF9" i="21" s="1"/>
  <c r="O62" i="21"/>
  <c r="Q62" i="21" s="1"/>
  <c r="U62" i="21" s="1"/>
  <c r="Q61" i="21"/>
  <c r="U61" i="21" s="1"/>
  <c r="L32" i="32"/>
  <c r="L21" i="32"/>
  <c r="L20" i="32"/>
  <c r="L23" i="32"/>
  <c r="AP176" i="23"/>
  <c r="AK173" i="23"/>
  <c r="G185" i="23" s="1"/>
  <c r="AF185" i="23" s="1"/>
  <c r="AK157" i="23"/>
  <c r="G181" i="23" s="1"/>
  <c r="AK159" i="23"/>
  <c r="Q181" i="23" s="1"/>
  <c r="AK164" i="23"/>
  <c r="V182" i="23" s="1"/>
  <c r="AK165" i="23"/>
  <c r="G183" i="23" s="1"/>
  <c r="AK175" i="23"/>
  <c r="Q185" i="23" s="1"/>
  <c r="H53" i="3"/>
  <c r="H52" i="3"/>
  <c r="F51" i="3"/>
  <c r="B51" i="3"/>
  <c r="H51" i="3"/>
  <c r="H50" i="3"/>
  <c r="H49" i="3"/>
  <c r="C48" i="3"/>
  <c r="F48" i="3"/>
  <c r="H47" i="3"/>
  <c r="C46" i="3"/>
  <c r="F46" i="3"/>
  <c r="H45" i="3"/>
  <c r="B44" i="3"/>
  <c r="H44" i="3"/>
  <c r="H43" i="3"/>
  <c r="H42" i="3"/>
  <c r="H41" i="3"/>
  <c r="G40" i="3"/>
  <c r="C40" i="3"/>
  <c r="F40" i="3"/>
  <c r="H39" i="3"/>
  <c r="F38" i="3"/>
  <c r="D37" i="3"/>
  <c r="H37" i="3"/>
  <c r="E36" i="3"/>
  <c r="H36" i="3"/>
  <c r="G35" i="3"/>
  <c r="C35" i="3"/>
  <c r="B35" i="3"/>
  <c r="H35" i="3"/>
  <c r="H34" i="3"/>
  <c r="G29" i="3"/>
  <c r="G28" i="3"/>
  <c r="D28" i="3"/>
  <c r="L27" i="3"/>
  <c r="I26" i="3"/>
  <c r="L26" i="3"/>
  <c r="G25" i="3"/>
  <c r="L25" i="3"/>
  <c r="M23" i="3"/>
  <c r="H22" i="3"/>
  <c r="J21" i="3"/>
  <c r="G20" i="3"/>
  <c r="J20" i="3"/>
  <c r="M19" i="3"/>
  <c r="I18" i="3"/>
  <c r="E17" i="3"/>
  <c r="B17" i="3"/>
  <c r="L17" i="3"/>
  <c r="L16" i="3"/>
  <c r="M15" i="3"/>
  <c r="M14" i="3"/>
  <c r="E13" i="3"/>
  <c r="L13" i="3"/>
  <c r="L12" i="3"/>
  <c r="F11" i="3"/>
  <c r="M11" i="3"/>
  <c r="M10" i="3"/>
  <c r="A43" i="32" l="1"/>
  <c r="A44" i="32"/>
  <c r="A37" i="32"/>
  <c r="A25" i="32"/>
  <c r="AP49" i="23"/>
  <c r="AK48" i="23"/>
  <c r="C74" i="21"/>
  <c r="F74" i="21" s="1"/>
  <c r="F76" i="21" s="1"/>
  <c r="C76" i="21"/>
  <c r="C75" i="21"/>
  <c r="C77" i="21"/>
  <c r="C73" i="21"/>
  <c r="E74" i="21" s="1"/>
  <c r="E76" i="21" s="1"/>
  <c r="U63" i="21"/>
  <c r="E72" i="21" s="1"/>
  <c r="AP39" i="23"/>
  <c r="O94" i="23"/>
  <c r="AP47" i="23"/>
  <c r="AK38" i="23"/>
  <c r="AF119" i="23"/>
  <c r="N121" i="23" s="1"/>
  <c r="R121" i="23" s="1"/>
  <c r="Z92" i="23" s="1"/>
  <c r="V98" i="23" s="1"/>
  <c r="AK34" i="23"/>
  <c r="AK35" i="23"/>
  <c r="AP162" i="23"/>
  <c r="AK43" i="23"/>
  <c r="AP45" i="23"/>
  <c r="AK45" i="23"/>
  <c r="AP32" i="23"/>
  <c r="AK32" i="23"/>
  <c r="AP42" i="23"/>
  <c r="AK42" i="23"/>
  <c r="M38" i="21"/>
  <c r="AP30" i="23"/>
  <c r="AK30" i="23"/>
  <c r="AP46" i="23"/>
  <c r="AK46" i="23"/>
  <c r="AP31" i="23"/>
  <c r="AK31" i="23"/>
  <c r="AP37" i="23"/>
  <c r="AK37" i="23"/>
  <c r="AP44" i="23"/>
  <c r="AK44" i="23"/>
  <c r="AP172" i="23"/>
  <c r="AP36" i="23"/>
  <c r="AK36" i="23"/>
  <c r="AP41" i="23"/>
  <c r="AK41" i="23"/>
  <c r="AP33" i="23"/>
  <c r="AK33" i="23"/>
  <c r="AP40" i="23"/>
  <c r="AK40" i="23"/>
  <c r="AP160" i="23"/>
  <c r="AP158" i="23"/>
  <c r="AA185" i="23"/>
  <c r="AK185" i="23" s="1"/>
  <c r="AA184" i="23"/>
  <c r="AK184" i="23" s="1"/>
  <c r="AP163" i="23"/>
  <c r="AP174" i="23"/>
  <c r="G84" i="21"/>
  <c r="I84" i="21" s="1"/>
  <c r="N46" i="21"/>
  <c r="AP171" i="23"/>
  <c r="M34" i="21"/>
  <c r="Z15" i="21"/>
  <c r="AE15" i="21" s="1"/>
  <c r="AC11" i="21"/>
  <c r="AA11" i="21"/>
  <c r="AF11" i="21" s="1"/>
  <c r="AK168" i="23"/>
  <c r="V183" i="23" s="1"/>
  <c r="AK167" i="23"/>
  <c r="Q183" i="23" s="1"/>
  <c r="N38" i="21"/>
  <c r="O38" i="21" s="1"/>
  <c r="AK166" i="23"/>
  <c r="L183" i="23" s="1"/>
  <c r="AF183" i="23" s="1"/>
  <c r="AK161" i="23"/>
  <c r="G182" i="23" s="1"/>
  <c r="AA182" i="23" s="1"/>
  <c r="AA181" i="23"/>
  <c r="N42" i="21"/>
  <c r="M42" i="21"/>
  <c r="O42" i="21" s="1"/>
  <c r="Z13" i="21"/>
  <c r="AE13" i="21" s="1"/>
  <c r="AB13" i="21"/>
  <c r="AP169" i="23"/>
  <c r="AP159" i="23"/>
  <c r="AP170" i="23"/>
  <c r="AP173" i="23"/>
  <c r="AP157" i="23"/>
  <c r="AP164" i="23"/>
  <c r="AP175" i="23"/>
  <c r="AF181" i="23"/>
  <c r="AA183" i="23"/>
  <c r="AP165" i="23"/>
  <c r="H23" i="30"/>
  <c r="B26" i="3"/>
  <c r="E17" i="30"/>
  <c r="E27" i="30"/>
  <c r="M27" i="3"/>
  <c r="B33" i="3"/>
  <c r="F41" i="3"/>
  <c r="A22" i="30"/>
  <c r="F15" i="3"/>
  <c r="L20" i="3"/>
  <c r="D25" i="3"/>
  <c r="B41" i="3"/>
  <c r="G41" i="3"/>
  <c r="G46" i="3"/>
  <c r="D47" i="3"/>
  <c r="G48" i="3"/>
  <c r="B52" i="3"/>
  <c r="D53" i="3"/>
  <c r="A33" i="30"/>
  <c r="A19" i="11"/>
  <c r="A15" i="24"/>
  <c r="A18" i="24"/>
  <c r="A20" i="30"/>
  <c r="F18" i="3"/>
  <c r="B13" i="3"/>
  <c r="J26" i="3"/>
  <c r="E27" i="3"/>
  <c r="F35" i="3"/>
  <c r="C41" i="3"/>
  <c r="E42" i="3"/>
  <c r="C49" i="3"/>
  <c r="G51" i="3"/>
  <c r="E52" i="3"/>
  <c r="A21" i="24"/>
  <c r="A37" i="24"/>
  <c r="A16" i="30"/>
  <c r="A26" i="30"/>
  <c r="A18" i="30"/>
  <c r="A28" i="30"/>
  <c r="A20" i="11"/>
  <c r="A20" i="24"/>
  <c r="A22" i="11"/>
  <c r="A22" i="24"/>
  <c r="F23" i="3"/>
  <c r="F50" i="3"/>
  <c r="H15" i="30"/>
  <c r="G11" i="3"/>
  <c r="M22" i="3"/>
  <c r="H23" i="3"/>
  <c r="C10" i="3"/>
  <c r="K10" i="3"/>
  <c r="J11" i="3"/>
  <c r="E12" i="3"/>
  <c r="I13" i="3"/>
  <c r="C14" i="3"/>
  <c r="K14" i="3"/>
  <c r="J15" i="3"/>
  <c r="E16" i="3"/>
  <c r="J17" i="3"/>
  <c r="L18" i="3"/>
  <c r="G21" i="3"/>
  <c r="D22" i="3"/>
  <c r="I23" i="3"/>
  <c r="E26" i="3"/>
  <c r="M26" i="3"/>
  <c r="B27" i="3"/>
  <c r="I27" i="3"/>
  <c r="C28" i="3"/>
  <c r="L28" i="3"/>
  <c r="C29" i="3"/>
  <c r="E34" i="3"/>
  <c r="E35" i="3"/>
  <c r="B36" i="3"/>
  <c r="G38" i="3"/>
  <c r="D39" i="3"/>
  <c r="E41" i="3"/>
  <c r="G43" i="3"/>
  <c r="E44" i="3"/>
  <c r="B49" i="3"/>
  <c r="F49" i="3"/>
  <c r="C51" i="3"/>
  <c r="F52" i="3"/>
  <c r="G10" i="3"/>
  <c r="M12" i="3"/>
  <c r="G14" i="3"/>
  <c r="M16" i="3"/>
  <c r="I22" i="3"/>
  <c r="E43" i="3"/>
  <c r="B9" i="3"/>
  <c r="J10" i="3"/>
  <c r="J14" i="3"/>
  <c r="G15" i="3"/>
  <c r="B23" i="3"/>
  <c r="F27" i="3"/>
  <c r="K28" i="3"/>
  <c r="F36" i="3"/>
  <c r="C38" i="3"/>
  <c r="F42" i="3"/>
  <c r="B43" i="3"/>
  <c r="F43" i="3"/>
  <c r="D45" i="3"/>
  <c r="E49" i="3"/>
  <c r="F10" i="3"/>
  <c r="C11" i="3"/>
  <c r="K11" i="3"/>
  <c r="I12" i="3"/>
  <c r="M13" i="3"/>
  <c r="F14" i="3"/>
  <c r="C15" i="3"/>
  <c r="K15" i="3"/>
  <c r="I16" i="3"/>
  <c r="L21" i="3"/>
  <c r="D23" i="3"/>
  <c r="F26" i="3"/>
  <c r="J27" i="3"/>
  <c r="F34" i="3"/>
  <c r="C43" i="3"/>
  <c r="F44" i="3"/>
  <c r="G49" i="3"/>
  <c r="E50" i="3"/>
  <c r="E51" i="3"/>
  <c r="J24" i="3"/>
  <c r="F24" i="3"/>
  <c r="M24" i="3"/>
  <c r="I24" i="3"/>
  <c r="E24" i="3"/>
  <c r="D10" i="3"/>
  <c r="H10" i="3"/>
  <c r="L10" i="3"/>
  <c r="D11" i="3"/>
  <c r="H11" i="3"/>
  <c r="L11" i="3"/>
  <c r="F12" i="3"/>
  <c r="J12" i="3"/>
  <c r="F13" i="3"/>
  <c r="J13" i="3"/>
  <c r="D14" i="3"/>
  <c r="H14" i="3"/>
  <c r="L14" i="3"/>
  <c r="D15" i="3"/>
  <c r="H15" i="3"/>
  <c r="L15" i="3"/>
  <c r="F16" i="3"/>
  <c r="J16" i="3"/>
  <c r="F17" i="3"/>
  <c r="K17" i="3"/>
  <c r="H18" i="3"/>
  <c r="M18" i="3"/>
  <c r="B19" i="3"/>
  <c r="F19" i="3"/>
  <c r="L19" i="3"/>
  <c r="C20" i="3"/>
  <c r="H20" i="3"/>
  <c r="C21" i="3"/>
  <c r="H21" i="3"/>
  <c r="K22" i="3"/>
  <c r="G22" i="3"/>
  <c r="C22" i="3"/>
  <c r="E22" i="3"/>
  <c r="J22" i="3"/>
  <c r="C24" i="3"/>
  <c r="K24" i="3"/>
  <c r="J25" i="3"/>
  <c r="F25" i="3"/>
  <c r="M25" i="3"/>
  <c r="I25" i="3"/>
  <c r="E25" i="3"/>
  <c r="B25" i="3"/>
  <c r="H25" i="3"/>
  <c r="D29" i="3"/>
  <c r="E19" i="3"/>
  <c r="J19" i="3"/>
  <c r="H24" i="3"/>
  <c r="E10" i="3"/>
  <c r="I10" i="3"/>
  <c r="B11" i="3"/>
  <c r="E11" i="3"/>
  <c r="I11" i="3"/>
  <c r="C12" i="3"/>
  <c r="G12" i="3"/>
  <c r="K12" i="3"/>
  <c r="C13" i="3"/>
  <c r="G13" i="3"/>
  <c r="K13" i="3"/>
  <c r="E14" i="3"/>
  <c r="I14" i="3"/>
  <c r="B15" i="3"/>
  <c r="E15" i="3"/>
  <c r="I15" i="3"/>
  <c r="C16" i="3"/>
  <c r="G16" i="3"/>
  <c r="K16" i="3"/>
  <c r="C17" i="3"/>
  <c r="G17" i="3"/>
  <c r="D18" i="3"/>
  <c r="H19" i="3"/>
  <c r="D20" i="3"/>
  <c r="D21" i="3"/>
  <c r="F22" i="3"/>
  <c r="L22" i="3"/>
  <c r="L23" i="3"/>
  <c r="K23" i="3"/>
  <c r="G23" i="3"/>
  <c r="C23" i="3"/>
  <c r="E23" i="3"/>
  <c r="J23" i="3"/>
  <c r="D24" i="3"/>
  <c r="L24" i="3"/>
  <c r="C25" i="3"/>
  <c r="K25" i="3"/>
  <c r="J28" i="3"/>
  <c r="F28" i="3"/>
  <c r="M28" i="3"/>
  <c r="I28" i="3"/>
  <c r="E28" i="3"/>
  <c r="H28" i="3"/>
  <c r="K19" i="3"/>
  <c r="G19" i="3"/>
  <c r="C19" i="3"/>
  <c r="D12" i="3"/>
  <c r="H12" i="3"/>
  <c r="D13" i="3"/>
  <c r="H13" i="3"/>
  <c r="D16" i="3"/>
  <c r="H16" i="3"/>
  <c r="M17" i="3"/>
  <c r="I17" i="3"/>
  <c r="D17" i="3"/>
  <c r="H17" i="3"/>
  <c r="K18" i="3"/>
  <c r="G18" i="3"/>
  <c r="C18" i="3"/>
  <c r="E18" i="3"/>
  <c r="J18" i="3"/>
  <c r="D19" i="3"/>
  <c r="I19" i="3"/>
  <c r="M20" i="3"/>
  <c r="I20" i="3"/>
  <c r="E20" i="3"/>
  <c r="F20" i="3"/>
  <c r="K20" i="3"/>
  <c r="M21" i="3"/>
  <c r="I21" i="3"/>
  <c r="E21" i="3"/>
  <c r="B21" i="3"/>
  <c r="F21" i="3"/>
  <c r="K21" i="3"/>
  <c r="G24" i="3"/>
  <c r="J29" i="3"/>
  <c r="F29" i="3"/>
  <c r="M29" i="3"/>
  <c r="I29" i="3"/>
  <c r="E29" i="3"/>
  <c r="B29" i="3"/>
  <c r="L29" i="3"/>
  <c r="H29" i="3"/>
  <c r="K29" i="3"/>
  <c r="G37" i="3"/>
  <c r="C37" i="3"/>
  <c r="F37" i="3"/>
  <c r="E37" i="3"/>
  <c r="B37" i="3"/>
  <c r="G39" i="3"/>
  <c r="C39" i="3"/>
  <c r="F39" i="3"/>
  <c r="E39" i="3"/>
  <c r="B39" i="3"/>
  <c r="G45" i="3"/>
  <c r="C45" i="3"/>
  <c r="F45" i="3"/>
  <c r="E45" i="3"/>
  <c r="B45" i="3"/>
  <c r="G47" i="3"/>
  <c r="C47" i="3"/>
  <c r="F47" i="3"/>
  <c r="E47" i="3"/>
  <c r="B47" i="3"/>
  <c r="G53" i="3"/>
  <c r="C53" i="3"/>
  <c r="F53" i="3"/>
  <c r="E53" i="3"/>
  <c r="B53" i="3"/>
  <c r="D38" i="3"/>
  <c r="H38" i="3"/>
  <c r="D40" i="3"/>
  <c r="H40" i="3"/>
  <c r="D46" i="3"/>
  <c r="H46" i="3"/>
  <c r="D48" i="3"/>
  <c r="H48" i="3"/>
  <c r="C26" i="3"/>
  <c r="G26" i="3"/>
  <c r="K26" i="3"/>
  <c r="C27" i="3"/>
  <c r="G27" i="3"/>
  <c r="K27" i="3"/>
  <c r="C34" i="3"/>
  <c r="G34" i="3"/>
  <c r="D35" i="3"/>
  <c r="C36" i="3"/>
  <c r="G36" i="3"/>
  <c r="E38" i="3"/>
  <c r="B40" i="3"/>
  <c r="E40" i="3"/>
  <c r="D41" i="3"/>
  <c r="C42" i="3"/>
  <c r="G42" i="3"/>
  <c r="D43" i="3"/>
  <c r="C44" i="3"/>
  <c r="G44" i="3"/>
  <c r="E46" i="3"/>
  <c r="B48" i="3"/>
  <c r="E48" i="3"/>
  <c r="D49" i="3"/>
  <c r="C50" i="3"/>
  <c r="G50" i="3"/>
  <c r="D51" i="3"/>
  <c r="C52" i="3"/>
  <c r="G52" i="3"/>
  <c r="D26" i="3"/>
  <c r="H26" i="3"/>
  <c r="D27" i="3"/>
  <c r="H27" i="3"/>
  <c r="D34" i="3"/>
  <c r="D36" i="3"/>
  <c r="D42" i="3"/>
  <c r="D44" i="3"/>
  <c r="D50" i="3"/>
  <c r="D52" i="3"/>
  <c r="H14" i="30"/>
  <c r="H17" i="30"/>
  <c r="H25" i="30"/>
  <c r="H26" i="30"/>
  <c r="H13" i="30"/>
  <c r="H27" i="30"/>
  <c r="H28" i="30"/>
  <c r="G37" i="30"/>
  <c r="G76" i="21" l="1"/>
  <c r="AF182" i="23"/>
  <c r="AK182" i="23" s="1"/>
  <c r="AK181" i="23"/>
  <c r="G60" i="21"/>
  <c r="Q104" i="23" s="1"/>
  <c r="R105" i="23" s="1"/>
  <c r="V105" i="23" s="1"/>
  <c r="O92" i="23" s="1"/>
  <c r="AP166" i="23"/>
  <c r="G87" i="21"/>
  <c r="P256" i="23" s="1"/>
  <c r="R257" i="23" s="1"/>
  <c r="W257" i="23" s="1"/>
  <c r="O246" i="23" s="1"/>
  <c r="P229" i="23"/>
  <c r="R230" i="23" s="1"/>
  <c r="W230" i="23" s="1"/>
  <c r="O219" i="23" s="1"/>
  <c r="L225" i="23" s="1"/>
  <c r="E83" i="21"/>
  <c r="O34" i="21"/>
  <c r="AP167" i="23"/>
  <c r="AP168" i="23"/>
  <c r="M84" i="21"/>
  <c r="I83" i="21"/>
  <c r="O206" i="23"/>
  <c r="E59" i="21"/>
  <c r="AP161" i="23"/>
  <c r="AK183" i="23"/>
  <c r="A19" i="30"/>
  <c r="A32" i="11"/>
  <c r="A14" i="11"/>
  <c r="A11" i="30"/>
  <c r="A21" i="11"/>
  <c r="A17" i="30"/>
  <c r="A33" i="11"/>
  <c r="A15" i="11"/>
  <c r="A10" i="30"/>
  <c r="A21" i="30"/>
  <c r="A9" i="30"/>
  <c r="A35" i="24"/>
  <c r="A35" i="30"/>
  <c r="A27" i="30"/>
  <c r="A17" i="11"/>
  <c r="A34" i="24"/>
  <c r="A34" i="30"/>
  <c r="A37" i="30"/>
  <c r="A14" i="24"/>
  <c r="A13" i="30"/>
  <c r="A23" i="30"/>
  <c r="A35" i="11"/>
  <c r="A17" i="24"/>
  <c r="A31" i="11"/>
  <c r="A13" i="24"/>
  <c r="A13" i="11"/>
  <c r="A33" i="24"/>
  <c r="A24" i="30"/>
  <c r="A18" i="11"/>
  <c r="A12" i="30"/>
  <c r="A25" i="30"/>
  <c r="B22" i="3"/>
  <c r="E15" i="30"/>
  <c r="E25" i="30"/>
  <c r="B14" i="3"/>
  <c r="E11" i="30"/>
  <c r="E21" i="30"/>
  <c r="B10" i="3"/>
  <c r="E19" i="30"/>
  <c r="E9" i="30"/>
  <c r="B24" i="3"/>
  <c r="E26" i="30"/>
  <c r="E16" i="30"/>
  <c r="B12" i="3"/>
  <c r="E10" i="30"/>
  <c r="E20" i="30"/>
  <c r="B38" i="3"/>
  <c r="D34" i="30"/>
  <c r="B28" i="3"/>
  <c r="E18" i="30"/>
  <c r="E28" i="30"/>
  <c r="B42" i="3"/>
  <c r="D35" i="30"/>
  <c r="A19" i="24"/>
  <c r="A16" i="24"/>
  <c r="A36" i="24"/>
  <c r="A14" i="30"/>
  <c r="A15" i="30"/>
  <c r="B20" i="3"/>
  <c r="E14" i="30"/>
  <c r="E24" i="30"/>
  <c r="A16" i="11"/>
  <c r="A36" i="30"/>
  <c r="B34" i="3"/>
  <c r="D33" i="30"/>
  <c r="B46" i="3"/>
  <c r="D36" i="30"/>
  <c r="B50" i="3"/>
  <c r="D37" i="30"/>
  <c r="B16" i="3"/>
  <c r="E22" i="30"/>
  <c r="E12" i="30"/>
  <c r="A34" i="11"/>
  <c r="B18" i="3"/>
  <c r="E13" i="30"/>
  <c r="E23" i="30"/>
  <c r="H16" i="30"/>
  <c r="H18" i="30"/>
  <c r="H24" i="30"/>
  <c r="R84" i="21" l="1"/>
  <c r="P84" i="21"/>
  <c r="I87" i="21"/>
  <c r="O209" i="23" s="1"/>
  <c r="J60" i="21"/>
  <c r="Q60" i="21" s="1"/>
  <c r="T60" i="21" s="1"/>
  <c r="Y219" i="23"/>
  <c r="O223" i="23" s="1"/>
  <c r="U223" i="23" s="1"/>
  <c r="F303" i="23" s="1"/>
  <c r="L98" i="23"/>
  <c r="AF92" i="23"/>
  <c r="R96" i="23" s="1"/>
  <c r="W96" i="23" s="1"/>
  <c r="L97" i="23" s="1"/>
  <c r="E63" i="21"/>
  <c r="H74" i="23" s="1"/>
  <c r="M58" i="21"/>
  <c r="O58" i="21" s="1"/>
  <c r="I90" i="23"/>
  <c r="H70" i="23"/>
  <c r="O83" i="23" s="1"/>
  <c r="M83" i="21"/>
  <c r="R83" i="21" s="1"/>
  <c r="O205" i="23"/>
  <c r="L252" i="23"/>
  <c r="Y246" i="23"/>
  <c r="E90" i="21"/>
  <c r="H212" i="23" s="1"/>
  <c r="H205" i="23"/>
  <c r="H217" i="23" s="1"/>
  <c r="M87" i="21" l="1"/>
  <c r="I86" i="21"/>
  <c r="R87" i="21"/>
  <c r="P87" i="21"/>
  <c r="J59" i="21"/>
  <c r="Q59" i="21" s="1"/>
  <c r="O71" i="23"/>
  <c r="S59" i="21"/>
  <c r="V60" i="21"/>
  <c r="L224" i="23"/>
  <c r="O250" i="23"/>
  <c r="U250" i="23" s="1"/>
  <c r="L251" i="23" s="1"/>
  <c r="L303" i="23"/>
  <c r="M86" i="21"/>
  <c r="R86" i="21" s="1"/>
  <c r="R90" i="21" s="1"/>
  <c r="O208" i="23"/>
  <c r="AA69" i="23"/>
  <c r="S83" i="23" s="1"/>
  <c r="L85" i="23" s="1"/>
  <c r="W85" i="23" s="1"/>
  <c r="Q58" i="21"/>
  <c r="V58" i="21" s="1"/>
  <c r="E73" i="21" s="1"/>
  <c r="G73" i="21" s="1"/>
  <c r="O83" i="21"/>
  <c r="AH205" i="23"/>
  <c r="J310" i="23" s="1"/>
  <c r="O70" i="23" l="1"/>
  <c r="AP205" i="23"/>
  <c r="J311" i="23" s="1"/>
  <c r="P83" i="21"/>
  <c r="P90" i="21" s="1"/>
  <c r="O90" i="21" s="1"/>
  <c r="T59" i="21"/>
  <c r="T63" i="21" s="1"/>
  <c r="S63" i="21" s="1"/>
  <c r="AP74" i="23" s="1"/>
  <c r="V134" i="23" s="1"/>
  <c r="AP70" i="23"/>
  <c r="P136" i="23" s="1"/>
  <c r="V63" i="21"/>
  <c r="F72" i="21" s="1"/>
  <c r="G72" i="21" s="1"/>
  <c r="E77" i="21" s="1"/>
  <c r="E78" i="21" s="1"/>
  <c r="AH70" i="23"/>
  <c r="L128" i="23" s="1"/>
  <c r="V59" i="21"/>
  <c r="O86" i="21"/>
  <c r="AH208" i="23"/>
  <c r="P310" i="23" s="1"/>
  <c r="Q63" i="21"/>
  <c r="AH74" i="23" s="1"/>
  <c r="AH69" i="23"/>
  <c r="V224" i="23" l="1"/>
  <c r="AP208" i="23"/>
  <c r="P311" i="23" s="1"/>
  <c r="P86" i="21"/>
  <c r="P135" i="23"/>
  <c r="D128" i="23"/>
  <c r="J135" i="23"/>
  <c r="J134" i="23"/>
  <c r="D129" i="23"/>
  <c r="E131" i="23" s="1"/>
  <c r="M149" i="23" s="1"/>
  <c r="V251" i="23"/>
  <c r="A26" i="24" l="1"/>
  <c r="C9" i="25"/>
  <c r="C8" i="25"/>
  <c r="C7" i="25"/>
  <c r="C6" i="25"/>
  <c r="F25" i="11" l="1"/>
  <c r="I149" i="23"/>
  <c r="G25" i="24"/>
  <c r="E26" i="24"/>
  <c r="E36" i="32"/>
  <c r="G25" i="11" l="1"/>
  <c r="F36" i="32"/>
  <c r="H25" i="24"/>
  <c r="C67" i="21"/>
  <c r="G67" i="21" s="1"/>
  <c r="AH10" i="21"/>
  <c r="AG10" i="21"/>
  <c r="E8" i="24"/>
  <c r="E7" i="24"/>
  <c r="E6" i="24"/>
  <c r="A4" i="24"/>
  <c r="H67" i="21" l="1"/>
  <c r="J67" i="21" s="1"/>
  <c r="K67" i="21" s="1"/>
  <c r="L28" i="32"/>
  <c r="L29" i="32"/>
  <c r="L27" i="32"/>
  <c r="L16" i="32"/>
  <c r="L17" i="32"/>
  <c r="L18" i="32"/>
  <c r="G89" i="21"/>
  <c r="E8" i="11"/>
  <c r="E7" i="11"/>
  <c r="E6" i="11"/>
  <c r="L26" i="32" l="1"/>
  <c r="AP8" i="21"/>
  <c r="L15" i="32"/>
  <c r="AO8" i="21"/>
  <c r="R67" i="21"/>
  <c r="G3" i="21" s="1"/>
  <c r="M67" i="21"/>
  <c r="P67" i="21" s="1"/>
  <c r="AF34" i="21" s="1"/>
  <c r="G15" i="11" s="1"/>
  <c r="O67" i="21"/>
  <c r="H12" i="30"/>
  <c r="H20" i="30"/>
  <c r="H21" i="30"/>
  <c r="H10" i="30"/>
  <c r="H22" i="30"/>
  <c r="H11" i="30"/>
  <c r="H19" i="30"/>
  <c r="H9" i="30"/>
  <c r="I89" i="21"/>
  <c r="N292" i="23"/>
  <c r="N293" i="23" s="1"/>
  <c r="S293" i="23" s="1"/>
  <c r="O298" i="23" s="1"/>
  <c r="U298" i="23" s="1"/>
  <c r="R303" i="23" s="1"/>
  <c r="F304" i="23" s="1"/>
  <c r="F306" i="23" s="1"/>
  <c r="M324" i="23" s="1"/>
  <c r="A4" i="11"/>
  <c r="AA41" i="21" l="1"/>
  <c r="E22" i="24" s="1"/>
  <c r="AM18" i="21"/>
  <c r="AN10" i="21"/>
  <c r="AF33" i="21"/>
  <c r="G14" i="11" s="1"/>
  <c r="AN11" i="21"/>
  <c r="H16" i="32" s="1"/>
  <c r="AD37" i="21"/>
  <c r="F18" i="11" s="1"/>
  <c r="AN21" i="21"/>
  <c r="H32" i="32" s="1"/>
  <c r="AM28" i="21"/>
  <c r="AM12" i="21"/>
  <c r="AL28" i="21"/>
  <c r="U46" i="21"/>
  <c r="H41" i="32" s="1"/>
  <c r="AN22" i="21"/>
  <c r="AN18" i="21"/>
  <c r="AA39" i="21"/>
  <c r="E20" i="24" s="1"/>
  <c r="AM22" i="21"/>
  <c r="AF38" i="21"/>
  <c r="G19" i="11" s="1"/>
  <c r="AL26" i="21"/>
  <c r="AL17" i="21"/>
  <c r="J19" i="32" s="1"/>
  <c r="K19" i="32" s="1"/>
  <c r="AD36" i="21"/>
  <c r="F17" i="24" s="1"/>
  <c r="AL23" i="21"/>
  <c r="J22" i="32" s="1"/>
  <c r="K22" i="32" s="1"/>
  <c r="AD40" i="21"/>
  <c r="F21" i="24" s="1"/>
  <c r="AL14" i="21"/>
  <c r="AN25" i="21"/>
  <c r="H23" i="32" s="1"/>
  <c r="AM10" i="21"/>
  <c r="AN20" i="21"/>
  <c r="AD35" i="21"/>
  <c r="F16" i="11" s="1"/>
  <c r="AN16" i="21"/>
  <c r="AM20" i="21"/>
  <c r="AD34" i="21"/>
  <c r="F15" i="11" s="1"/>
  <c r="AM25" i="21"/>
  <c r="J34" i="32" s="1"/>
  <c r="K34" i="32" s="1"/>
  <c r="AD38" i="21"/>
  <c r="F19" i="11" s="1"/>
  <c r="AN13" i="21"/>
  <c r="G21" i="30" s="1"/>
  <c r="AL20" i="21"/>
  <c r="AN17" i="21"/>
  <c r="H30" i="32" s="1"/>
  <c r="AN27" i="21"/>
  <c r="H35" i="32" s="1"/>
  <c r="AF40" i="21"/>
  <c r="G21" i="24" s="1"/>
  <c r="AN12" i="21"/>
  <c r="AM16" i="21"/>
  <c r="AF41" i="21"/>
  <c r="G22" i="24" s="1"/>
  <c r="AL27" i="21"/>
  <c r="J24" i="32" s="1"/>
  <c r="K24" i="32" s="1"/>
  <c r="AA36" i="21"/>
  <c r="E17" i="11" s="1"/>
  <c r="AL15" i="21"/>
  <c r="J18" i="32" s="1"/>
  <c r="K18" i="32" s="1"/>
  <c r="AN28" i="21"/>
  <c r="AM14" i="21"/>
  <c r="AL9" i="21"/>
  <c r="J15" i="32" s="1"/>
  <c r="K15" i="32" s="1"/>
  <c r="AM21" i="21"/>
  <c r="F25" i="30" s="1"/>
  <c r="AM13" i="21"/>
  <c r="J28" i="32" s="1"/>
  <c r="K28" i="32" s="1"/>
  <c r="AF37" i="21"/>
  <c r="G18" i="11" s="1"/>
  <c r="AL21" i="21"/>
  <c r="J21" i="32" s="1"/>
  <c r="K21" i="32" s="1"/>
  <c r="AN24" i="21"/>
  <c r="AL18" i="21"/>
  <c r="AA34" i="21"/>
  <c r="E15" i="11" s="1"/>
  <c r="AD33" i="21"/>
  <c r="F14" i="11" s="1"/>
  <c r="U34" i="21"/>
  <c r="F33" i="30" s="1"/>
  <c r="AM23" i="21"/>
  <c r="J33" i="32" s="1"/>
  <c r="K33" i="32" s="1"/>
  <c r="AL19" i="21"/>
  <c r="J20" i="32" s="1"/>
  <c r="K20" i="32" s="1"/>
  <c r="U38" i="21"/>
  <c r="H39" i="32" s="1"/>
  <c r="AA35" i="21"/>
  <c r="E16" i="24" s="1"/>
  <c r="AF32" i="21"/>
  <c r="G13" i="11" s="1"/>
  <c r="AL13" i="21"/>
  <c r="J17" i="32" s="1"/>
  <c r="K17" i="32" s="1"/>
  <c r="AM24" i="21"/>
  <c r="AL25" i="21"/>
  <c r="J23" i="32" s="1"/>
  <c r="K23" i="32" s="1"/>
  <c r="AL10" i="21"/>
  <c r="AA38" i="21"/>
  <c r="E19" i="11" s="1"/>
  <c r="AD41" i="21"/>
  <c r="F22" i="11" s="1"/>
  <c r="AL11" i="21"/>
  <c r="J16" i="32" s="1"/>
  <c r="K16" i="32" s="1"/>
  <c r="AN19" i="21"/>
  <c r="H20" i="32" s="1"/>
  <c r="U42" i="21"/>
  <c r="H40" i="32" s="1"/>
  <c r="AL22" i="21"/>
  <c r="AA32" i="21"/>
  <c r="E13" i="24" s="1"/>
  <c r="AD39" i="21"/>
  <c r="F20" i="24" s="1"/>
  <c r="N67" i="21"/>
  <c r="AM9" i="21"/>
  <c r="F19" i="30" s="1"/>
  <c r="AM17" i="21"/>
  <c r="J30" i="32" s="1"/>
  <c r="K30" i="32" s="1"/>
  <c r="AN23" i="21"/>
  <c r="H22" i="32" s="1"/>
  <c r="AL24" i="21"/>
  <c r="AA33" i="21"/>
  <c r="E14" i="24" s="1"/>
  <c r="AF39" i="21"/>
  <c r="G20" i="11" s="1"/>
  <c r="AM19" i="21"/>
  <c r="J31" i="32" s="1"/>
  <c r="K31" i="32" s="1"/>
  <c r="U50" i="21"/>
  <c r="H42" i="32" s="1"/>
  <c r="AN14" i="21"/>
  <c r="AM15" i="21"/>
  <c r="J29" i="32" s="1"/>
  <c r="K29" i="32" s="1"/>
  <c r="AD32" i="21"/>
  <c r="F13" i="24" s="1"/>
  <c r="AF35" i="21"/>
  <c r="G16" i="11" s="1"/>
  <c r="AM11" i="21"/>
  <c r="J27" i="32" s="1"/>
  <c r="K27" i="32" s="1"/>
  <c r="AM26" i="21"/>
  <c r="AN26" i="21"/>
  <c r="AL12" i="21"/>
  <c r="AA37" i="21"/>
  <c r="E18" i="24" s="1"/>
  <c r="AF36" i="21"/>
  <c r="G17" i="11" s="1"/>
  <c r="AN9" i="21"/>
  <c r="H15" i="32" s="1"/>
  <c r="AM27" i="21"/>
  <c r="F28" i="30" s="1"/>
  <c r="AN15" i="21"/>
  <c r="H18" i="32" s="1"/>
  <c r="AL16" i="21"/>
  <c r="AA40" i="21"/>
  <c r="E21" i="11" s="1"/>
  <c r="S67" i="21"/>
  <c r="G20" i="30"/>
  <c r="G15" i="24"/>
  <c r="M89" i="21"/>
  <c r="Q89" i="21" s="1"/>
  <c r="Q90" i="21" s="1"/>
  <c r="C98" i="21" s="1"/>
  <c r="O211" i="23"/>
  <c r="G15" i="30" l="1"/>
  <c r="F21" i="11"/>
  <c r="G10" i="30"/>
  <c r="F26" i="30"/>
  <c r="H21" i="32"/>
  <c r="F18" i="24"/>
  <c r="E22" i="11"/>
  <c r="H27" i="32"/>
  <c r="G14" i="24"/>
  <c r="G28" i="30"/>
  <c r="G25" i="30"/>
  <c r="G17" i="30"/>
  <c r="G27" i="30"/>
  <c r="E20" i="11"/>
  <c r="F36" i="30"/>
  <c r="H24" i="32"/>
  <c r="F17" i="11"/>
  <c r="G18" i="30"/>
  <c r="H34" i="32"/>
  <c r="G22" i="11"/>
  <c r="F19" i="24"/>
  <c r="H17" i="32"/>
  <c r="F18" i="30"/>
  <c r="G11" i="30"/>
  <c r="G19" i="24"/>
  <c r="F16" i="30"/>
  <c r="F27" i="30"/>
  <c r="H19" i="32"/>
  <c r="G23" i="30"/>
  <c r="F16" i="24"/>
  <c r="F13" i="30"/>
  <c r="G13" i="30"/>
  <c r="F20" i="30"/>
  <c r="F15" i="24"/>
  <c r="F14" i="24"/>
  <c r="G22" i="30"/>
  <c r="G21" i="11"/>
  <c r="F9" i="30"/>
  <c r="E17" i="24"/>
  <c r="G26" i="30"/>
  <c r="H28" i="32"/>
  <c r="H31" i="32"/>
  <c r="G14" i="30"/>
  <c r="F21" i="30"/>
  <c r="G16" i="30"/>
  <c r="G9" i="30"/>
  <c r="H33" i="32"/>
  <c r="G16" i="24"/>
  <c r="G18" i="24"/>
  <c r="J32" i="32"/>
  <c r="K32" i="32" s="1"/>
  <c r="G12" i="30"/>
  <c r="H38" i="32"/>
  <c r="E14" i="11"/>
  <c r="F12" i="30"/>
  <c r="E19" i="24"/>
  <c r="F13" i="11"/>
  <c r="F14" i="30"/>
  <c r="F24" i="30"/>
  <c r="F35" i="30"/>
  <c r="G24" i="30"/>
  <c r="G13" i="24"/>
  <c r="H26" i="32"/>
  <c r="E21" i="24"/>
  <c r="G19" i="30"/>
  <c r="F20" i="11"/>
  <c r="F11" i="30"/>
  <c r="F23" i="30"/>
  <c r="E13" i="11"/>
  <c r="F22" i="30"/>
  <c r="F15" i="30"/>
  <c r="E16" i="11"/>
  <c r="H29" i="32"/>
  <c r="G20" i="24"/>
  <c r="E18" i="11"/>
  <c r="F10" i="30"/>
  <c r="F22" i="24"/>
  <c r="F34" i="30"/>
  <c r="F17" i="30"/>
  <c r="E15" i="24"/>
  <c r="F37" i="30"/>
  <c r="G17" i="24"/>
  <c r="J26" i="32"/>
  <c r="K26" i="32" s="1"/>
  <c r="J35" i="32"/>
  <c r="K35" i="32" s="1"/>
  <c r="AQ9" i="21"/>
  <c r="Q26" i="32" s="1"/>
  <c r="AQ27" i="21"/>
  <c r="Q35" i="32" s="1"/>
  <c r="AQ19" i="21"/>
  <c r="Q31" i="32" s="1"/>
  <c r="AQ11" i="21"/>
  <c r="Q16" i="32" s="1"/>
  <c r="AQ17" i="21"/>
  <c r="Q30" i="32" s="1"/>
  <c r="AQ23" i="21"/>
  <c r="Q33" i="32" s="1"/>
  <c r="AQ15" i="21"/>
  <c r="Q18" i="32" s="1"/>
  <c r="AQ21" i="21"/>
  <c r="Q32" i="32" s="1"/>
  <c r="AQ25" i="21"/>
  <c r="Q23" i="32" s="1"/>
  <c r="AQ13" i="21"/>
  <c r="Q28" i="32" s="1"/>
  <c r="T67" i="21"/>
  <c r="E24" i="11" s="1"/>
  <c r="C99" i="21"/>
  <c r="E44" i="32" s="1"/>
  <c r="AH211" i="23"/>
  <c r="V310" i="23" s="1"/>
  <c r="M90" i="21"/>
  <c r="Q29" i="32" l="1"/>
  <c r="Q17" i="32"/>
  <c r="Q15" i="32"/>
  <c r="E24" i="24"/>
  <c r="Q27" i="32"/>
  <c r="Q22" i="32"/>
  <c r="Q24" i="32"/>
  <c r="Q19" i="32"/>
  <c r="Q21" i="32"/>
  <c r="Q34" i="32"/>
  <c r="Q20" i="32"/>
  <c r="G40" i="24"/>
  <c r="A41" i="24"/>
  <c r="E41" i="24"/>
  <c r="AP212" i="23"/>
  <c r="AB309" i="23" s="1"/>
  <c r="AH212" i="23"/>
  <c r="J309" i="23" s="1"/>
  <c r="C100" i="21"/>
  <c r="F44" i="32" s="1"/>
  <c r="F38" i="11"/>
  <c r="S149" i="23"/>
  <c r="C94" i="21" l="1"/>
  <c r="G94" i="21" s="1"/>
  <c r="G38" i="11"/>
  <c r="H40" i="24"/>
  <c r="I324" i="23"/>
  <c r="S324" i="23" s="1"/>
  <c r="H94" i="21" l="1"/>
  <c r="J94" i="21" s="1"/>
  <c r="O94" i="21" s="1"/>
  <c r="R94" i="21" l="1"/>
  <c r="C43" i="13" s="1"/>
  <c r="N94" i="21"/>
  <c r="M94" i="21"/>
  <c r="P94" i="21" s="1"/>
  <c r="AH35" i="21" s="1"/>
  <c r="K94" i="21"/>
  <c r="L40" i="32"/>
  <c r="L39" i="32"/>
  <c r="L41" i="32"/>
  <c r="L38" i="32" l="1"/>
  <c r="V33" i="21"/>
  <c r="AH32" i="21"/>
  <c r="E33" i="24" s="1"/>
  <c r="AI33" i="21"/>
  <c r="F32" i="11" s="1"/>
  <c r="AH34" i="21"/>
  <c r="E33" i="11" s="1"/>
  <c r="AI35" i="21"/>
  <c r="F36" i="24" s="1"/>
  <c r="T38" i="21"/>
  <c r="J39" i="32" s="1"/>
  <c r="K39" i="32" s="1"/>
  <c r="AI34" i="21"/>
  <c r="F35" i="24" s="1"/>
  <c r="T34" i="21"/>
  <c r="J38" i="32" s="1"/>
  <c r="K38" i="32" s="1"/>
  <c r="AI36" i="21"/>
  <c r="F37" i="24" s="1"/>
  <c r="T50" i="21"/>
  <c r="E37" i="30" s="1"/>
  <c r="T46" i="21"/>
  <c r="J41" i="32" s="1"/>
  <c r="K41" i="32" s="1"/>
  <c r="T42" i="21"/>
  <c r="E35" i="30" s="1"/>
  <c r="AH36" i="21"/>
  <c r="E35" i="11" s="1"/>
  <c r="AH33" i="21"/>
  <c r="E34" i="24" s="1"/>
  <c r="S94" i="21"/>
  <c r="W46" i="21" s="1"/>
  <c r="Q41" i="32" s="1"/>
  <c r="AI32" i="21"/>
  <c r="F33" i="24" s="1"/>
  <c r="G35" i="30"/>
  <c r="G36" i="30"/>
  <c r="G34" i="30"/>
  <c r="E34" i="11"/>
  <c r="E36" i="24"/>
  <c r="G33" i="30"/>
  <c r="F34" i="24" l="1"/>
  <c r="H3" i="21"/>
  <c r="A50" i="13" s="1"/>
  <c r="W42" i="21"/>
  <c r="Q40" i="32" s="1"/>
  <c r="E36" i="30"/>
  <c r="F33" i="11"/>
  <c r="E35" i="24"/>
  <c r="T94" i="21"/>
  <c r="E37" i="11" s="1"/>
  <c r="W50" i="21"/>
  <c r="Q42" i="32" s="1"/>
  <c r="F35" i="11"/>
  <c r="F31" i="11"/>
  <c r="J40" i="32"/>
  <c r="K40" i="32" s="1"/>
  <c r="W38" i="21"/>
  <c r="Q39" i="32" s="1"/>
  <c r="E31" i="11"/>
  <c r="F34" i="11"/>
  <c r="E37" i="24"/>
  <c r="E33" i="30"/>
  <c r="E34" i="30"/>
  <c r="J42" i="32"/>
  <c r="K42" i="32" s="1"/>
  <c r="E32" i="11"/>
  <c r="W34" i="21"/>
  <c r="Q38" i="32" s="1"/>
  <c r="E39" i="24" l="1"/>
</calcChain>
</file>

<file path=xl/sharedStrings.xml><?xml version="1.0" encoding="utf-8"?>
<sst xmlns="http://schemas.openxmlformats.org/spreadsheetml/2006/main" count="1173" uniqueCount="592">
  <si>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</si>
  <si>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</si>
  <si>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</si>
  <si>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</si>
  <si>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</si>
  <si>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</si>
  <si>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</si>
  <si>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</si>
  <si>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</si>
  <si>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</si>
  <si>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</si>
  <si>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</si>
  <si>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</si>
  <si>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</si>
  <si>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</si>
  <si>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</si>
  <si>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</si>
  <si>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</si>
  <si>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</si>
  <si>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</si>
  <si>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</si>
  <si>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</si>
  <si>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</si>
  <si>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</si>
  <si>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</si>
  <si>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</si>
  <si>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</si>
  <si>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</si>
  <si>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</si>
  <si>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</si>
  <si>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</si>
  <si>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</si>
  <si>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</si>
  <si>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</si>
  <si>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</si>
  <si>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</si>
  <si>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</si>
  <si>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</si>
  <si>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</si>
  <si>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</si>
  <si>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</si>
  <si>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</si>
  <si>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</si>
  <si>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</si>
  <si>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</si>
  <si>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</si>
  <si>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</si>
  <si>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</si>
  <si>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</si>
  <si>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</si>
  <si>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</si>
  <si>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</si>
  <si>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</si>
  <si>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</si>
  <si>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</si>
  <si>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</si>
  <si>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</si>
  <si>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</si>
  <si>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</si>
  <si>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</si>
  <si>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</si>
  <si>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</si>
  <si>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</si>
  <si>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</si>
  <si>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</si>
  <si>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</si>
  <si>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</si>
  <si>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</si>
  <si>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</si>
  <si>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</si>
  <si>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</si>
  <si>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</si>
  <si>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2회</t>
  </si>
  <si>
    <t>3회</t>
  </si>
  <si>
    <t>◆ 측정불확도 추정보고서 ◆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</si>
  <si>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</si>
  <si>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</si>
  <si>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</si>
  <si>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</si>
  <si>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</si>
  <si>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</si>
  <si>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</si>
  <si>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</si>
  <si>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B6. 자유도 :</t>
    <phoneticPr fontId="4" type="noConversion"/>
  </si>
  <si>
    <t>∞</t>
    <phoneticPr fontId="4" type="noConversion"/>
  </si>
  <si>
    <t>C3. 확률분포 :</t>
    <phoneticPr fontId="4" type="noConversion"/>
  </si>
  <si>
    <t>직사각형</t>
    <phoneticPr fontId="4" type="noConversion"/>
  </si>
  <si>
    <t>C6. 자유도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</si>
  <si>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</si>
  <si>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</si>
  <si>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</si>
  <si>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</si>
  <si>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교정번호</t>
    <phoneticPr fontId="4" type="noConversion"/>
  </si>
  <si>
    <t>교정일자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</si>
  <si>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</si>
  <si>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</si>
  <si>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</si>
  <si>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</si>
  <si>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</si>
  <si>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</si>
  <si>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</si>
  <si>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</si>
  <si>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</si>
  <si>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</si>
  <si>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기준기명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</si>
  <si>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</si>
  <si>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</si>
  <si>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</si>
  <si>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</si>
  <si>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</si>
  <si>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</si>
  <si>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</si>
  <si>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열팽창계수</t>
    <phoneticPr fontId="76" type="noConversion"/>
  </si>
  <si>
    <t>단위</t>
    <phoneticPr fontId="4" type="noConversion"/>
  </si>
  <si>
    <t>개수</t>
    <phoneticPr fontId="4" type="noConversion"/>
  </si>
  <si>
    <t>교정일자</t>
    <phoneticPr fontId="76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</si>
  <si>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</si>
  <si>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</si>
  <si>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</si>
  <si>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μm</t>
    <phoneticPr fontId="4" type="noConversion"/>
  </si>
  <si>
    <t>CMC단위</t>
    <phoneticPr fontId="4" type="noConversion"/>
  </si>
  <si>
    <t>2회</t>
    <phoneticPr fontId="4" type="noConversion"/>
  </si>
  <si>
    <t>1. 교정조건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</si>
  <si>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</si>
  <si>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</si>
  <si>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</si>
  <si>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자리수 맞춤</t>
    <phoneticPr fontId="4" type="noConversion"/>
  </si>
  <si>
    <t>평균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</si>
  <si>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</si>
  <si>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</si>
  <si>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</si>
  <si>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</si>
  <si>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나눔수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</si>
  <si>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</si>
  <si>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</si>
  <si>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</si>
  <si>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</si>
  <si>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</si>
  <si>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</si>
  <si>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B</t>
    <phoneticPr fontId="4" type="noConversion"/>
  </si>
  <si>
    <t>정규</t>
    <phoneticPr fontId="4" type="noConversion"/>
  </si>
  <si>
    <t>E</t>
    <phoneticPr fontId="4" type="noConversion"/>
  </si>
  <si>
    <t>F</t>
    <phoneticPr fontId="4" type="noConversion"/>
  </si>
  <si>
    <t>H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</si>
  <si>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</si>
  <si>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</si>
  <si>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영향</t>
    <phoneticPr fontId="4" type="noConversion"/>
  </si>
  <si>
    <t>측정불확도</t>
    <phoneticPr fontId="4" type="noConversion"/>
  </si>
  <si>
    <t>선택</t>
    <phoneticPr fontId="4" type="noConversion"/>
  </si>
  <si>
    <t>Number Format</t>
    <phoneticPr fontId="4" type="noConversion"/>
  </si>
  <si>
    <t>신뢰수준(%)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</si>
  <si>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</si>
  <si>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</si>
  <si>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</si>
  <si>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</si>
  <si>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</si>
  <si>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</si>
  <si>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</si>
  <si>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</si>
  <si>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</si>
  <si>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</si>
  <si>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</si>
  <si>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</si>
  <si>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</si>
  <si>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</si>
  <si>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4회</t>
  </si>
  <si>
    <t>5회</t>
  </si>
  <si>
    <t>(mm)</t>
    <phoneticPr fontId="4" type="noConversion"/>
  </si>
  <si>
    <t>Nominal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</si>
  <si>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</si>
  <si>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</si>
  <si>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</si>
  <si>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</si>
  <si>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</si>
  <si>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</si>
  <si>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</si>
  <si>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</si>
  <si>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</si>
  <si>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</si>
  <si>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</si>
  <si>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</si>
  <si>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G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</si>
  <si>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</si>
  <si>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</si>
  <si>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</si>
  <si>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</si>
  <si>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</si>
  <si>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</si>
  <si>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</si>
  <si>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</si>
  <si>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t>B5. 불확도 기여도 :</t>
    <phoneticPr fontId="4" type="noConversion"/>
  </si>
  <si>
    <t>C2. 표준불확도 :</t>
    <phoneticPr fontId="4" type="noConversion"/>
  </si>
  <si>
    <t>D2. 표준불확도 :</t>
    <phoneticPr fontId="4" type="noConversion"/>
  </si>
  <si>
    <t>D3. 확률분포 :</t>
    <phoneticPr fontId="4" type="noConversion"/>
  </si>
  <si>
    <t>E2. 표준불확도 :</t>
    <phoneticPr fontId="4" type="noConversion"/>
  </si>
  <si>
    <t>E3. 확률분포 :</t>
    <phoneticPr fontId="4" type="noConversion"/>
  </si>
  <si>
    <t>E6.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</si>
  <si>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</si>
  <si>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</si>
  <si>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</si>
  <si>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</si>
  <si>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</si>
  <si>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</si>
  <si>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</si>
  <si>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</si>
  <si>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≒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</si>
  <si>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</si>
  <si>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● 교정료 계산</t>
    <phoneticPr fontId="4" type="noConversion"/>
  </si>
  <si>
    <t>기본수수료</t>
    <phoneticPr fontId="4" type="noConversion"/>
  </si>
  <si>
    <t>추가수수료</t>
    <phoneticPr fontId="4" type="noConversion"/>
  </si>
  <si>
    <t>소계</t>
    <phoneticPr fontId="4" type="noConversion"/>
  </si>
  <si>
    <t>합계</t>
    <phoneticPr fontId="4" type="noConversion"/>
  </si>
  <si>
    <t>d</t>
    <phoneticPr fontId="4" type="noConversion"/>
  </si>
  <si>
    <t>A1. 추정값 :</t>
    <phoneticPr fontId="4" type="noConversion"/>
  </si>
  <si>
    <t>A3. 확률분포 :</t>
    <phoneticPr fontId="4" type="noConversion"/>
  </si>
  <si>
    <t>A5. 불확도 기여도 :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</si>
  <si>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</si>
  <si>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</si>
  <si>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</si>
  <si>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</si>
  <si>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</si>
  <si>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</si>
  <si>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</si>
  <si>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</si>
  <si>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</si>
  <si>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</si>
  <si>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5% rule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</si>
  <si>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</si>
  <si>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</si>
  <si>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방향</t>
    <phoneticPr fontId="4" type="noConversion"/>
  </si>
  <si>
    <t>단위</t>
    <phoneticPr fontId="4" type="noConversion"/>
  </si>
  <si>
    <t>k</t>
    <phoneticPr fontId="4" type="noConversion"/>
  </si>
  <si>
    <t>호칭</t>
    <phoneticPr fontId="4" type="noConversion"/>
  </si>
  <si>
    <t>측정항목</t>
    <phoneticPr fontId="4" type="noConversion"/>
  </si>
  <si>
    <t>MEASURED VALUE (A면)</t>
    <phoneticPr fontId="4" type="noConversion"/>
  </si>
  <si>
    <t>MEASURED VALUE (B면)</t>
    <phoneticPr fontId="4" type="noConversion"/>
  </si>
  <si>
    <t>단색광원 파장</t>
    <phoneticPr fontId="4" type="noConversion"/>
  </si>
  <si>
    <t>측정결과, A면</t>
    <phoneticPr fontId="4" type="noConversion"/>
  </si>
  <si>
    <t>측정결과, B면</t>
    <phoneticPr fontId="4" type="noConversion"/>
  </si>
  <si>
    <t>휨량 비율 E, A면</t>
    <phoneticPr fontId="4" type="noConversion"/>
  </si>
  <si>
    <t>A면</t>
    <phoneticPr fontId="4" type="noConversion"/>
  </si>
  <si>
    <t>B면</t>
    <phoneticPr fontId="4" type="noConversion"/>
  </si>
  <si>
    <t>λ</t>
    <phoneticPr fontId="4" type="noConversion"/>
  </si>
  <si>
    <t>단색광원</t>
    <phoneticPr fontId="4" type="noConversion"/>
  </si>
  <si>
    <t>비율</t>
    <phoneticPr fontId="4" type="noConversion"/>
  </si>
  <si>
    <t>사다리꼴</t>
    <phoneticPr fontId="4" type="noConversion"/>
  </si>
  <si>
    <t>우연</t>
    <phoneticPr fontId="4" type="noConversion"/>
  </si>
  <si>
    <t>t</t>
    <phoneticPr fontId="4" type="noConversion"/>
  </si>
  <si>
    <t>목측</t>
    <phoneticPr fontId="4" type="noConversion"/>
  </si>
  <si>
    <t>표준옵티컬플랫</t>
    <phoneticPr fontId="4" type="noConversion"/>
  </si>
  <si>
    <t>계산(μm)</t>
    <phoneticPr fontId="4" type="noConversion"/>
  </si>
  <si>
    <t>호칭값</t>
    <phoneticPr fontId="4" type="noConversion"/>
  </si>
  <si>
    <t>평면도 CMC</t>
    <phoneticPr fontId="4" type="noConversion"/>
  </si>
  <si>
    <t>평행도 CMC</t>
    <phoneticPr fontId="4" type="noConversion"/>
  </si>
  <si>
    <t>2. 평면도 교정결과</t>
    <phoneticPr fontId="4" type="noConversion"/>
  </si>
  <si>
    <t>3. 평행도 교정결과</t>
    <phoneticPr fontId="4" type="noConversion"/>
  </si>
  <si>
    <t>4. 평면도 불확도 계산</t>
    <phoneticPr fontId="4" type="noConversion"/>
  </si>
  <si>
    <t>6. 성적서용</t>
    <phoneticPr fontId="4" type="noConversion"/>
  </si>
  <si>
    <t>○ 평면도</t>
    <phoneticPr fontId="4" type="noConversion"/>
  </si>
  <si>
    <t>○ 평행도</t>
    <phoneticPr fontId="4" type="noConversion"/>
  </si>
  <si>
    <t>평행도</t>
    <phoneticPr fontId="4" type="noConversion"/>
  </si>
  <si>
    <t>5. 평행도 불확도 계산</t>
    <phoneticPr fontId="4" type="noConversion"/>
  </si>
  <si>
    <t>최대값</t>
    <phoneticPr fontId="4" type="noConversion"/>
  </si>
  <si>
    <t>비교기</t>
    <phoneticPr fontId="4" type="noConversion"/>
  </si>
  <si>
    <t>최소값</t>
    <phoneticPr fontId="4" type="noConversion"/>
  </si>
  <si>
    <t>평면도</t>
    <phoneticPr fontId="4" type="noConversion"/>
  </si>
  <si>
    <t>δF</t>
    <phoneticPr fontId="4" type="noConversion"/>
  </si>
  <si>
    <t>CMC초과?</t>
    <phoneticPr fontId="4" type="noConversion"/>
  </si>
  <si>
    <t>B면</t>
    <phoneticPr fontId="4" type="noConversion"/>
  </si>
  <si>
    <t>(μm)</t>
    <phoneticPr fontId="4" type="noConversion"/>
  </si>
  <si>
    <t>번호</t>
    <phoneticPr fontId="4" type="noConversion"/>
  </si>
  <si>
    <t>1. 평면도 교정결과</t>
    <phoneticPr fontId="4" type="noConversion"/>
  </si>
  <si>
    <t>2. 평행도 교정결과</t>
    <phoneticPr fontId="4" type="noConversion"/>
  </si>
  <si>
    <t>평행도</t>
    <phoneticPr fontId="4" type="noConversion"/>
  </si>
  <si>
    <t>1. Flatness Calibration Result</t>
    <phoneticPr fontId="4" type="noConversion"/>
  </si>
  <si>
    <t>Side A</t>
    <phoneticPr fontId="4" type="noConversion"/>
  </si>
  <si>
    <t>Side B</t>
    <phoneticPr fontId="4" type="noConversion"/>
  </si>
  <si>
    <t>2. Parallelism Calibration Result</t>
    <phoneticPr fontId="4" type="noConversion"/>
  </si>
  <si>
    <t>Parallelism</t>
    <phoneticPr fontId="4" type="noConversion"/>
  </si>
  <si>
    <t>● 평면도 교정결과</t>
    <phoneticPr fontId="4" type="noConversion"/>
  </si>
  <si>
    <t>측정면</t>
    <phoneticPr fontId="4" type="noConversion"/>
  </si>
  <si>
    <t>호칭치수</t>
    <phoneticPr fontId="4" type="noConversion"/>
  </si>
  <si>
    <t>A면</t>
    <phoneticPr fontId="4" type="noConversion"/>
  </si>
  <si>
    <t>B면</t>
    <phoneticPr fontId="4" type="noConversion"/>
  </si>
  <si>
    <t>● 평행도 교정결과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</si>
  <si>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평면도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</si>
  <si>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평행도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</si>
  <si>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※ 평면도</t>
  </si>
  <si>
    <t>호칭
(mm)</t>
    <phoneticPr fontId="4" type="noConversion"/>
  </si>
  <si>
    <t>측정데이터, A면</t>
    <phoneticPr fontId="4" type="noConversion"/>
  </si>
  <si>
    <t>측정데이터, B면</t>
    <phoneticPr fontId="4" type="noConversion"/>
  </si>
  <si>
    <r>
      <t xml:space="preserve">■ 간섭무늬의 간격에 대한 휨 량 </t>
    </r>
    <r>
      <rPr>
        <b/>
        <i/>
        <sz val="10"/>
        <rFont val="맑은 고딕"/>
        <family val="3"/>
        <charset val="129"/>
        <scheme val="major"/>
      </rPr>
      <t>E</t>
    </r>
    <r>
      <rPr>
        <b/>
        <sz val="10"/>
        <rFont val="맑은 고딕"/>
        <family val="3"/>
        <charset val="129"/>
        <scheme val="major"/>
      </rPr>
      <t>의 측정 데이터</t>
    </r>
    <phoneticPr fontId="4" type="noConversion"/>
  </si>
  <si>
    <t>호칭 (mm)</t>
    <phoneticPr fontId="4" type="noConversion"/>
  </si>
  <si>
    <t>단색광원의 파장</t>
    <phoneticPr fontId="4" type="noConversion"/>
  </si>
  <si>
    <t>간섭무늬 간격에 대한 휨 량의 비율</t>
    <phoneticPr fontId="4" type="noConversion"/>
  </si>
  <si>
    <r>
      <t>E</t>
    </r>
    <r>
      <rPr>
        <vertAlign val="subscript"/>
        <sz val="10"/>
        <rFont val="맑은 고딕"/>
        <family val="3"/>
        <charset val="129"/>
        <scheme val="minor"/>
      </rPr>
      <t>우연</t>
    </r>
    <phoneticPr fontId="4" type="noConversion"/>
  </si>
  <si>
    <t>-</t>
    <phoneticPr fontId="4" type="noConversion"/>
  </si>
  <si>
    <r>
      <t>E</t>
    </r>
    <r>
      <rPr>
        <vertAlign val="subscript"/>
        <sz val="10"/>
        <rFont val="맑은 고딕"/>
        <family val="3"/>
        <charset val="129"/>
        <scheme val="minor"/>
      </rPr>
      <t>목측</t>
    </r>
    <phoneticPr fontId="4" type="noConversion"/>
  </si>
  <si>
    <r>
      <t>E</t>
    </r>
    <r>
      <rPr>
        <vertAlign val="subscript"/>
        <sz val="10"/>
        <rFont val="Times New Roman"/>
        <family val="1"/>
      </rPr>
      <t>OF</t>
    </r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</si>
  <si>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단색광원 파장의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λ</t>
    </r>
    <r>
      <rPr>
        <b/>
        <sz val="10"/>
        <rFont val="Times New Roman"/>
        <family val="1"/>
      </rPr>
      <t>)</t>
    </r>
    <phoneticPr fontId="4" type="noConversion"/>
  </si>
  <si>
    <t>※ 단색 광원의 교정성적서에 주어진 측정불확도가</t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</si>
  <si>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>=2</t>
    </r>
    <r>
      <rPr>
        <sz val="10"/>
        <rFont val="맑은 고딕"/>
        <family val="3"/>
        <charset val="129"/>
        <scheme val="major"/>
      </rPr>
      <t>) 이다.</t>
    </r>
  </si>
  <si>
    <t>nm</t>
    <phoneticPr fontId="4" type="noConversion"/>
  </si>
  <si>
    <t>μm</t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</si>
  <si>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</si>
  <si>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λ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</si>
  <si>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간섭무늬 간격에 대한 휨의 비율의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</si>
  <si>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맑은 고딕"/>
        <family val="3"/>
        <charset val="129"/>
        <scheme val="minor"/>
      </rPr>
      <t xml:space="preserve">※ </t>
    </r>
    <r>
      <rPr>
        <i/>
        <sz val="10"/>
        <rFont val="Times New Roman"/>
        <family val="1"/>
      </rPr>
      <t>E</t>
    </r>
    <r>
      <rPr>
        <sz val="10"/>
        <rFont val="맑은 고딕"/>
        <family val="3"/>
        <charset val="129"/>
        <scheme val="major"/>
      </rPr>
      <t>의 불확도는 반복측정, 기준 옵티컬 플랫, 목측 분해능 한계에 의한 불확도 성분들의 조합으로 이루어진다.</t>
    </r>
    <phoneticPr fontId="4" type="noConversion"/>
  </si>
  <si>
    <t>B1. 추정값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</si>
  <si>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E</t>
    </r>
    <r>
      <rPr>
        <sz val="10"/>
        <rFont val="Times New Roman"/>
        <family val="1"/>
      </rPr>
      <t>) =</t>
    </r>
  </si>
  <si>
    <t>=</t>
  </si>
  <si>
    <t>+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</si>
  <si>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E</t>
    </r>
    <r>
      <rPr>
        <vertAlign val="subscript"/>
        <sz val="10"/>
        <rFont val="바탕"/>
        <family val="1"/>
        <charset val="129"/>
      </rPr>
      <t>우연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</si>
  <si>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t xml:space="preserve">※ 목측으로 분해 가능한 최소 </t>
    </r>
    <r>
      <rPr>
        <i/>
        <sz val="10"/>
        <rFont val="Times New Roman"/>
        <family val="1"/>
      </rPr>
      <t>ε</t>
    </r>
    <r>
      <rPr>
        <sz val="10"/>
        <rFont val="맑은 고딕"/>
        <family val="3"/>
        <charset val="129"/>
        <scheme val="major"/>
      </rPr>
      <t>값이 1/10 이라고 하면 분해능에 의한 불확도는 이 분해능을</t>
    </r>
    <phoneticPr fontId="4" type="noConversion"/>
  </si>
  <si>
    <t>반으로 나눈값을 반치폭으로 하는 직사각형 확률분포를 적용하면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</si>
  <si>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E</t>
    </r>
    <r>
      <rPr>
        <vertAlign val="subscript"/>
        <sz val="10"/>
        <rFont val="바탕"/>
        <family val="1"/>
        <charset val="129"/>
      </rPr>
      <t>목측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</si>
  <si>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 xml:space="preserve">※ 표준 옵티컬 플랫의 평면도가 </t>
    <phoneticPr fontId="4" type="noConversion"/>
  </si>
  <si>
    <r>
      <t xml:space="preserve">이고, 여기에 해당하는 </t>
    </r>
    <r>
      <rPr>
        <i/>
        <sz val="10"/>
        <rFont val="Times New Roman"/>
        <family val="1"/>
      </rPr>
      <t>E</t>
    </r>
    <r>
      <rPr>
        <sz val="10"/>
        <rFont val="맑은 고딕"/>
        <family val="3"/>
        <charset val="129"/>
        <scheme val="major"/>
      </rPr>
      <t>값은</t>
    </r>
  </si>
  <si>
    <t>이다.</t>
  </si>
  <si>
    <t>이 값에 직사각형 확률분포를 적용하면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</si>
  <si>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E</t>
    </r>
    <r>
      <rPr>
        <vertAlign val="subscript"/>
        <sz val="10"/>
        <rFont val="Times New Roman"/>
        <family val="1"/>
      </rPr>
      <t>OF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</si>
  <si>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F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</si>
  <si>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</si>
  <si>
    <t>※ 평행도</t>
    <phoneticPr fontId="4" type="noConversion"/>
  </si>
  <si>
    <t>■ 반복측정 결과</t>
  </si>
  <si>
    <t>호칭</t>
    <phoneticPr fontId="4" type="noConversion"/>
  </si>
  <si>
    <t>측정점</t>
  </si>
  <si>
    <t>측정값(μm)</t>
  </si>
  <si>
    <t>표준편차
(μm)</t>
  </si>
  <si>
    <t>1회</t>
  </si>
  <si>
    <t>평균값</t>
  </si>
  <si>
    <t>a</t>
  </si>
  <si>
    <t>b</t>
  </si>
  <si>
    <t>c</t>
  </si>
  <si>
    <t>d</t>
  </si>
  <si>
    <t>■ 평행도 계산</t>
    <phoneticPr fontId="4" type="noConversion"/>
  </si>
  <si>
    <t>최소값</t>
    <phoneticPr fontId="4" type="noConversion"/>
  </si>
  <si>
    <t>평행도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</si>
  <si>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</si>
  <si>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</si>
  <si>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</si>
  <si>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■ 수학적 모델</t>
  </si>
  <si>
    <t>P</t>
  </si>
  <si>
    <r>
      <t>X</t>
    </r>
    <r>
      <rPr>
        <vertAlign val="subscript"/>
        <sz val="10"/>
        <rFont val="Times New Roman"/>
        <family val="1"/>
      </rPr>
      <t>max</t>
    </r>
  </si>
  <si>
    <t>평균값 중 가장 큰 값</t>
    <phoneticPr fontId="4" type="noConversion"/>
  </si>
  <si>
    <r>
      <t>X</t>
    </r>
    <r>
      <rPr>
        <vertAlign val="subscript"/>
        <sz val="10"/>
        <rFont val="Times New Roman"/>
        <family val="1"/>
      </rPr>
      <t>min</t>
    </r>
  </si>
  <si>
    <t>평균값 중 가장 작은 값</t>
    <phoneticPr fontId="4" type="noConversion"/>
  </si>
  <si>
    <t>δF</t>
  </si>
  <si>
    <t>평면도에 의한 영향 보정 값</t>
    <phoneticPr fontId="4" type="noConversion"/>
  </si>
  <si>
    <t>■ 합성표준불확도 관계식</t>
  </si>
  <si>
    <t>※ 감도계수</t>
  </si>
  <si>
    <t>■ 불확도 총괄표</t>
  </si>
  <si>
    <t>입력량</t>
  </si>
  <si>
    <t>추정값</t>
  </si>
  <si>
    <t>표준 불확도</t>
  </si>
  <si>
    <t>확률분포</t>
  </si>
  <si>
    <t>감도계수</t>
  </si>
  <si>
    <t>불확도 기여량</t>
  </si>
  <si>
    <r>
      <t>X</t>
    </r>
    <r>
      <rPr>
        <i/>
        <vertAlign val="subscript"/>
        <sz val="10"/>
        <rFont val="Times New Roman"/>
        <family val="1"/>
      </rPr>
      <t>i</t>
    </r>
  </si>
  <si>
    <r>
      <t>x</t>
    </r>
    <r>
      <rPr>
        <i/>
        <vertAlign val="subscript"/>
        <sz val="10"/>
        <rFont val="Times New Roman"/>
        <family val="1"/>
      </rPr>
      <t>i</t>
    </r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</si>
  <si>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</si>
  <si>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c</t>
    </r>
    <r>
      <rPr>
        <i/>
        <vertAlign val="subscript"/>
        <sz val="10"/>
        <rFont val="Times New Roman"/>
        <family val="1"/>
      </rPr>
      <t>i</t>
    </r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</si>
  <si>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</si>
  <si>
    <t>A</t>
  </si>
  <si>
    <t>μm</t>
  </si>
  <si>
    <t>B</t>
  </si>
  <si>
    <r>
      <t>X</t>
    </r>
    <r>
      <rPr>
        <vertAlign val="subscript"/>
        <sz val="10"/>
        <rFont val="Times New Roman"/>
        <family val="1"/>
      </rPr>
      <t>max,</t>
    </r>
    <r>
      <rPr>
        <vertAlign val="subscript"/>
        <sz val="10"/>
        <rFont val="바탕"/>
        <family val="1"/>
        <charset val="129"/>
      </rPr>
      <t>우연</t>
    </r>
  </si>
  <si>
    <t>-</t>
  </si>
  <si>
    <t>C</t>
  </si>
  <si>
    <r>
      <t>X</t>
    </r>
    <r>
      <rPr>
        <vertAlign val="subscript"/>
        <sz val="10"/>
        <rFont val="Times New Roman"/>
        <family val="1"/>
      </rPr>
      <t>max,</t>
    </r>
    <r>
      <rPr>
        <vertAlign val="subscript"/>
        <sz val="10"/>
        <rFont val="바탕"/>
        <family val="1"/>
        <charset val="129"/>
      </rPr>
      <t>비교기</t>
    </r>
  </si>
  <si>
    <t>D</t>
  </si>
  <si>
    <t>E</t>
  </si>
  <si>
    <r>
      <t>X</t>
    </r>
    <r>
      <rPr>
        <vertAlign val="subscript"/>
        <sz val="10"/>
        <rFont val="Times New Roman"/>
        <family val="1"/>
      </rPr>
      <t>min,</t>
    </r>
    <r>
      <rPr>
        <vertAlign val="subscript"/>
        <sz val="10"/>
        <rFont val="바탕"/>
        <family val="1"/>
        <charset val="129"/>
      </rPr>
      <t>우연</t>
    </r>
  </si>
  <si>
    <t>F</t>
  </si>
  <si>
    <r>
      <t>X</t>
    </r>
    <r>
      <rPr>
        <vertAlign val="subscript"/>
        <sz val="10"/>
        <rFont val="Times New Roman"/>
        <family val="1"/>
      </rPr>
      <t>min,</t>
    </r>
    <r>
      <rPr>
        <vertAlign val="subscript"/>
        <sz val="10"/>
        <rFont val="바탕"/>
        <family val="1"/>
        <charset val="129"/>
      </rPr>
      <t>비교기</t>
    </r>
  </si>
  <si>
    <t>G</t>
  </si>
  <si>
    <t>H</t>
  </si>
  <si>
    <t>■ 표준불확도 성분의 계산</t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</si>
  <si>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최대값의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max</t>
    </r>
    <r>
      <rPr>
        <b/>
        <sz val="10"/>
        <rFont val="Times New Roman"/>
        <family val="1"/>
      </rPr>
      <t>)</t>
    </r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</si>
  <si>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max</t>
    </r>
    <r>
      <rPr>
        <sz val="10"/>
        <rFont val="맑은 고딕"/>
        <family val="3"/>
        <charset val="129"/>
        <scheme val="major"/>
      </rPr>
      <t>의 불확도는 우연효과 및 게이지 블록 비교기 자체의 불확도 성분의 조합으로 이루어진다.</t>
    </r>
    <phoneticPr fontId="4" type="noConversion"/>
  </si>
  <si>
    <t>A1. 추정값 :</t>
  </si>
  <si>
    <t>A2. 표준불확도 :</t>
  </si>
  <si>
    <r>
      <rPr>
        <i/>
        <sz val="10"/>
        <rFont val="Times New Roman"/>
        <family val="1"/>
      </rPr>
      <t>u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max,우연</t>
    </r>
    <r>
      <rPr>
        <sz val="10"/>
        <rFont val="Times New Roman"/>
        <family val="1"/>
      </rPr>
      <t xml:space="preserve">) + </t>
    </r>
    <r>
      <rPr>
        <i/>
        <sz val="10"/>
        <rFont val="Times New Roman"/>
        <family val="1"/>
      </rPr>
      <t>u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max,비교기</t>
    </r>
    <r>
      <rPr>
        <sz val="10"/>
        <rFont val="Times New Roman"/>
        <family val="1"/>
      </rPr>
      <t>)</t>
    </r>
  </si>
  <si>
    <t>A3. 확률분포 :</t>
  </si>
  <si>
    <t>A4. 감도계수 :</t>
  </si>
  <si>
    <t>A5. 불확도 기여량 :</t>
  </si>
  <si>
    <t>|</t>
  </si>
  <si>
    <t>A6. 자유도 :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</si>
  <si>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>) =</t>
    </r>
  </si>
  <si>
    <r>
      <rPr>
        <b/>
        <sz val="10"/>
        <rFont val="맑은 고딕"/>
        <family val="1"/>
        <scheme val="major"/>
      </rPr>
      <t>(1)</t>
    </r>
    <r>
      <rPr>
        <b/>
        <sz val="10"/>
        <rFont val="맑은 고딕"/>
        <family val="3"/>
        <charset val="129"/>
        <scheme val="major"/>
      </rPr>
      <t xml:space="preserve"> 우연효과에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max,</t>
    </r>
    <r>
      <rPr>
        <b/>
        <vertAlign val="subscript"/>
        <sz val="10"/>
        <rFont val="맑은 고딕"/>
        <family val="3"/>
        <charset val="129"/>
      </rPr>
      <t>우연</t>
    </r>
    <r>
      <rPr>
        <b/>
        <sz val="10"/>
        <rFont val="Times New Roman"/>
        <family val="1"/>
      </rPr>
      <t>)</t>
    </r>
  </si>
  <si>
    <t>※ N 회 반복 측정하여 얻은 결과의 평균의 표준편차를 측정횟수의 제곱근으로 나눈값이다.</t>
    <phoneticPr fontId="4" type="noConversion"/>
  </si>
  <si>
    <t>B2. 표준불확도 :</t>
  </si>
  <si>
    <r>
      <t>표준편차 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 =</t>
    </r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</si>
  <si>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max,</t>
    </r>
    <r>
      <rPr>
        <vertAlign val="subscript"/>
        <sz val="10"/>
        <rFont val="바탕"/>
        <family val="1"/>
        <charset val="129"/>
      </rPr>
      <t>우연</t>
    </r>
    <r>
      <rPr>
        <sz val="10"/>
        <rFont val="Times New Roman"/>
        <family val="1"/>
      </rPr>
      <t>) =</t>
    </r>
  </si>
  <si>
    <t>s</t>
  </si>
  <si>
    <t>B3. 확률분포 :</t>
  </si>
  <si>
    <t>B6. 자유도 :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</si>
  <si>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max,우연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n - 1 = 5 - 1 = 4</t>
    </r>
    <phoneticPr fontId="4" type="noConversion"/>
  </si>
  <si>
    <r>
      <rPr>
        <b/>
        <sz val="10"/>
        <rFont val="맑은 고딕"/>
        <family val="1"/>
        <scheme val="major"/>
      </rPr>
      <t>(2)</t>
    </r>
    <r>
      <rPr>
        <b/>
        <sz val="10"/>
        <rFont val="맑은 고딕"/>
        <family val="3"/>
        <charset val="129"/>
        <scheme val="major"/>
      </rPr>
      <t xml:space="preserve"> 게이지 블록 비교기의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max,</t>
    </r>
    <r>
      <rPr>
        <b/>
        <vertAlign val="subscript"/>
        <sz val="10"/>
        <rFont val="맑은 고딕"/>
        <family val="3"/>
        <charset val="129"/>
      </rPr>
      <t>비교기</t>
    </r>
    <r>
      <rPr>
        <b/>
        <sz val="10"/>
        <rFont val="Times New Roman"/>
        <family val="1"/>
      </rPr>
      <t>)</t>
    </r>
  </si>
  <si>
    <t>※ 게이지 블록 비교기의 교정성적서에 주어진 측정불확도가</t>
    <phoneticPr fontId="4" type="noConversion"/>
  </si>
  <si>
    <r>
      <rPr>
        <sz val="9"/>
        <rFont val="맑은 고딕"/>
        <family val="3"/>
        <charset val="129"/>
        <scheme val="major"/>
      </rPr>
      <t xml:space="preserve">(신뢰수준 약 95 %, </t>
    </r>
    <r>
      <rPr>
        <i/>
        <sz val="9"/>
        <rFont val="times"/>
        <family val="1"/>
      </rPr>
      <t>k</t>
    </r>
    <r>
      <rPr>
        <sz val="9"/>
        <rFont val="맑은 고딕"/>
        <family val="3"/>
        <charset val="129"/>
        <scheme val="major"/>
      </rPr>
      <t>=2)</t>
    </r>
    <r>
      <rPr>
        <sz val="10"/>
        <rFont val="맑은 고딕"/>
        <family val="3"/>
        <charset val="129"/>
        <scheme val="major"/>
      </rPr>
      <t xml:space="preserve"> 이다.</t>
    </r>
  </si>
  <si>
    <t>C2. 표준불확도 :</t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</si>
  <si>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max,비교기</t>
    </r>
    <r>
      <rPr>
        <sz val="10"/>
        <rFont val="Times New Roman"/>
        <family val="1"/>
      </rPr>
      <t>) =</t>
    </r>
  </si>
  <si>
    <t>U</t>
  </si>
  <si>
    <t>k</t>
  </si>
  <si>
    <t>C3. 확률분포 :</t>
  </si>
  <si>
    <t>C6. 자유도 :</t>
  </si>
  <si>
    <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max,비교기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</si>
  <si>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최소값의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min</t>
    </r>
    <r>
      <rPr>
        <b/>
        <sz val="10"/>
        <rFont val="Times New Roman"/>
        <family val="1"/>
      </rPr>
      <t>)</t>
    </r>
  </si>
  <si>
    <r>
      <rPr>
        <sz val="9"/>
        <rFont val="맑은 고딕"/>
        <family val="3"/>
        <charset val="129"/>
      </rPr>
      <t>※</t>
    </r>
    <r>
      <rPr>
        <sz val="9"/>
        <rFont val="Times New Roman"/>
        <family val="1"/>
      </rPr>
      <t xml:space="preserve"> </t>
    </r>
    <r>
      <rPr>
        <i/>
        <sz val="9"/>
        <rFont val="Times New Roman"/>
        <family val="1"/>
      </rPr>
      <t>X</t>
    </r>
    <r>
      <rPr>
        <vertAlign val="subscript"/>
        <sz val="9"/>
        <rFont val="Times New Roman"/>
        <family val="1"/>
      </rPr>
      <t>min</t>
    </r>
    <r>
      <rPr>
        <sz val="9"/>
        <rFont val="맑은 고딕"/>
        <family val="3"/>
        <charset val="129"/>
        <scheme val="major"/>
      </rPr>
      <t>의 불확도는 우연효과 및 게이지 블록 비교기 자체의 불확도 성분의 조합으로 이루어진다.</t>
    </r>
    <phoneticPr fontId="4" type="noConversion"/>
  </si>
  <si>
    <t>D1. 추정값 :</t>
  </si>
  <si>
    <t>D2. 표준불확도 :</t>
  </si>
  <si>
    <r>
      <rPr>
        <i/>
        <sz val="10"/>
        <rFont val="Times New Roman"/>
        <family val="1"/>
      </rPr>
      <t>u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min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min,우연</t>
    </r>
    <r>
      <rPr>
        <sz val="10"/>
        <rFont val="Times New Roman"/>
        <family val="1"/>
      </rPr>
      <t xml:space="preserve">) + </t>
    </r>
    <r>
      <rPr>
        <i/>
        <sz val="10"/>
        <rFont val="Times New Roman"/>
        <family val="1"/>
      </rPr>
      <t>u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min,비교기</t>
    </r>
    <r>
      <rPr>
        <sz val="10"/>
        <rFont val="Times New Roman"/>
        <family val="1"/>
      </rPr>
      <t>)</t>
    </r>
  </si>
  <si>
    <t>D3. 확률분포 :</t>
  </si>
  <si>
    <t>D4. 감도계수 :</t>
  </si>
  <si>
    <t>D5. 불확도 기여량 :</t>
  </si>
  <si>
    <t>D6. 자유도 :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</si>
  <si>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min</t>
    </r>
    <r>
      <rPr>
        <sz val="10"/>
        <rFont val="Times New Roman"/>
        <family val="1"/>
      </rPr>
      <t>) =</t>
    </r>
  </si>
  <si>
    <r>
      <rPr>
        <b/>
        <sz val="10"/>
        <rFont val="맑은 고딕"/>
        <family val="1"/>
        <scheme val="major"/>
      </rPr>
      <t>(1)</t>
    </r>
    <r>
      <rPr>
        <b/>
        <sz val="10"/>
        <rFont val="맑은 고딕"/>
        <family val="3"/>
        <charset val="129"/>
        <scheme val="major"/>
      </rPr>
      <t xml:space="preserve"> 우연효과에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min,</t>
    </r>
    <r>
      <rPr>
        <b/>
        <vertAlign val="subscript"/>
        <sz val="10"/>
        <rFont val="맑은 고딕"/>
        <family val="3"/>
        <charset val="129"/>
      </rPr>
      <t>우연</t>
    </r>
    <r>
      <rPr>
        <b/>
        <sz val="10"/>
        <rFont val="Times New Roman"/>
        <family val="1"/>
      </rPr>
      <t>)</t>
    </r>
  </si>
  <si>
    <t>E2. 표준불확도 :</t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</si>
  <si>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min,</t>
    </r>
    <r>
      <rPr>
        <vertAlign val="subscript"/>
        <sz val="10"/>
        <rFont val="바탕"/>
        <family val="1"/>
        <charset val="129"/>
      </rPr>
      <t>우연</t>
    </r>
    <r>
      <rPr>
        <sz val="10"/>
        <rFont val="Times New Roman"/>
        <family val="1"/>
      </rPr>
      <t>) =</t>
    </r>
  </si>
  <si>
    <t>E3. 확률분포 :</t>
  </si>
  <si>
    <t>E6. 자유도 :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</si>
  <si>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min,우연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n - 1 = 5 - 1 = 4</t>
    </r>
    <phoneticPr fontId="4" type="noConversion"/>
  </si>
  <si>
    <r>
      <rPr>
        <b/>
        <sz val="10"/>
        <rFont val="맑은 고딕"/>
        <family val="1"/>
        <scheme val="major"/>
      </rPr>
      <t>(2)</t>
    </r>
    <r>
      <rPr>
        <b/>
        <sz val="10"/>
        <rFont val="맑은 고딕"/>
        <family val="3"/>
        <charset val="129"/>
        <scheme val="major"/>
      </rPr>
      <t xml:space="preserve"> 게이지 블록 비교기의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min,</t>
    </r>
    <r>
      <rPr>
        <b/>
        <vertAlign val="subscript"/>
        <sz val="10"/>
        <rFont val="맑은 고딕"/>
        <family val="3"/>
        <charset val="129"/>
      </rPr>
      <t>비교기</t>
    </r>
    <r>
      <rPr>
        <b/>
        <sz val="10"/>
        <rFont val="Times New Roman"/>
        <family val="1"/>
      </rPr>
      <t>)</t>
    </r>
  </si>
  <si>
    <t>F2. 표준불확도 :</t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</si>
  <si>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min,비교기</t>
    </r>
    <r>
      <rPr>
        <sz val="10"/>
        <rFont val="Times New Roman"/>
        <family val="1"/>
      </rPr>
      <t>) =</t>
    </r>
  </si>
  <si>
    <t>F3. 확률분포 :</t>
  </si>
  <si>
    <t>F6. 자유도 :</t>
  </si>
  <si>
    <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맑은 고딕"/>
        <family val="3"/>
        <charset val="129"/>
      </rPr>
      <t>min,비교기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</si>
  <si>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t xml:space="preserve">3. 평면도에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</si>
  <si>
    <t>※ 평면도가 평행도 측정값에 미치는 영향</t>
  </si>
  <si>
    <t>옵티컬 패러렐의 평면도는 평행도의 측정값에 영향을 줄 수 있다. 이것은 옵티컬 패러렐의 평행도의 정의와 실제로</t>
  </si>
  <si>
    <t>측정되는 양이 다를 수 있기 때문이다. 즉, 평행도가 한 쪽 면을 데이텀(datum)으로 했을 때 이를 기준으로 한 다른</t>
  </si>
  <si>
    <t>면의 높이의 최댓값과 최솟값의 차이로 정의되는데 반하여, 게이지 블록 비교기로 실제 측정되는 것은 두께의 최대</t>
  </si>
  <si>
    <t>값과 최솟값의 차이이기 때문에, 실제 측정되는 값은 평행도의 정의와 다른 값이 측정될 수 있다.</t>
  </si>
  <si>
    <t>(평면도가 평행도 측정값에 미치는 영향 분석을 위한 그림)</t>
  </si>
  <si>
    <t>(a)-(d)는 실제 측정되는 평행도가 평행도의 정의보다 측정면의 평면도만큼 더 크게 측정되는 경우이며, (e)-(h)는</t>
  </si>
  <si>
    <t>평행도의 정의와 일치하게 측정되는 경우이고, (i)와 (j)는 평행도 값이 평면도만큼 더 작게 측정되는 경우를 보여준다.</t>
  </si>
  <si>
    <t>따라서 평면도에 의한 영향은 ± 사이의 어느 값이 된다.</t>
  </si>
  <si>
    <t>이 보정항의 표준불확도는 평면도를 반너비하는 직사각형분포로부터 구할 수 있다.</t>
    <phoneticPr fontId="4" type="noConversion"/>
  </si>
  <si>
    <t>G1. 추정값 :</t>
  </si>
  <si>
    <t>G2. 표준불확도 :</t>
  </si>
  <si>
    <t>평면도 =</t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</si>
  <si>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δF</t>
    </r>
    <r>
      <rPr>
        <sz val="10"/>
        <rFont val="Times New Roman"/>
        <family val="1"/>
      </rPr>
      <t xml:space="preserve">) </t>
    </r>
  </si>
  <si>
    <t>G3. 확률분포 :</t>
  </si>
  <si>
    <t>G4. 감도계수 :</t>
  </si>
  <si>
    <t>G5. 불확도 기여량 :</t>
  </si>
  <si>
    <t>G6. 자유도 :</t>
  </si>
  <si>
    <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δF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</si>
  <si>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■ 합성표준불확도 계산</t>
  </si>
  <si>
    <t>■ 유효자유도</t>
  </si>
  <si>
    <t>※ 합성표준불확도를 구성하는 입력변수 중에서 직사각형 확률분포를 가지는 한 개의 표준불확도 성분이</t>
    <phoneticPr fontId="4" type="noConversion"/>
  </si>
  <si>
    <t>비율이 0.3보다 작으면 직사각형 확률분포를 적용하여 반너비의 비율을 구하고 직사각형 분포에 해당하는</t>
    <phoneticPr fontId="4" type="noConversion"/>
  </si>
  <si>
    <t>fees</t>
    <phoneticPr fontId="4" type="noConversion"/>
  </si>
  <si>
    <t>P/F</t>
    <phoneticPr fontId="4" type="noConversion"/>
  </si>
  <si>
    <t>개수</t>
    <phoneticPr fontId="4" type="noConversion"/>
  </si>
  <si>
    <t>표준옵티컬플랫 평면도</t>
    <phoneticPr fontId="4" type="noConversion"/>
  </si>
  <si>
    <t>옵티컬 패러렐의 평면도</t>
    <phoneticPr fontId="4" type="noConversion"/>
  </si>
  <si>
    <t>옵티컬 패러렐의 평행도</t>
    <phoneticPr fontId="4" type="noConversion"/>
  </si>
  <si>
    <t>MEASURED VALUE (간섭무늬 증/감)</t>
    <phoneticPr fontId="4" type="noConversion"/>
  </si>
  <si>
    <t>증/감</t>
    <phoneticPr fontId="4" type="noConversion"/>
  </si>
  <si>
    <t>and '-' is the concave plane.</t>
    <phoneticPr fontId="4" type="noConversion"/>
  </si>
  <si>
    <t xml:space="preserve">※ When the sign of the flatness is '+', the convex plane </t>
    <phoneticPr fontId="4" type="noConversion"/>
  </si>
  <si>
    <t>※ 평면도의 부호가 '+' 일 때, 볼록평면, '-' 일 때 오목평면 임.</t>
    <phoneticPr fontId="4" type="noConversion"/>
  </si>
  <si>
    <t>S/N</t>
    <phoneticPr fontId="4" type="noConversion"/>
  </si>
  <si>
    <r>
      <rPr>
        <b/>
        <sz val="10"/>
        <rFont val="맑은 고딕"/>
        <family val="1"/>
        <scheme val="major"/>
      </rPr>
      <t>(1)</t>
    </r>
    <r>
      <rPr>
        <b/>
        <sz val="10"/>
        <rFont val="맑은 고딕"/>
        <family val="3"/>
        <charset val="129"/>
        <scheme val="major"/>
      </rPr>
      <t xml:space="preserve"> 우연효과에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E</t>
    </r>
    <r>
      <rPr>
        <b/>
        <vertAlign val="subscript"/>
        <sz val="10"/>
        <rFont val="맑은 고딕"/>
        <family val="3"/>
        <charset val="129"/>
      </rPr>
      <t>우연</t>
    </r>
    <r>
      <rPr>
        <b/>
        <sz val="10"/>
        <rFont val="Times New Roman"/>
        <family val="1"/>
      </rPr>
      <t>)</t>
    </r>
    <phoneticPr fontId="4" type="noConversion"/>
  </si>
  <si>
    <r>
      <t xml:space="preserve">(2) 목측 분해능 한계에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E</t>
    </r>
    <r>
      <rPr>
        <b/>
        <vertAlign val="subscript"/>
        <sz val="10"/>
        <rFont val="맑은 고딕"/>
        <family val="3"/>
        <charset val="129"/>
      </rPr>
      <t>목측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</si>
  <si>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(3)</t>
    </r>
    <r>
      <rPr>
        <b/>
        <sz val="10"/>
        <rFont val="맑은 고딕"/>
        <family val="3"/>
        <charset val="129"/>
        <scheme val="major"/>
      </rPr>
      <t xml:space="preserve"> 옵티컬 플랫 자체의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E</t>
    </r>
    <r>
      <rPr>
        <b/>
        <vertAlign val="subscript"/>
        <sz val="10"/>
        <rFont val="Times New Roman"/>
        <family val="1"/>
      </rPr>
      <t>OF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</si>
  <si>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λ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</si>
  <si>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E</t>
    </r>
    <r>
      <rPr>
        <vertAlign val="subscript"/>
        <sz val="10"/>
        <rFont val="바탕"/>
        <family val="1"/>
        <charset val="129"/>
      </rPr>
      <t>우연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</si>
  <si>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E</t>
    </r>
    <r>
      <rPr>
        <vertAlign val="subscript"/>
        <sz val="10"/>
        <rFont val="바탕"/>
        <family val="1"/>
        <charset val="129"/>
      </rPr>
      <t>목윽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</si>
  <si>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E</t>
    </r>
    <r>
      <rPr>
        <vertAlign val="subscript"/>
        <sz val="10"/>
        <rFont val="Times New Roman"/>
        <family val="1"/>
      </rPr>
      <t>OF</t>
    </r>
    <r>
      <rPr>
        <sz val="10"/>
        <rFont val="Times New Roman"/>
        <family val="1"/>
      </rPr>
      <t xml:space="preserve">) </t>
    </r>
    <phoneticPr fontId="4" type="noConversion"/>
  </si>
  <si>
    <t>사용?</t>
    <phoneticPr fontId="4" type="noConversion"/>
  </si>
  <si>
    <t>호칭</t>
    <phoneticPr fontId="4" type="noConversion"/>
  </si>
  <si>
    <t>측정결과, A면</t>
    <phoneticPr fontId="4" type="noConversion"/>
  </si>
  <si>
    <t>측정결과, B면</t>
    <phoneticPr fontId="4" type="noConversion"/>
  </si>
  <si>
    <t>휨량 비율 E, B면</t>
    <phoneticPr fontId="4" type="noConversion"/>
  </si>
  <si>
    <t>평균</t>
    <phoneticPr fontId="4" type="noConversion"/>
  </si>
  <si>
    <t>표준편차</t>
    <phoneticPr fontId="4" type="noConversion"/>
  </si>
  <si>
    <t>파장</t>
    <phoneticPr fontId="4" type="noConversion"/>
  </si>
  <si>
    <t>평면도, F</t>
    <phoneticPr fontId="4" type="noConversion"/>
  </si>
  <si>
    <t>표기용</t>
    <phoneticPr fontId="4" type="noConversion"/>
  </si>
  <si>
    <t>표기용</t>
    <phoneticPr fontId="4" type="noConversion"/>
  </si>
  <si>
    <t>Spec</t>
    <phoneticPr fontId="4" type="noConversion"/>
  </si>
  <si>
    <t>1회</t>
    <phoneticPr fontId="4" type="noConversion"/>
  </si>
  <si>
    <t>2회</t>
    <phoneticPr fontId="4" type="noConversion"/>
  </si>
  <si>
    <t>2회</t>
    <phoneticPr fontId="4" type="noConversion"/>
  </si>
  <si>
    <t>1회</t>
    <phoneticPr fontId="4" type="noConversion"/>
  </si>
  <si>
    <t>1회</t>
    <phoneticPr fontId="4" type="noConversion"/>
  </si>
  <si>
    <t>2회</t>
    <phoneticPr fontId="4" type="noConversion"/>
  </si>
  <si>
    <t>A면</t>
    <phoneticPr fontId="4" type="noConversion"/>
  </si>
  <si>
    <t>B면</t>
    <phoneticPr fontId="4" type="noConversion"/>
  </si>
  <si>
    <t>λ</t>
    <phoneticPr fontId="4" type="noConversion"/>
  </si>
  <si>
    <t>A면</t>
    <phoneticPr fontId="4" type="noConversion"/>
  </si>
  <si>
    <t>B면</t>
    <phoneticPr fontId="4" type="noConversion"/>
  </si>
  <si>
    <t>Min</t>
    <phoneticPr fontId="4" type="noConversion"/>
  </si>
  <si>
    <t>Max</t>
    <phoneticPr fontId="4" type="noConversion"/>
  </si>
  <si>
    <t>비율</t>
    <phoneticPr fontId="4" type="noConversion"/>
  </si>
  <si>
    <t>비율</t>
    <phoneticPr fontId="4" type="noConversion"/>
  </si>
  <si>
    <t>μm</t>
    <phoneticPr fontId="4" type="noConversion"/>
  </si>
  <si>
    <t>μm</t>
    <phoneticPr fontId="4" type="noConversion"/>
  </si>
  <si>
    <t>사용?</t>
    <phoneticPr fontId="4" type="noConversion"/>
  </si>
  <si>
    <t>단위</t>
    <phoneticPr fontId="4" type="noConversion"/>
  </si>
  <si>
    <t>측정값</t>
    <phoneticPr fontId="4" type="noConversion"/>
  </si>
  <si>
    <t>최대값</t>
    <phoneticPr fontId="4" type="noConversion"/>
  </si>
  <si>
    <t>평행도, P</t>
    <phoneticPr fontId="4" type="noConversion"/>
  </si>
  <si>
    <t>자리수 맞춤</t>
    <phoneticPr fontId="4" type="noConversion"/>
  </si>
  <si>
    <t>Spec</t>
    <phoneticPr fontId="4" type="noConversion"/>
  </si>
  <si>
    <t>Pass/Fail</t>
    <phoneticPr fontId="4" type="noConversion"/>
  </si>
  <si>
    <t>1회</t>
    <phoneticPr fontId="4" type="noConversion"/>
  </si>
  <si>
    <t>2회</t>
    <phoneticPr fontId="4" type="noConversion"/>
  </si>
  <si>
    <t>Min</t>
    <phoneticPr fontId="4" type="noConversion"/>
  </si>
  <si>
    <t>μm</t>
    <phoneticPr fontId="4" type="noConversion"/>
  </si>
  <si>
    <t>μm</t>
    <phoneticPr fontId="4" type="noConversion"/>
  </si>
  <si>
    <t>교정값</t>
    <phoneticPr fontId="4" type="noConversion"/>
  </si>
  <si>
    <t>사용?</t>
    <phoneticPr fontId="4" type="noConversion"/>
  </si>
  <si>
    <t>호칭값</t>
    <phoneticPr fontId="4" type="noConversion"/>
  </si>
  <si>
    <t>A면</t>
    <phoneticPr fontId="4" type="noConversion"/>
  </si>
  <si>
    <t>S/N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</si>
  <si>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</si>
  <si>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t>기타</t>
    <phoneticPr fontId="4" type="noConversion"/>
  </si>
  <si>
    <t>확률분포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</si>
  <si>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</si>
  <si>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</si>
  <si>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</si>
  <si>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</si>
  <si>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</si>
  <si>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</si>
  <si>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</si>
  <si>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</si>
  <si>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</si>
  <si>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</si>
  <si>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</si>
  <si>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</si>
  <si>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측정항목</t>
    <phoneticPr fontId="4" type="noConversion"/>
  </si>
  <si>
    <t>측정방향</t>
    <phoneticPr fontId="4" type="noConversion"/>
  </si>
  <si>
    <t>평면도</t>
    <phoneticPr fontId="4" type="noConversion"/>
  </si>
  <si>
    <t>A면</t>
    <phoneticPr fontId="4" type="noConversion"/>
  </si>
  <si>
    <t>평행도</t>
    <phoneticPr fontId="4" type="noConversion"/>
  </si>
  <si>
    <t>호칭치수</t>
    <phoneticPr fontId="4" type="noConversion"/>
  </si>
  <si>
    <t>단위</t>
    <phoneticPr fontId="4" type="noConversion"/>
  </si>
  <si>
    <t>μm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</si>
  <si>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</si>
  <si>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</si>
  <si>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</si>
  <si>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</si>
  <si>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</si>
  <si>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</si>
  <si>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</si>
  <si>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</si>
  <si>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</si>
  <si>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기타</t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</si>
  <si>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</si>
  <si>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</si>
  <si>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</si>
  <si>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t>직사각형
분포 성분</t>
    <phoneticPr fontId="4" type="noConversion"/>
  </si>
  <si>
    <t>주 기여량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</si>
  <si>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</si>
  <si>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영향</t>
    <phoneticPr fontId="4" type="noConversion"/>
  </si>
  <si>
    <t>비율</t>
    <phoneticPr fontId="4" type="noConversion"/>
  </si>
  <si>
    <t>잔여 기여량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</si>
  <si>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</si>
  <si>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</si>
  <si>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확률분포</t>
    <phoneticPr fontId="4" type="noConversion"/>
  </si>
  <si>
    <t>k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</si>
  <si>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</si>
  <si>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</si>
  <si>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</si>
  <si>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분해능</t>
    <phoneticPr fontId="4" type="noConversion"/>
  </si>
  <si>
    <t>불확도</t>
    <phoneticPr fontId="4" type="noConversion"/>
  </si>
  <si>
    <t>소수점 자리수</t>
    <phoneticPr fontId="4" type="noConversion"/>
  </si>
  <si>
    <t>성적서</t>
    <phoneticPr fontId="4" type="noConversion"/>
  </si>
  <si>
    <t>선택</t>
    <phoneticPr fontId="4" type="noConversion"/>
  </si>
  <si>
    <t>Rawdata</t>
    <phoneticPr fontId="4" type="noConversion"/>
  </si>
  <si>
    <t>불확도</t>
    <phoneticPr fontId="4" type="noConversion"/>
  </si>
  <si>
    <t>성적서</t>
    <phoneticPr fontId="4" type="noConversion"/>
  </si>
  <si>
    <r>
      <t>E</t>
    </r>
    <r>
      <rPr>
        <vertAlign val="subscript"/>
        <sz val="9"/>
        <rFont val="맑은 고딕"/>
        <family val="3"/>
        <charset val="129"/>
        <scheme val="major"/>
      </rPr>
      <t>우연</t>
    </r>
    <phoneticPr fontId="4" type="noConversion"/>
  </si>
  <si>
    <r>
      <t>E</t>
    </r>
    <r>
      <rPr>
        <vertAlign val="subscript"/>
        <sz val="9"/>
        <rFont val="맑은 고딕"/>
        <family val="3"/>
        <charset val="129"/>
        <scheme val="major"/>
      </rPr>
      <t>목측</t>
    </r>
    <phoneticPr fontId="4" type="noConversion"/>
  </si>
  <si>
    <r>
      <t>E</t>
    </r>
    <r>
      <rPr>
        <vertAlign val="subscript"/>
        <sz val="9"/>
        <rFont val="맑은 고딕"/>
        <family val="3"/>
        <charset val="129"/>
        <scheme val="major"/>
      </rPr>
      <t>OF</t>
    </r>
    <phoneticPr fontId="4" type="noConversion"/>
  </si>
  <si>
    <r>
      <t>X</t>
    </r>
    <r>
      <rPr>
        <vertAlign val="subscript"/>
        <sz val="9"/>
        <rFont val="맑은 고딕"/>
        <family val="3"/>
        <charset val="129"/>
        <scheme val="major"/>
      </rPr>
      <t>max</t>
    </r>
    <phoneticPr fontId="4" type="noConversion"/>
  </si>
  <si>
    <r>
      <t>X</t>
    </r>
    <r>
      <rPr>
        <vertAlign val="subscript"/>
        <sz val="9"/>
        <rFont val="맑은 고딕"/>
        <family val="3"/>
        <charset val="129"/>
        <scheme val="major"/>
      </rPr>
      <t>max,우연</t>
    </r>
    <phoneticPr fontId="4" type="noConversion"/>
  </si>
  <si>
    <r>
      <t>X</t>
    </r>
    <r>
      <rPr>
        <vertAlign val="subscript"/>
        <sz val="9"/>
        <rFont val="맑은 고딕"/>
        <family val="3"/>
        <charset val="129"/>
        <scheme val="major"/>
      </rPr>
      <t>max,비교기</t>
    </r>
    <phoneticPr fontId="4" type="noConversion"/>
  </si>
  <si>
    <r>
      <t>X</t>
    </r>
    <r>
      <rPr>
        <vertAlign val="subscript"/>
        <sz val="9"/>
        <rFont val="맑은 고딕"/>
        <family val="3"/>
        <charset val="129"/>
        <scheme val="major"/>
      </rPr>
      <t>min</t>
    </r>
    <phoneticPr fontId="4" type="noConversion"/>
  </si>
  <si>
    <r>
      <t>X</t>
    </r>
    <r>
      <rPr>
        <vertAlign val="subscript"/>
        <sz val="9"/>
        <rFont val="맑은 고딕"/>
        <family val="3"/>
        <charset val="129"/>
        <scheme val="major"/>
      </rPr>
      <t>min,우연</t>
    </r>
    <phoneticPr fontId="4" type="noConversion"/>
  </si>
  <si>
    <r>
      <t>X</t>
    </r>
    <r>
      <rPr>
        <vertAlign val="subscript"/>
        <sz val="9"/>
        <rFont val="맑은 고딕"/>
        <family val="3"/>
        <charset val="129"/>
        <scheme val="major"/>
      </rPr>
      <t>min,비교기</t>
    </r>
    <phoneticPr fontId="4" type="noConversion"/>
  </si>
  <si>
    <t>기기번호</t>
    <phoneticPr fontId="4" type="noConversion"/>
  </si>
  <si>
    <t>Serial Number</t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</si>
  <si>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</si>
  <si>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</si>
  <si>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</si>
  <si>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Pass/Fail (A), (B)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</si>
</sst>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#\ ##0.0\ &quot;mg&quot;"/>
    <numFmt numFmtId="195" formatCode="0.000"/>
    <numFmt numFmtId="196" formatCode="0.00000"/>
    <numFmt numFmtId="197" formatCode="####\-##\-##"/>
    <numFmt numFmtId="198" formatCode="0.000_);[Red]\(0.000\)"/>
    <numFmt numFmtId="199" formatCode="0.0000_);[Red]\(0.0000\)"/>
    <numFmt numFmtId="200" formatCode="0.0000_ "/>
    <numFmt numFmtId="201" formatCode="\√\(0\)"/>
    <numFmt numFmtId="202" formatCode="0.0"/>
    <numFmt numFmtId="203" formatCode="#0.0\ E+00"/>
    <numFmt numFmtId="204" formatCode="&quot;0&quot;.0#\ E+00"/>
    <numFmt numFmtId="205" formatCode="0.00\ &quot;μm&quot;"/>
    <numFmt numFmtId="206" formatCode="0.00\ \℃"/>
    <numFmt numFmtId="207" formatCode="0.000\ 00"/>
    <numFmt numFmtId="208" formatCode="#\ ###\ ###"/>
    <numFmt numFmtId="209" formatCode="0.0\ &quot;μm&quot;"/>
    <numFmt numFmtId="210" formatCode="0.000\ 0"/>
    <numFmt numFmtId="211" formatCode="0.000\ &quot;μm&quot;"/>
    <numFmt numFmtId="212" formatCode="_-* #,##0_-;\-* #,##0_-;_-* &quot;-&quot;??_-;_-@_-"/>
    <numFmt numFmtId="213" formatCode="0.0000"/>
    <numFmt numFmtId="214" formatCode="0\ &quot;nm&quot;"/>
    <numFmt numFmtId="215" formatCode="0.000000"/>
    <numFmt numFmtId="216" formatCode="0.0000\ &quot;μm&quot;"/>
    <numFmt numFmtId="217" formatCode="#\ ##0"/>
    <numFmt numFmtId="218" formatCode="0.000\ 00\ &quot;mm&quot;"/>
    <numFmt numFmtId="219" formatCode="0.00_ &quot;μm&quot;"/>
    <numFmt numFmtId="220" formatCode="0.000\ 0\ &quot;μm&quot;"/>
    <numFmt numFmtId="221" formatCode="0_ "/>
  </numFmts>
  <fonts count="114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20"/>
      <name val="맑은 고딕"/>
      <family val="3"/>
      <charset val="129"/>
      <scheme val="major"/>
    </font>
    <font>
      <b/>
      <i/>
      <sz val="10"/>
      <name val="맑은 고딕"/>
      <family val="3"/>
      <charset val="129"/>
      <scheme val="major"/>
    </font>
    <font>
      <vertAlign val="subscript"/>
      <sz val="10"/>
      <name val="맑은 고딕"/>
      <family val="3"/>
      <charset val="129"/>
      <scheme val="minor"/>
    </font>
    <font>
      <i/>
      <sz val="10"/>
      <name val="times"/>
      <family val="1"/>
    </font>
    <font>
      <b/>
      <vertAlign val="subscript"/>
      <sz val="10"/>
      <name val="맑은 고딕"/>
      <family val="3"/>
      <charset val="129"/>
    </font>
    <font>
      <vertAlign val="subscript"/>
      <sz val="10"/>
      <name val="바탕"/>
      <family val="1"/>
      <charset val="129"/>
    </font>
    <font>
      <sz val="10"/>
      <name val="바탕"/>
      <family val="1"/>
      <charset val="129"/>
    </font>
    <font>
      <b/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맑은 고딕"/>
      <family val="3"/>
      <charset val="129"/>
    </font>
    <font>
      <i/>
      <sz val="9"/>
      <name val="times"/>
      <family val="1"/>
    </font>
    <font>
      <sz val="9"/>
      <name val="맑은 고딕"/>
      <family val="3"/>
      <charset val="129"/>
    </font>
    <font>
      <sz val="9"/>
      <name val="Times New Roman"/>
      <family val="1"/>
    </font>
    <font>
      <i/>
      <sz val="9"/>
      <name val="Times New Roman"/>
      <family val="1"/>
    </font>
    <font>
      <vertAlign val="subscript"/>
      <sz val="9"/>
      <name val="Times New Roman"/>
      <family val="1"/>
    </font>
    <font>
      <sz val="9"/>
      <color rgb="FFFF0000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8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0" applyNumberFormat="0" applyBorder="0" applyAlignment="0" applyProtection="0"/>
    <xf numFmtId="0" fontId="17" fillId="22" borderId="61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7" borderId="61" applyNumberFormat="0" applyAlignment="0" applyProtection="0">
      <alignment vertical="center"/>
    </xf>
    <xf numFmtId="0" fontId="31" fillId="22" borderId="6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0" applyNumberFormat="0" applyBorder="0" applyAlignment="0" applyProtection="0"/>
    <xf numFmtId="0" fontId="17" fillId="22" borderId="61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7" borderId="61" applyNumberFormat="0" applyAlignment="0" applyProtection="0">
      <alignment vertical="center"/>
    </xf>
    <xf numFmtId="0" fontId="31" fillId="22" borderId="6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60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8" xfId="0" applyNumberFormat="1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194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2" xfId="79" applyNumberFormat="1" applyFont="1" applyFill="1" applyBorder="1" applyAlignment="1">
      <alignment horizontal="center" vertical="center"/>
    </xf>
    <xf numFmtId="0" fontId="60" fillId="31" borderId="42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3" xfId="0" applyNumberFormat="1" applyFont="1" applyBorder="1" applyAlignment="1">
      <alignment horizontal="center" vertical="center"/>
    </xf>
    <xf numFmtId="0" fontId="53" fillId="26" borderId="43" xfId="0" applyFont="1" applyFill="1" applyBorder="1" applyAlignment="1">
      <alignment horizontal="center" vertical="center" wrapText="1"/>
    </xf>
    <xf numFmtId="0" fontId="55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center" vertical="center"/>
    </xf>
    <xf numFmtId="0" fontId="59" fillId="27" borderId="45" xfId="81" applyFont="1" applyFill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75" fillId="33" borderId="43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198" fontId="80" fillId="29" borderId="50" xfId="0" applyNumberFormat="1" applyFont="1" applyFill="1" applyBorder="1" applyAlignment="1">
      <alignment horizontal="center" vertical="center"/>
    </xf>
    <xf numFmtId="198" fontId="80" fillId="0" borderId="52" xfId="0" applyNumberFormat="1" applyFont="1" applyFill="1" applyBorder="1" applyAlignment="1">
      <alignment horizontal="center" vertical="center"/>
    </xf>
    <xf numFmtId="199" fontId="80" fillId="0" borderId="49" xfId="0" applyNumberFormat="1" applyFont="1" applyFill="1" applyBorder="1" applyAlignment="1">
      <alignment horizontal="center" vertical="center"/>
    </xf>
    <xf numFmtId="0" fontId="80" fillId="35" borderId="49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83" fillId="35" borderId="47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200" fontId="80" fillId="0" borderId="51" xfId="0" applyNumberFormat="1" applyFont="1" applyFill="1" applyBorder="1" applyAlignment="1">
      <alignment horizontal="center" vertical="center"/>
    </xf>
    <xf numFmtId="0" fontId="80" fillId="35" borderId="51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vertical="center"/>
    </xf>
    <xf numFmtId="210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88" fillId="0" borderId="0" xfId="0" applyNumberFormat="1" applyFont="1" applyAlignment="1">
      <alignment vertical="center"/>
    </xf>
    <xf numFmtId="0" fontId="88" fillId="0" borderId="0" xfId="0" applyNumberFormat="1" applyFont="1" applyAlignment="1">
      <alignment horizontal="left" vertical="center" indent="1"/>
    </xf>
    <xf numFmtId="0" fontId="80" fillId="32" borderId="59" xfId="0" applyNumberFormat="1" applyFont="1" applyFill="1" applyBorder="1" applyAlignment="1">
      <alignment horizontal="center" vertical="center" wrapText="1"/>
    </xf>
    <xf numFmtId="0" fontId="80" fillId="0" borderId="58" xfId="0" applyNumberFormat="1" applyFont="1" applyFill="1" applyBorder="1" applyAlignment="1">
      <alignment horizontal="center" vertical="center"/>
    </xf>
    <xf numFmtId="0" fontId="80" fillId="36" borderId="58" xfId="0" applyNumberFormat="1" applyFont="1" applyFill="1" applyBorder="1" applyAlignment="1">
      <alignment horizontal="center" vertical="center"/>
    </xf>
    <xf numFmtId="0" fontId="80" fillId="0" borderId="51" xfId="0" applyNumberFormat="1" applyFont="1" applyFill="1" applyBorder="1" applyAlignment="1">
      <alignment horizontal="center" vertical="center"/>
    </xf>
    <xf numFmtId="0" fontId="80" fillId="34" borderId="58" xfId="0" applyNumberFormat="1" applyFont="1" applyFill="1" applyBorder="1" applyAlignment="1">
      <alignment horizontal="center" vertical="center"/>
    </xf>
    <xf numFmtId="0" fontId="75" fillId="33" borderId="40" xfId="0" applyFont="1" applyFill="1" applyBorder="1">
      <alignment vertical="center"/>
    </xf>
    <xf numFmtId="0" fontId="81" fillId="28" borderId="58" xfId="0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0" fontId="89" fillId="28" borderId="58" xfId="0" applyNumberFormat="1" applyFont="1" applyFill="1" applyBorder="1" applyAlignment="1">
      <alignment horizontal="center" vertical="center"/>
    </xf>
    <xf numFmtId="49" fontId="55" fillId="0" borderId="40" xfId="0" applyNumberFormat="1" applyFont="1" applyBorder="1" applyAlignment="1">
      <alignment horizontal="center" vertical="center"/>
    </xf>
    <xf numFmtId="0" fontId="5" fillId="28" borderId="59" xfId="0" applyNumberFormat="1" applyFont="1" applyFill="1" applyBorder="1" applyAlignment="1">
      <alignment horizontal="center" vertical="center"/>
    </xf>
    <xf numFmtId="49" fontId="81" fillId="28" borderId="58" xfId="0" applyNumberFormat="1" applyFont="1" applyFill="1" applyBorder="1" applyAlignment="1">
      <alignment horizontal="center" vertical="center"/>
    </xf>
    <xf numFmtId="190" fontId="81" fillId="28" borderId="58" xfId="0" applyNumberFormat="1" applyFont="1" applyFill="1" applyBorder="1" applyAlignment="1">
      <alignment horizontal="center" vertical="center"/>
    </xf>
    <xf numFmtId="0" fontId="80" fillId="0" borderId="58" xfId="78" applyNumberFormat="1" applyFont="1" applyFill="1" applyBorder="1" applyAlignment="1">
      <alignment horizontal="center" vertical="center"/>
    </xf>
    <xf numFmtId="0" fontId="80" fillId="32" borderId="58" xfId="0" applyNumberFormat="1" applyFont="1" applyFill="1" applyBorder="1" applyAlignment="1">
      <alignment horizontal="center" vertical="center" wrapText="1"/>
    </xf>
    <xf numFmtId="0" fontId="80" fillId="0" borderId="58" xfId="0" applyNumberFormat="1" applyFont="1" applyFill="1" applyBorder="1" applyAlignment="1">
      <alignment horizontal="center" vertical="center" wrapText="1"/>
    </xf>
    <xf numFmtId="0" fontId="80" fillId="0" borderId="58" xfId="0" applyNumberFormat="1" applyFont="1" applyBorder="1" applyAlignment="1">
      <alignment horizontal="center" vertical="center"/>
    </xf>
    <xf numFmtId="2" fontId="80" fillId="29" borderId="58" xfId="0" applyNumberFormat="1" applyFont="1" applyFill="1" applyBorder="1" applyAlignment="1">
      <alignment horizontal="center" vertical="center"/>
    </xf>
    <xf numFmtId="193" fontId="80" fillId="0" borderId="58" xfId="0" applyNumberFormat="1" applyFont="1" applyFill="1" applyBorder="1" applyAlignment="1">
      <alignment horizontal="center" vertical="center"/>
    </xf>
    <xf numFmtId="202" fontId="80" fillId="0" borderId="58" xfId="0" applyNumberFormat="1" applyFont="1" applyFill="1" applyBorder="1" applyAlignment="1">
      <alignment horizontal="center" vertical="center"/>
    </xf>
    <xf numFmtId="0" fontId="80" fillId="29" borderId="58" xfId="0" applyNumberFormat="1" applyFont="1" applyFill="1" applyBorder="1" applyAlignment="1">
      <alignment horizontal="center" vertical="center"/>
    </xf>
    <xf numFmtId="2" fontId="80" fillId="0" borderId="58" xfId="0" applyNumberFormat="1" applyFont="1" applyFill="1" applyBorder="1" applyAlignment="1">
      <alignment horizontal="center" vertical="center"/>
    </xf>
    <xf numFmtId="201" fontId="80" fillId="0" borderId="58" xfId="0" applyNumberFormat="1" applyFont="1" applyFill="1" applyBorder="1" applyAlignment="1">
      <alignment horizontal="center" vertical="center"/>
    </xf>
    <xf numFmtId="203" fontId="80" fillId="0" borderId="58" xfId="0" applyNumberFormat="1" applyFont="1" applyFill="1" applyBorder="1" applyAlignment="1">
      <alignment horizontal="center" vertical="center"/>
    </xf>
    <xf numFmtId="204" fontId="80" fillId="0" borderId="58" xfId="0" applyNumberFormat="1" applyFont="1" applyFill="1" applyBorder="1" applyAlignment="1">
      <alignment horizontal="center" vertical="center"/>
    </xf>
    <xf numFmtId="0" fontId="91" fillId="0" borderId="58" xfId="0" applyNumberFormat="1" applyFont="1" applyFill="1" applyBorder="1" applyAlignment="1">
      <alignment horizontal="center" vertical="center"/>
    </xf>
    <xf numFmtId="0" fontId="80" fillId="0" borderId="58" xfId="0" applyNumberFormat="1" applyFont="1" applyFill="1" applyBorder="1" applyAlignment="1">
      <alignment horizontal="left" vertical="center"/>
    </xf>
    <xf numFmtId="49" fontId="80" fillId="0" borderId="58" xfId="0" applyNumberFormat="1" applyFont="1" applyFill="1" applyBorder="1" applyAlignment="1">
      <alignment horizontal="left" vertical="center"/>
    </xf>
    <xf numFmtId="196" fontId="80" fillId="0" borderId="58" xfId="0" applyNumberFormat="1" applyFont="1" applyFill="1" applyBorder="1" applyAlignment="1">
      <alignment horizontal="center" vertical="center"/>
    </xf>
    <xf numFmtId="188" fontId="80" fillId="0" borderId="58" xfId="0" applyNumberFormat="1" applyFont="1" applyFill="1" applyBorder="1" applyAlignment="1">
      <alignment horizontal="center" vertical="center"/>
    </xf>
    <xf numFmtId="195" fontId="80" fillId="29" borderId="58" xfId="0" applyNumberFormat="1" applyFont="1" applyFill="1" applyBorder="1" applyAlignment="1">
      <alignment horizontal="center" vertical="center"/>
    </xf>
    <xf numFmtId="195" fontId="80" fillId="0" borderId="58" xfId="0" applyNumberFormat="1" applyFont="1" applyFill="1" applyBorder="1" applyAlignment="1">
      <alignment horizontal="center" vertical="center"/>
    </xf>
    <xf numFmtId="195" fontId="80" fillId="32" borderId="58" xfId="0" applyNumberFormat="1" applyFont="1" applyFill="1" applyBorder="1" applyAlignment="1">
      <alignment horizontal="center" vertical="center"/>
    </xf>
    <xf numFmtId="189" fontId="80" fillId="0" borderId="51" xfId="0" applyNumberFormat="1" applyFont="1" applyFill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 shrinkToFit="1"/>
    </xf>
    <xf numFmtId="41" fontId="52" fillId="0" borderId="43" xfId="87" applyFont="1" applyBorder="1" applyAlignment="1">
      <alignment horizontal="center" vertical="center"/>
    </xf>
    <xf numFmtId="0" fontId="52" fillId="0" borderId="43" xfId="87" applyNumberFormat="1" applyFont="1" applyBorder="1" applyAlignment="1">
      <alignment horizontal="center" vertical="center"/>
    </xf>
    <xf numFmtId="41" fontId="52" fillId="0" borderId="43" xfId="0" applyNumberFormat="1" applyFont="1" applyBorder="1" applyAlignment="1">
      <alignment horizontal="center" vertical="center"/>
    </xf>
    <xf numFmtId="212" fontId="52" fillId="0" borderId="43" xfId="87" applyNumberFormat="1" applyFont="1" applyBorder="1" applyAlignment="1">
      <alignment horizontal="center" vertical="center"/>
    </xf>
    <xf numFmtId="41" fontId="52" fillId="0" borderId="43" xfId="87" applyNumberFormat="1" applyFont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2" fontId="80" fillId="32" borderId="58" xfId="86" applyNumberFormat="1" applyFont="1" applyFill="1" applyBorder="1" applyAlignment="1">
      <alignment horizontal="center" vertical="center" wrapText="1"/>
    </xf>
    <xf numFmtId="0" fontId="81" fillId="28" borderId="64" xfId="0" applyNumberFormat="1" applyFont="1" applyFill="1" applyBorder="1" applyAlignment="1">
      <alignment vertical="center" wrapText="1"/>
    </xf>
    <xf numFmtId="0" fontId="48" fillId="0" borderId="44" xfId="79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02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5" fillId="0" borderId="39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69" fillId="0" borderId="0" xfId="0" applyFont="1" applyBorder="1" applyAlignment="1">
      <alignment horizontal="right" vertical="center"/>
    </xf>
    <xf numFmtId="0" fontId="7" fillId="28" borderId="59" xfId="0" applyNumberFormat="1" applyFont="1" applyFill="1" applyBorder="1" applyAlignment="1">
      <alignment horizontal="center" vertical="center"/>
    </xf>
    <xf numFmtId="0" fontId="1" fillId="0" borderId="58" xfId="78" applyNumberFormat="1" applyFont="1" applyFill="1" applyBorder="1" applyAlignment="1">
      <alignment horizontal="center" vertical="center"/>
    </xf>
    <xf numFmtId="197" fontId="1" fillId="0" borderId="58" xfId="78" applyNumberFormat="1" applyFont="1" applyFill="1" applyBorder="1" applyAlignment="1">
      <alignment horizontal="center" vertical="center"/>
    </xf>
    <xf numFmtId="49" fontId="1" fillId="0" borderId="58" xfId="78" applyNumberFormat="1" applyFont="1" applyFill="1" applyBorder="1" applyAlignment="1">
      <alignment horizontal="center" vertical="center"/>
    </xf>
    <xf numFmtId="0" fontId="7" fillId="28" borderId="59" xfId="0" applyNumberFormat="1" applyFont="1" applyFill="1" applyBorder="1" applyAlignment="1">
      <alignment horizontal="center" vertical="center" wrapText="1"/>
    </xf>
    <xf numFmtId="2" fontId="1" fillId="0" borderId="58" xfId="78" applyNumberFormat="1" applyFont="1" applyFill="1" applyBorder="1" applyAlignment="1">
      <alignment horizontal="center" vertical="center"/>
    </xf>
    <xf numFmtId="0" fontId="93" fillId="0" borderId="0" xfId="0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195" fontId="67" fillId="0" borderId="39" xfId="0" applyNumberFormat="1" applyFont="1" applyBorder="1">
      <alignment vertical="center"/>
    </xf>
    <xf numFmtId="0" fontId="67" fillId="0" borderId="39" xfId="0" applyFont="1" applyBorder="1">
      <alignment vertical="center"/>
    </xf>
    <xf numFmtId="195" fontId="67" fillId="0" borderId="39" xfId="0" applyNumberFormat="1" applyFont="1" applyBorder="1" applyAlignment="1">
      <alignment horizontal="center" vertical="center"/>
    </xf>
    <xf numFmtId="0" fontId="67" fillId="0" borderId="57" xfId="0" applyFont="1" applyBorder="1">
      <alignment vertical="center"/>
    </xf>
    <xf numFmtId="195" fontId="67" fillId="0" borderId="57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wrapText="1"/>
    </xf>
    <xf numFmtId="2" fontId="67" fillId="0" borderId="0" xfId="0" applyNumberFormat="1" applyFont="1" applyBorder="1" applyAlignment="1">
      <alignment horizontal="center" vertical="center"/>
    </xf>
    <xf numFmtId="218" fontId="67" fillId="0" borderId="0" xfId="0" applyNumberFormat="1" applyFont="1" applyBorder="1" applyAlignment="1">
      <alignment vertical="center"/>
    </xf>
    <xf numFmtId="218" fontId="67" fillId="0" borderId="0" xfId="0" applyNumberFormat="1" applyFont="1" applyAlignment="1">
      <alignment vertical="center"/>
    </xf>
    <xf numFmtId="195" fontId="67" fillId="0" borderId="57" xfId="0" applyNumberFormat="1" applyFont="1" applyBorder="1" applyAlignment="1">
      <alignment vertical="center"/>
    </xf>
    <xf numFmtId="188" fontId="67" fillId="0" borderId="0" xfId="0" applyNumberFormat="1" applyFont="1" applyBorder="1" applyAlignment="1">
      <alignment vertical="center"/>
    </xf>
    <xf numFmtId="188" fontId="67" fillId="0" borderId="0" xfId="0" applyNumberFormat="1" applyFont="1" applyBorder="1" applyAlignment="1">
      <alignment horizontal="right" vertical="center"/>
    </xf>
    <xf numFmtId="0" fontId="69" fillId="0" borderId="0" xfId="0" applyFont="1" applyBorder="1" applyAlignment="1">
      <alignment horizontal="left" vertical="center"/>
    </xf>
    <xf numFmtId="188" fontId="67" fillId="0" borderId="0" xfId="0" applyNumberFormat="1" applyFont="1" applyBorder="1" applyAlignment="1">
      <alignment horizontal="right"/>
    </xf>
    <xf numFmtId="188" fontId="67" fillId="0" borderId="0" xfId="0" applyNumberFormat="1" applyFont="1" applyBorder="1" applyAlignment="1"/>
    <xf numFmtId="0" fontId="65" fillId="0" borderId="0" xfId="0" applyFont="1" applyBorder="1" applyAlignment="1">
      <alignment horizontal="left" vertical="center"/>
    </xf>
    <xf numFmtId="0" fontId="80" fillId="0" borderId="0" xfId="0" applyFont="1" applyBorder="1" applyAlignment="1">
      <alignment vertical="center"/>
    </xf>
    <xf numFmtId="0" fontId="0" fillId="0" borderId="0" xfId="0" applyBorder="1">
      <alignment vertical="center"/>
    </xf>
    <xf numFmtId="220" fontId="67" fillId="0" borderId="0" xfId="0" applyNumberFormat="1" applyFont="1" applyBorder="1" applyAlignment="1">
      <alignment vertical="center"/>
    </xf>
    <xf numFmtId="0" fontId="81" fillId="28" borderId="64" xfId="0" applyNumberFormat="1" applyFont="1" applyFill="1" applyBorder="1" applyAlignment="1">
      <alignment horizontal="center" vertical="center" wrapText="1"/>
    </xf>
    <xf numFmtId="0" fontId="81" fillId="28" borderId="59" xfId="0" applyNumberFormat="1" applyFont="1" applyFill="1" applyBorder="1" applyAlignment="1">
      <alignment horizontal="center" vertical="center" wrapText="1"/>
    </xf>
    <xf numFmtId="189" fontId="80" fillId="0" borderId="58" xfId="0" applyNumberFormat="1" applyFont="1" applyFill="1" applyBorder="1" applyAlignment="1">
      <alignment horizontal="center" vertical="center"/>
    </xf>
    <xf numFmtId="0" fontId="81" fillId="28" borderId="47" xfId="0" applyNumberFormat="1" applyFont="1" applyFill="1" applyBorder="1" applyAlignment="1">
      <alignment horizontal="center"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0" fontId="108" fillId="35" borderId="58" xfId="0" applyNumberFormat="1" applyFont="1" applyFill="1" applyBorder="1" applyAlignment="1">
      <alignment horizontal="center" vertical="center"/>
    </xf>
    <xf numFmtId="0" fontId="81" fillId="28" borderId="59" xfId="0" applyNumberFormat="1" applyFont="1" applyFill="1" applyBorder="1" applyAlignment="1">
      <alignment horizontal="center" vertical="center" wrapText="1"/>
    </xf>
    <xf numFmtId="0" fontId="53" fillId="26" borderId="33" xfId="0" quotePrefix="1" applyFont="1" applyFill="1" applyBorder="1" applyAlignment="1">
      <alignment horizontal="center" vertical="center" wrapText="1"/>
    </xf>
    <xf numFmtId="0" fontId="48" fillId="0" borderId="0" xfId="79" applyNumberFormat="1" applyFont="1" applyFill="1" applyAlignment="1">
      <alignment horizontal="left" vertical="center" indent="1"/>
    </xf>
    <xf numFmtId="0" fontId="53" fillId="26" borderId="60" xfId="0" applyFont="1" applyFill="1" applyBorder="1" applyAlignment="1">
      <alignment horizontal="center" vertical="center" wrapText="1"/>
    </xf>
    <xf numFmtId="0" fontId="52" fillId="0" borderId="60" xfId="0" applyFont="1" applyBorder="1" applyAlignment="1">
      <alignment horizontal="center" vertical="center"/>
    </xf>
    <xf numFmtId="49" fontId="55" fillId="0" borderId="60" xfId="0" applyNumberFormat="1" applyFont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 indent="2"/>
    </xf>
    <xf numFmtId="0" fontId="50" fillId="0" borderId="72" xfId="80" applyNumberFormat="1" applyFont="1" applyFill="1" applyBorder="1" applyAlignment="1">
      <alignment horizontal="right"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190" fontId="81" fillId="28" borderId="58" xfId="0" applyNumberFormat="1" applyFont="1" applyFill="1" applyBorder="1" applyAlignment="1">
      <alignment horizontal="center" vertical="center" wrapText="1"/>
    </xf>
    <xf numFmtId="0" fontId="81" fillId="28" borderId="59" xfId="0" applyNumberFormat="1" applyFont="1" applyFill="1" applyBorder="1" applyAlignment="1">
      <alignment horizontal="center" vertical="center" wrapText="1"/>
    </xf>
    <xf numFmtId="0" fontId="81" fillId="28" borderId="59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right"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190" fontId="81" fillId="28" borderId="58" xfId="0" applyNumberFormat="1" applyFont="1" applyFill="1" applyBorder="1" applyAlignment="1">
      <alignment horizontal="center" vertical="center" wrapText="1"/>
    </xf>
    <xf numFmtId="195" fontId="80" fillId="31" borderId="58" xfId="0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vertical="center"/>
    </xf>
    <xf numFmtId="0" fontId="48" fillId="0" borderId="72" xfId="79" applyNumberFormat="1" applyFont="1" applyFill="1" applyBorder="1" applyAlignment="1">
      <alignment horizontal="right" vertical="center"/>
    </xf>
    <xf numFmtId="0" fontId="48" fillId="0" borderId="72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" fontId="48" fillId="0" borderId="0" xfId="79" applyNumberFormat="1" applyFont="1" applyFill="1" applyBorder="1" applyAlignment="1">
      <alignment horizontal="center" vertical="center"/>
    </xf>
    <xf numFmtId="2" fontId="48" fillId="0" borderId="0" xfId="79" applyNumberFormat="1" applyFont="1" applyFill="1" applyAlignment="1">
      <alignment horizontal="center" vertical="center"/>
    </xf>
    <xf numFmtId="221" fontId="109" fillId="37" borderId="72" xfId="107" applyNumberFormat="1" applyFont="1" applyFill="1" applyBorder="1" applyAlignment="1">
      <alignment horizontal="center" vertical="center" wrapText="1"/>
    </xf>
    <xf numFmtId="0" fontId="81" fillId="28" borderId="58" xfId="0" applyNumberFormat="1" applyFont="1" applyFill="1" applyBorder="1" applyAlignment="1">
      <alignment horizontal="center" vertical="center" wrapText="1"/>
    </xf>
    <xf numFmtId="49" fontId="60" fillId="37" borderId="72" xfId="79" applyNumberFormat="1" applyFont="1" applyFill="1" applyBorder="1" applyAlignment="1">
      <alignment horizontal="center" vertical="center" wrapText="1"/>
    </xf>
    <xf numFmtId="0" fontId="80" fillId="0" borderId="47" xfId="0" applyNumberFormat="1" applyFont="1" applyFill="1" applyBorder="1" applyAlignment="1">
      <alignment horizontal="center"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189" fontId="80" fillId="0" borderId="58" xfId="0" applyNumberFormat="1" applyFont="1" applyFill="1" applyBorder="1" applyAlignment="1">
      <alignment horizontal="center" vertical="center"/>
    </xf>
    <xf numFmtId="195" fontId="80" fillId="0" borderId="0" xfId="0" applyNumberFormat="1" applyFont="1" applyFill="1" applyBorder="1" applyAlignment="1">
      <alignment horizontal="center" vertical="center"/>
    </xf>
    <xf numFmtId="0" fontId="80" fillId="38" borderId="58" xfId="0" applyNumberFormat="1" applyFont="1" applyFill="1" applyBorder="1" applyAlignment="1">
      <alignment horizontal="center" vertical="center"/>
    </xf>
    <xf numFmtId="0" fontId="111" fillId="28" borderId="58" xfId="0" applyNumberFormat="1" applyFont="1" applyFill="1" applyBorder="1" applyAlignment="1">
      <alignment horizontal="center" vertical="center"/>
    </xf>
    <xf numFmtId="0" fontId="80" fillId="29" borderId="47" xfId="0" applyNumberFormat="1" applyFont="1" applyFill="1" applyBorder="1" applyAlignment="1">
      <alignment horizontal="center" vertical="center"/>
    </xf>
    <xf numFmtId="193" fontId="80" fillId="0" borderId="47" xfId="0" applyNumberFormat="1" applyFont="1" applyFill="1" applyBorder="1" applyAlignment="1">
      <alignment horizontal="center" vertical="center"/>
    </xf>
    <xf numFmtId="0" fontId="80" fillId="0" borderId="49" xfId="0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0" fontId="48" fillId="0" borderId="71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/>
    </xf>
    <xf numFmtId="49" fontId="52" fillId="0" borderId="60" xfId="0" applyNumberFormat="1" applyFont="1" applyBorder="1" applyAlignment="1">
      <alignment horizontal="center" vertical="center"/>
    </xf>
    <xf numFmtId="0" fontId="113" fillId="0" borderId="0" xfId="79" applyNumberFormat="1" applyFont="1" applyFill="1" applyAlignment="1">
      <alignment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2" xfId="79" applyNumberFormat="1" applyFont="1" applyFill="1" applyBorder="1" applyAlignment="1">
      <alignment horizontal="center" vertical="center"/>
    </xf>
    <xf numFmtId="221" fontId="60" fillId="37" borderId="0" xfId="0" applyNumberFormat="1" applyFont="1" applyFill="1" applyBorder="1" applyAlignment="1">
      <alignment horizontal="center" vertical="center" wrapText="1"/>
    </xf>
    <xf numFmtId="221" fontId="60" fillId="37" borderId="72" xfId="0" applyNumberFormat="1" applyFont="1" applyFill="1" applyBorder="1" applyAlignment="1">
      <alignment horizontal="center" vertical="center" wrapText="1"/>
    </xf>
    <xf numFmtId="221" fontId="60" fillId="37" borderId="0" xfId="0" applyNumberFormat="1" applyFont="1" applyFill="1" applyAlignment="1">
      <alignment horizontal="center" vertical="center"/>
    </xf>
    <xf numFmtId="221" fontId="60" fillId="37" borderId="72" xfId="0" applyNumberFormat="1" applyFont="1" applyFill="1" applyBorder="1" applyAlignment="1">
      <alignment horizontal="center" vertical="center"/>
    </xf>
    <xf numFmtId="221" fontId="109" fillId="37" borderId="0" xfId="107" applyNumberFormat="1" applyFont="1" applyFill="1" applyBorder="1" applyAlignment="1">
      <alignment horizontal="center" vertical="center" wrapText="1"/>
    </xf>
    <xf numFmtId="221" fontId="109" fillId="37" borderId="72" xfId="107" applyNumberFormat="1" applyFont="1" applyFill="1" applyBorder="1" applyAlignment="1">
      <alignment horizontal="center" vertical="center" wrapText="1"/>
    </xf>
    <xf numFmtId="221" fontId="109" fillId="37" borderId="0" xfId="107" applyNumberFormat="1" applyFont="1" applyFill="1" applyBorder="1" applyAlignment="1">
      <alignment horizontal="center" vertical="center"/>
    </xf>
    <xf numFmtId="221" fontId="109" fillId="37" borderId="72" xfId="107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2" xfId="0" applyNumberFormat="1" applyFont="1" applyFill="1" applyBorder="1" applyAlignment="1">
      <alignment horizontal="center" vertical="center"/>
    </xf>
    <xf numFmtId="221" fontId="48" fillId="37" borderId="0" xfId="0" applyNumberFormat="1" applyFont="1" applyFill="1" applyBorder="1" applyAlignment="1">
      <alignment horizontal="center" vertical="center"/>
    </xf>
    <xf numFmtId="221" fontId="48" fillId="37" borderId="72" xfId="0" applyNumberFormat="1" applyFont="1" applyFill="1" applyBorder="1" applyAlignment="1">
      <alignment horizontal="center" vertical="center"/>
    </xf>
    <xf numFmtId="221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48" fillId="0" borderId="69" xfId="79" applyNumberFormat="1" applyFont="1" applyFill="1" applyBorder="1" applyAlignment="1">
      <alignment horizontal="center" vertical="center"/>
    </xf>
    <xf numFmtId="0" fontId="7" fillId="28" borderId="64" xfId="0" applyNumberFormat="1" applyFont="1" applyFill="1" applyBorder="1" applyAlignment="1">
      <alignment horizontal="center" vertical="center"/>
    </xf>
    <xf numFmtId="0" fontId="7" fillId="28" borderId="65" xfId="0" applyNumberFormat="1" applyFont="1" applyFill="1" applyBorder="1" applyAlignment="1">
      <alignment horizontal="center" vertical="center"/>
    </xf>
    <xf numFmtId="0" fontId="7" fillId="28" borderId="66" xfId="0" applyNumberFormat="1" applyFont="1" applyFill="1" applyBorder="1" applyAlignment="1">
      <alignment horizontal="center" vertical="center"/>
    </xf>
    <xf numFmtId="0" fontId="7" fillId="28" borderId="59" xfId="0" applyNumberFormat="1" applyFont="1" applyFill="1" applyBorder="1" applyAlignment="1">
      <alignment horizontal="center" vertical="center" wrapText="1"/>
    </xf>
    <xf numFmtId="0" fontId="7" fillId="28" borderId="48" xfId="0" applyNumberFormat="1" applyFont="1" applyFill="1" applyBorder="1" applyAlignment="1">
      <alignment horizontal="center" vertical="center" wrapText="1"/>
    </xf>
    <xf numFmtId="197" fontId="1" fillId="0" borderId="64" xfId="78" applyNumberFormat="1" applyFont="1" applyFill="1" applyBorder="1" applyAlignment="1">
      <alignment horizontal="center" vertical="center"/>
    </xf>
    <xf numFmtId="197" fontId="1" fillId="0" borderId="66" xfId="78" applyNumberFormat="1" applyFont="1" applyFill="1" applyBorder="1" applyAlignment="1">
      <alignment horizontal="center" vertical="center"/>
    </xf>
    <xf numFmtId="49" fontId="1" fillId="0" borderId="64" xfId="78" applyNumberFormat="1" applyFont="1" applyFill="1" applyBorder="1" applyAlignment="1">
      <alignment horizontal="center" vertical="center"/>
    </xf>
    <xf numFmtId="49" fontId="1" fillId="0" borderId="66" xfId="78" applyNumberFormat="1" applyFont="1" applyFill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right" vertical="center"/>
    </xf>
    <xf numFmtId="0" fontId="67" fillId="32" borderId="44" xfId="0" applyFont="1" applyFill="1" applyBorder="1" applyAlignment="1">
      <alignment horizontal="center" vertical="center"/>
    </xf>
    <xf numFmtId="0" fontId="67" fillId="32" borderId="42" xfId="0" applyFont="1" applyFill="1" applyBorder="1" applyAlignment="1">
      <alignment horizontal="center" vertical="center"/>
    </xf>
    <xf numFmtId="0" fontId="67" fillId="32" borderId="45" xfId="0" applyFont="1" applyFill="1" applyBorder="1" applyAlignment="1">
      <alignment horizontal="center" vertical="center"/>
    </xf>
    <xf numFmtId="0" fontId="67" fillId="32" borderId="31" xfId="0" applyFont="1" applyFill="1" applyBorder="1" applyAlignment="1">
      <alignment horizontal="center" vertical="center"/>
    </xf>
    <xf numFmtId="0" fontId="67" fillId="32" borderId="0" xfId="0" applyFont="1" applyFill="1" applyBorder="1" applyAlignment="1">
      <alignment horizontal="center" vertical="center"/>
    </xf>
    <xf numFmtId="0" fontId="67" fillId="32" borderId="32" xfId="0" applyFont="1" applyFill="1" applyBorder="1" applyAlignment="1">
      <alignment horizontal="center" vertical="center"/>
    </xf>
    <xf numFmtId="0" fontId="67" fillId="32" borderId="37" xfId="0" applyFont="1" applyFill="1" applyBorder="1" applyAlignment="1">
      <alignment horizontal="center" vertical="center"/>
    </xf>
    <xf numFmtId="0" fontId="67" fillId="32" borderId="39" xfId="0" applyFont="1" applyFill="1" applyBorder="1" applyAlignment="1">
      <alignment horizontal="center" vertical="center"/>
    </xf>
    <xf numFmtId="0" fontId="67" fillId="32" borderId="46" xfId="0" applyFont="1" applyFill="1" applyBorder="1" applyAlignment="1">
      <alignment horizontal="center" vertical="center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42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31" xfId="0" applyFont="1" applyFill="1" applyBorder="1" applyAlignment="1">
      <alignment horizontal="center" vertical="center" wrapText="1"/>
    </xf>
    <xf numFmtId="0" fontId="67" fillId="32" borderId="0" xfId="0" applyFont="1" applyFill="1" applyBorder="1" applyAlignment="1">
      <alignment horizontal="center" vertical="center" wrapText="1"/>
    </xf>
    <xf numFmtId="0" fontId="67" fillId="32" borderId="32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6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/>
    </xf>
    <xf numFmtId="0" fontId="67" fillId="0" borderId="43" xfId="0" applyFont="1" applyBorder="1" applyAlignment="1">
      <alignment horizontal="center" vertical="center" wrapText="1"/>
    </xf>
    <xf numFmtId="188" fontId="67" fillId="0" borderId="43" xfId="0" applyNumberFormat="1" applyFont="1" applyBorder="1" applyAlignment="1">
      <alignment horizontal="center" vertical="center"/>
    </xf>
    <xf numFmtId="0" fontId="93" fillId="0" borderId="0" xfId="0" applyFont="1" applyBorder="1" applyAlignment="1">
      <alignment vertical="center"/>
    </xf>
    <xf numFmtId="216" fontId="67" fillId="0" borderId="0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horizontal="center" vertical="center"/>
    </xf>
    <xf numFmtId="189" fontId="67" fillId="0" borderId="43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15" fontId="67" fillId="0" borderId="57" xfId="0" applyNumberFormat="1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213" fontId="67" fillId="0" borderId="57" xfId="0" applyNumberFormat="1" applyFont="1" applyBorder="1" applyAlignment="1">
      <alignment horizontal="right" vertical="center"/>
    </xf>
    <xf numFmtId="213" fontId="67" fillId="0" borderId="39" xfId="0" applyNumberFormat="1" applyFont="1" applyBorder="1" applyAlignment="1">
      <alignment horizontal="center" vertical="center"/>
    </xf>
    <xf numFmtId="2" fontId="67" fillId="0" borderId="53" xfId="0" applyNumberFormat="1" applyFont="1" applyBorder="1" applyAlignment="1">
      <alignment horizontal="right" vertical="center" indent="1"/>
    </xf>
    <xf numFmtId="2" fontId="67" fillId="0" borderId="57" xfId="0" applyNumberFormat="1" applyFont="1" applyBorder="1" applyAlignment="1">
      <alignment horizontal="right" vertical="center" indent="1"/>
    </xf>
    <xf numFmtId="2" fontId="67" fillId="0" borderId="54" xfId="0" applyNumberFormat="1" applyFont="1" applyBorder="1" applyAlignment="1">
      <alignment horizontal="right" vertical="center" indent="1"/>
    </xf>
    <xf numFmtId="0" fontId="67" fillId="0" borderId="43" xfId="0" applyFont="1" applyBorder="1" applyAlignment="1">
      <alignment horizontal="right" vertical="center"/>
    </xf>
    <xf numFmtId="0" fontId="67" fillId="0" borderId="43" xfId="0" applyFont="1" applyBorder="1" applyAlignment="1">
      <alignment horizontal="center" vertical="center"/>
    </xf>
    <xf numFmtId="0" fontId="65" fillId="0" borderId="53" xfId="0" applyFont="1" applyBorder="1" applyAlignment="1">
      <alignment horizontal="left" vertical="center" indent="1"/>
    </xf>
    <xf numFmtId="0" fontId="65" fillId="0" borderId="57" xfId="0" applyFont="1" applyBorder="1" applyAlignment="1">
      <alignment horizontal="left" vertical="center" indent="1"/>
    </xf>
    <xf numFmtId="0" fontId="65" fillId="0" borderId="54" xfId="0" applyFont="1" applyBorder="1" applyAlignment="1">
      <alignment horizontal="left" vertical="center" indent="1"/>
    </xf>
    <xf numFmtId="195" fontId="67" fillId="0" borderId="53" xfId="0" applyNumberFormat="1" applyFont="1" applyBorder="1" applyAlignment="1">
      <alignment horizontal="right" vertical="center"/>
    </xf>
    <xf numFmtId="195" fontId="67" fillId="0" borderId="57" xfId="0" applyNumberFormat="1" applyFont="1" applyBorder="1" applyAlignment="1">
      <alignment horizontal="right" vertical="center"/>
    </xf>
    <xf numFmtId="0" fontId="67" fillId="0" borderId="57" xfId="0" applyNumberFormat="1" applyFont="1" applyBorder="1" applyAlignment="1">
      <alignment vertical="center"/>
    </xf>
    <xf numFmtId="0" fontId="67" fillId="0" borderId="54" xfId="0" applyNumberFormat="1" applyFont="1" applyBorder="1" applyAlignment="1">
      <alignment vertical="center"/>
    </xf>
    <xf numFmtId="0" fontId="67" fillId="0" borderId="53" xfId="0" applyFont="1" applyBorder="1" applyAlignment="1">
      <alignment horizontal="center" vertical="center"/>
    </xf>
    <xf numFmtId="0" fontId="67" fillId="0" borderId="57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213" fontId="67" fillId="0" borderId="53" xfId="0" applyNumberFormat="1" applyFont="1" applyBorder="1" applyAlignment="1">
      <alignment vertical="center"/>
    </xf>
    <xf numFmtId="213" fontId="67" fillId="0" borderId="57" xfId="0" applyNumberFormat="1" applyFont="1" applyBorder="1" applyAlignment="1">
      <alignment vertical="center"/>
    </xf>
    <xf numFmtId="192" fontId="67" fillId="0" borderId="57" xfId="0" applyNumberFormat="1" applyFont="1" applyBorder="1" applyAlignment="1">
      <alignment vertical="center"/>
    </xf>
    <xf numFmtId="192" fontId="67" fillId="0" borderId="54" xfId="0" applyNumberFormat="1" applyFont="1" applyBorder="1" applyAlignment="1">
      <alignment vertical="center"/>
    </xf>
    <xf numFmtId="0" fontId="65" fillId="0" borderId="53" xfId="0" applyFont="1" applyBorder="1" applyAlignment="1">
      <alignment horizontal="right" vertical="center"/>
    </xf>
    <xf numFmtId="0" fontId="65" fillId="0" borderId="57" xfId="0" applyFont="1" applyBorder="1" applyAlignment="1">
      <alignment horizontal="right" vertical="center"/>
    </xf>
    <xf numFmtId="0" fontId="65" fillId="0" borderId="54" xfId="0" applyFont="1" applyBorder="1" applyAlignment="1">
      <alignment horizontal="right" vertical="center"/>
    </xf>
    <xf numFmtId="0" fontId="67" fillId="0" borderId="53" xfId="0" applyNumberFormat="1" applyFont="1" applyBorder="1" applyAlignment="1">
      <alignment horizontal="right" vertical="center"/>
    </xf>
    <xf numFmtId="0" fontId="67" fillId="0" borderId="57" xfId="0" applyNumberFormat="1" applyFont="1" applyBorder="1" applyAlignment="1">
      <alignment horizontal="right" vertical="center"/>
    </xf>
    <xf numFmtId="0" fontId="67" fillId="0" borderId="54" xfId="0" applyNumberFormat="1" applyFont="1" applyBorder="1" applyAlignment="1">
      <alignment horizontal="right" vertical="center"/>
    </xf>
    <xf numFmtId="195" fontId="67" fillId="0" borderId="53" xfId="0" applyNumberFormat="1" applyFont="1" applyBorder="1" applyAlignment="1">
      <alignment horizontal="right" vertical="center" indent="1"/>
    </xf>
    <xf numFmtId="195" fontId="67" fillId="0" borderId="57" xfId="0" applyNumberFormat="1" applyFont="1" applyBorder="1" applyAlignment="1">
      <alignment horizontal="right" vertical="center" indent="1"/>
    </xf>
    <xf numFmtId="195" fontId="67" fillId="0" borderId="54" xfId="0" applyNumberFormat="1" applyFont="1" applyBorder="1" applyAlignment="1">
      <alignment horizontal="right" vertical="center" indent="1"/>
    </xf>
    <xf numFmtId="0" fontId="67" fillId="0" borderId="42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9" fillId="0" borderId="56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46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46" xfId="0" applyFont="1" applyBorder="1" applyAlignment="1">
      <alignment horizontal="center" vertical="center"/>
    </xf>
    <xf numFmtId="195" fontId="67" fillId="0" borderId="53" xfId="0" applyNumberFormat="1" applyFont="1" applyBorder="1" applyAlignment="1">
      <alignment horizontal="center" vertical="center"/>
    </xf>
    <xf numFmtId="195" fontId="67" fillId="0" borderId="57" xfId="0" applyNumberFormat="1" applyFont="1" applyBorder="1" applyAlignment="1">
      <alignment horizontal="center" vertical="center"/>
    </xf>
    <xf numFmtId="195" fontId="67" fillId="0" borderId="54" xfId="0" applyNumberFormat="1" applyFont="1" applyBorder="1" applyAlignment="1">
      <alignment horizontal="center" vertical="center"/>
    </xf>
    <xf numFmtId="0" fontId="67" fillId="0" borderId="53" xfId="0" applyNumberFormat="1" applyFont="1" applyBorder="1" applyAlignment="1">
      <alignment vertical="center"/>
    </xf>
    <xf numFmtId="2" fontId="67" fillId="0" borderId="53" xfId="0" applyNumberFormat="1" applyFont="1" applyBorder="1" applyAlignment="1">
      <alignment horizontal="center" vertical="center"/>
    </xf>
    <xf numFmtId="0" fontId="67" fillId="32" borderId="53" xfId="0" applyFont="1" applyFill="1" applyBorder="1" applyAlignment="1">
      <alignment horizontal="center" vertical="center" wrapText="1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0" borderId="39" xfId="0" applyFont="1" applyBorder="1" applyAlignment="1">
      <alignment horizontal="center" vertical="center"/>
    </xf>
    <xf numFmtId="0" fontId="67" fillId="0" borderId="53" xfId="0" applyNumberFormat="1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3" xfId="0" applyNumberFormat="1" applyFont="1" applyBorder="1" applyAlignment="1">
      <alignment horizontal="center" vertical="center" shrinkToFit="1"/>
    </xf>
    <xf numFmtId="0" fontId="67" fillId="0" borderId="57" xfId="0" applyNumberFormat="1" applyFont="1" applyBorder="1" applyAlignment="1">
      <alignment horizontal="center" vertical="center" shrinkToFit="1"/>
    </xf>
    <xf numFmtId="0" fontId="67" fillId="0" borderId="54" xfId="0" applyNumberFormat="1" applyFont="1" applyBorder="1" applyAlignment="1">
      <alignment horizontal="center" vertical="center" shrinkToFit="1"/>
    </xf>
    <xf numFmtId="214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5" fillId="0" borderId="42" xfId="0" applyFont="1" applyBorder="1" applyAlignment="1">
      <alignment horizontal="center" vertical="center"/>
    </xf>
    <xf numFmtId="195" fontId="67" fillId="0" borderId="57" xfId="0" applyNumberFormat="1" applyFont="1" applyBorder="1" applyAlignment="1">
      <alignment vertical="center"/>
    </xf>
    <xf numFmtId="195" fontId="67" fillId="0" borderId="54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7" fillId="0" borderId="39" xfId="0" applyNumberFormat="1" applyFont="1" applyBorder="1" applyAlignment="1">
      <alignment horizontal="center" vertical="center"/>
    </xf>
    <xf numFmtId="202" fontId="67" fillId="0" borderId="0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horizontal="left" vertical="center" shrinkToFit="1"/>
    </xf>
    <xf numFmtId="2" fontId="67" fillId="0" borderId="0" xfId="0" applyNumberFormat="1" applyFont="1" applyBorder="1" applyAlignment="1">
      <alignment horizontal="center" vertical="center"/>
    </xf>
    <xf numFmtId="2" fontId="67" fillId="0" borderId="39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195" fontId="67" fillId="0" borderId="39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left" vertical="center"/>
    </xf>
    <xf numFmtId="0" fontId="67" fillId="0" borderId="42" xfId="0" applyNumberFormat="1" applyFont="1" applyBorder="1" applyAlignment="1">
      <alignment horizontal="center" vertical="center"/>
    </xf>
    <xf numFmtId="195" fontId="67" fillId="0" borderId="43" xfId="0" applyNumberFormat="1" applyFont="1" applyBorder="1" applyAlignment="1">
      <alignment horizontal="center" vertical="center"/>
    </xf>
    <xf numFmtId="0" fontId="67" fillId="32" borderId="43" xfId="0" applyFont="1" applyFill="1" applyBorder="1" applyAlignment="1">
      <alignment horizontal="center" vertical="center" wrapText="1"/>
    </xf>
    <xf numFmtId="2" fontId="67" fillId="0" borderId="57" xfId="0" applyNumberFormat="1" applyFont="1" applyBorder="1" applyAlignment="1">
      <alignment horizontal="center" vertical="center"/>
    </xf>
    <xf numFmtId="2" fontId="67" fillId="0" borderId="54" xfId="0" applyNumberFormat="1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 shrinkToFit="1"/>
    </xf>
    <xf numFmtId="0" fontId="67" fillId="0" borderId="42" xfId="0" applyFont="1" applyBorder="1" applyAlignment="1">
      <alignment horizontal="center" vertical="center" shrinkToFit="1"/>
    </xf>
    <xf numFmtId="0" fontId="67" fillId="0" borderId="45" xfId="0" applyFont="1" applyBorder="1" applyAlignment="1">
      <alignment horizontal="center" vertical="center" shrinkToFit="1"/>
    </xf>
    <xf numFmtId="0" fontId="65" fillId="0" borderId="37" xfId="0" applyFont="1" applyBorder="1" applyAlignment="1">
      <alignment horizontal="center" vertical="center" shrinkToFit="1"/>
    </xf>
    <xf numFmtId="0" fontId="65" fillId="0" borderId="39" xfId="0" applyFont="1" applyBorder="1" applyAlignment="1">
      <alignment horizontal="center" vertical="center" shrinkToFit="1"/>
    </xf>
    <xf numFmtId="0" fontId="65" fillId="0" borderId="46" xfId="0" applyFont="1" applyBorder="1" applyAlignment="1">
      <alignment horizontal="center" vertical="center" shrinkToFit="1"/>
    </xf>
    <xf numFmtId="0" fontId="67" fillId="0" borderId="53" xfId="0" applyFont="1" applyBorder="1" applyAlignment="1">
      <alignment horizontal="center" vertical="center" shrinkToFit="1"/>
    </xf>
    <xf numFmtId="0" fontId="67" fillId="0" borderId="57" xfId="0" applyFont="1" applyBorder="1" applyAlignment="1">
      <alignment horizontal="center" vertical="center" shrinkToFit="1"/>
    </xf>
    <xf numFmtId="0" fontId="67" fillId="0" borderId="54" xfId="0" applyFont="1" applyBorder="1" applyAlignment="1">
      <alignment horizontal="center" vertical="center" shrinkToFit="1"/>
    </xf>
    <xf numFmtId="0" fontId="67" fillId="0" borderId="53" xfId="0" applyFont="1" applyBorder="1" applyAlignment="1">
      <alignment horizontal="right" vertical="center" indent="1" shrinkToFit="1"/>
    </xf>
    <xf numFmtId="0" fontId="67" fillId="0" borderId="57" xfId="0" applyFont="1" applyBorder="1" applyAlignment="1">
      <alignment horizontal="right" vertical="center" indent="1" shrinkToFit="1"/>
    </xf>
    <xf numFmtId="0" fontId="67" fillId="0" borderId="54" xfId="0" applyFont="1" applyBorder="1" applyAlignment="1">
      <alignment horizontal="right" vertical="center" indent="1" shrinkToFit="1"/>
    </xf>
    <xf numFmtId="217" fontId="67" fillId="0" borderId="53" xfId="0" applyNumberFormat="1" applyFont="1" applyBorder="1" applyAlignment="1">
      <alignment horizontal="center" vertical="center" shrinkToFit="1"/>
    </xf>
    <xf numFmtId="217" fontId="67" fillId="0" borderId="57" xfId="0" applyNumberFormat="1" applyFont="1" applyBorder="1" applyAlignment="1">
      <alignment horizontal="center" vertical="center" shrinkToFit="1"/>
    </xf>
    <xf numFmtId="217" fontId="67" fillId="0" borderId="54" xfId="0" applyNumberFormat="1" applyFont="1" applyBorder="1" applyAlignment="1">
      <alignment horizontal="center" vertical="center" shrinkToFit="1"/>
    </xf>
    <xf numFmtId="0" fontId="65" fillId="0" borderId="43" xfId="0" applyFont="1" applyBorder="1" applyAlignment="1">
      <alignment horizontal="right" vertical="center" shrinkToFit="1"/>
    </xf>
    <xf numFmtId="195" fontId="67" fillId="0" borderId="53" xfId="0" applyNumberFormat="1" applyFont="1" applyBorder="1" applyAlignment="1">
      <alignment vertical="center" shrinkToFit="1"/>
    </xf>
    <xf numFmtId="195" fontId="67" fillId="0" borderId="57" xfId="0" applyNumberFormat="1" applyFont="1" applyBorder="1" applyAlignment="1">
      <alignment vertical="center" shrinkToFit="1"/>
    </xf>
    <xf numFmtId="0" fontId="67" fillId="0" borderId="53" xfId="0" applyFont="1" applyBorder="1" applyAlignment="1">
      <alignment horizontal="right" vertical="center" shrinkToFit="1"/>
    </xf>
    <xf numFmtId="0" fontId="67" fillId="0" borderId="57" xfId="0" applyFont="1" applyBorder="1" applyAlignment="1">
      <alignment horizontal="right" vertical="center" shrinkToFit="1"/>
    </xf>
    <xf numFmtId="0" fontId="67" fillId="0" borderId="54" xfId="0" applyFont="1" applyBorder="1" applyAlignment="1">
      <alignment horizontal="right" vertical="center" shrinkToFit="1"/>
    </xf>
    <xf numFmtId="0" fontId="67" fillId="0" borderId="53" xfId="0" applyNumberFormat="1" applyFont="1" applyBorder="1" applyAlignment="1">
      <alignment horizontal="right" vertical="center" indent="1" shrinkToFit="1"/>
    </xf>
    <xf numFmtId="0" fontId="67" fillId="0" borderId="57" xfId="0" applyNumberFormat="1" applyFont="1" applyBorder="1" applyAlignment="1">
      <alignment horizontal="right" vertical="center" indent="1" shrinkToFit="1"/>
    </xf>
    <xf numFmtId="0" fontId="67" fillId="0" borderId="54" xfId="0" applyNumberFormat="1" applyFont="1" applyBorder="1" applyAlignment="1">
      <alignment horizontal="right" vertical="center" indent="1" shrinkToFit="1"/>
    </xf>
    <xf numFmtId="195" fontId="67" fillId="0" borderId="53" xfId="0" applyNumberFormat="1" applyFont="1" applyBorder="1" applyAlignment="1">
      <alignment horizontal="right" vertical="center" indent="1" shrinkToFit="1"/>
    </xf>
    <xf numFmtId="195" fontId="67" fillId="0" borderId="57" xfId="0" applyNumberFormat="1" applyFont="1" applyBorder="1" applyAlignment="1">
      <alignment horizontal="right" vertical="center" indent="1" shrinkToFit="1"/>
    </xf>
    <xf numFmtId="195" fontId="67" fillId="0" borderId="54" xfId="0" applyNumberFormat="1" applyFont="1" applyBorder="1" applyAlignment="1">
      <alignment horizontal="right" vertical="center" indent="1" shrinkToFit="1"/>
    </xf>
    <xf numFmtId="0" fontId="65" fillId="0" borderId="43" xfId="0" applyFont="1" applyBorder="1" applyAlignment="1">
      <alignment horizontal="left" vertical="center" shrinkToFit="1"/>
    </xf>
    <xf numFmtId="195" fontId="67" fillId="0" borderId="53" xfId="0" applyNumberFormat="1" applyFont="1" applyBorder="1" applyAlignment="1">
      <alignment vertical="center"/>
    </xf>
    <xf numFmtId="0" fontId="67" fillId="0" borderId="57" xfId="0" applyFont="1" applyBorder="1" applyAlignment="1">
      <alignment vertical="center"/>
    </xf>
    <xf numFmtId="0" fontId="67" fillId="0" borderId="54" xfId="0" applyFont="1" applyBorder="1" applyAlignment="1">
      <alignment vertical="center"/>
    </xf>
    <xf numFmtId="210" fontId="67" fillId="0" borderId="53" xfId="0" applyNumberFormat="1" applyFont="1" applyBorder="1" applyAlignment="1">
      <alignment horizontal="right" vertical="center" indent="1" shrinkToFit="1"/>
    </xf>
    <xf numFmtId="210" fontId="67" fillId="0" borderId="57" xfId="0" applyNumberFormat="1" applyFont="1" applyBorder="1" applyAlignment="1">
      <alignment horizontal="right" vertical="center" indent="1" shrinkToFit="1"/>
    </xf>
    <xf numFmtId="210" fontId="67" fillId="0" borderId="54" xfId="0" applyNumberFormat="1" applyFont="1" applyBorder="1" applyAlignment="1">
      <alignment horizontal="right" vertical="center" indent="1" shrinkToFit="1"/>
    </xf>
    <xf numFmtId="188" fontId="67" fillId="0" borderId="53" xfId="0" applyNumberFormat="1" applyFont="1" applyBorder="1" applyAlignment="1">
      <alignment horizontal="center" vertical="center" shrinkToFit="1"/>
    </xf>
    <xf numFmtId="188" fontId="67" fillId="0" borderId="57" xfId="0" applyNumberFormat="1" applyFont="1" applyBorder="1" applyAlignment="1">
      <alignment horizontal="center" vertical="center" shrinkToFit="1"/>
    </xf>
    <xf numFmtId="188" fontId="67" fillId="0" borderId="54" xfId="0" applyNumberFormat="1" applyFont="1" applyBorder="1" applyAlignment="1">
      <alignment horizontal="center" vertical="center" shrinkToFit="1"/>
    </xf>
    <xf numFmtId="0" fontId="67" fillId="0" borderId="53" xfId="0" applyFont="1" applyFill="1" applyBorder="1" applyAlignment="1">
      <alignment horizontal="center" vertical="center"/>
    </xf>
    <xf numFmtId="0" fontId="67" fillId="0" borderId="54" xfId="0" applyFont="1" applyFill="1" applyBorder="1" applyAlignment="1">
      <alignment horizontal="center" vertical="center"/>
    </xf>
    <xf numFmtId="0" fontId="65" fillId="0" borderId="43" xfId="0" applyFont="1" applyFill="1" applyBorder="1" applyAlignment="1">
      <alignment horizontal="left" vertical="center" shrinkToFit="1"/>
    </xf>
    <xf numFmtId="0" fontId="67" fillId="0" borderId="53" xfId="0" applyNumberFormat="1" applyFont="1" applyFill="1" applyBorder="1" applyAlignment="1">
      <alignment horizontal="center" vertical="center"/>
    </xf>
    <xf numFmtId="0" fontId="67" fillId="0" borderId="57" xfId="0" applyNumberFormat="1" applyFont="1" applyFill="1" applyBorder="1" applyAlignment="1">
      <alignment horizontal="center" vertical="center"/>
    </xf>
    <xf numFmtId="0" fontId="67" fillId="0" borderId="54" xfId="0" applyNumberFormat="1" applyFont="1" applyFill="1" applyBorder="1" applyAlignment="1">
      <alignment horizontal="center" vertical="center"/>
    </xf>
    <xf numFmtId="195" fontId="67" fillId="0" borderId="53" xfId="0" applyNumberFormat="1" applyFont="1" applyFill="1" applyBorder="1" applyAlignment="1">
      <alignment vertical="center" shrinkToFit="1"/>
    </xf>
    <xf numFmtId="195" fontId="67" fillId="0" borderId="57" xfId="0" applyNumberFormat="1" applyFont="1" applyFill="1" applyBorder="1" applyAlignment="1">
      <alignment vertical="center" shrinkToFit="1"/>
    </xf>
    <xf numFmtId="0" fontId="67" fillId="0" borderId="57" xfId="0" applyNumberFormat="1" applyFont="1" applyFill="1" applyBorder="1" applyAlignment="1">
      <alignment vertical="center"/>
    </xf>
    <xf numFmtId="0" fontId="67" fillId="0" borderId="54" xfId="0" applyNumberFormat="1" applyFont="1" applyFill="1" applyBorder="1" applyAlignment="1">
      <alignment vertical="center"/>
    </xf>
    <xf numFmtId="211" fontId="67" fillId="0" borderId="0" xfId="0" applyNumberFormat="1" applyFont="1" applyBorder="1" applyAlignment="1">
      <alignment horizontal="left" vertical="center"/>
    </xf>
    <xf numFmtId="211" fontId="67" fillId="0" borderId="0" xfId="0" applyNumberFormat="1" applyFont="1" applyBorder="1" applyAlignment="1">
      <alignment horizontal="center" vertical="center" shrinkToFit="1"/>
    </xf>
    <xf numFmtId="0" fontId="65" fillId="0" borderId="43" xfId="0" applyFont="1" applyFill="1" applyBorder="1" applyAlignment="1">
      <alignment horizontal="right" vertical="center" shrinkToFit="1"/>
    </xf>
    <xf numFmtId="0" fontId="67" fillId="0" borderId="53" xfId="0" applyNumberFormat="1" applyFont="1" applyBorder="1" applyAlignment="1">
      <alignment vertical="center" shrinkToFit="1"/>
    </xf>
    <xf numFmtId="0" fontId="67" fillId="0" borderId="57" xfId="0" applyNumberFormat="1" applyFont="1" applyBorder="1" applyAlignment="1">
      <alignment vertical="center" shrinkToFit="1"/>
    </xf>
    <xf numFmtId="0" fontId="69" fillId="0" borderId="0" xfId="0" applyFont="1" applyBorder="1" applyAlignment="1">
      <alignment horizontal="right" vertical="center"/>
    </xf>
    <xf numFmtId="195" fontId="67" fillId="0" borderId="39" xfId="0" applyNumberFormat="1" applyFont="1" applyBorder="1" applyAlignment="1">
      <alignment horizontal="center" vertical="center"/>
    </xf>
    <xf numFmtId="217" fontId="67" fillId="0" borderId="0" xfId="0" applyNumberFormat="1" applyFont="1" applyBorder="1" applyAlignment="1">
      <alignment horizontal="left" vertical="center"/>
    </xf>
    <xf numFmtId="211" fontId="67" fillId="0" borderId="39" xfId="0" applyNumberFormat="1" applyFont="1" applyBorder="1" applyAlignment="1">
      <alignment horizontal="center" shrinkToFit="1"/>
    </xf>
    <xf numFmtId="205" fontId="67" fillId="0" borderId="39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left" vertical="center"/>
    </xf>
    <xf numFmtId="205" fontId="67" fillId="0" borderId="0" xfId="0" applyNumberFormat="1" applyFont="1" applyBorder="1" applyAlignment="1">
      <alignment horizontal="center" vertical="center" shrinkToFit="1"/>
    </xf>
    <xf numFmtId="0" fontId="67" fillId="32" borderId="60" xfId="0" applyFont="1" applyFill="1" applyBorder="1" applyAlignment="1">
      <alignment horizontal="center" vertical="center" wrapText="1"/>
    </xf>
    <xf numFmtId="205" fontId="67" fillId="0" borderId="0" xfId="0" applyNumberFormat="1" applyFont="1" applyBorder="1" applyAlignment="1">
      <alignment horizontal="center" vertical="center"/>
    </xf>
    <xf numFmtId="219" fontId="67" fillId="0" borderId="0" xfId="0" applyNumberFormat="1" applyFont="1" applyBorder="1" applyAlignment="1">
      <alignment horizontal="left" vertical="center"/>
    </xf>
    <xf numFmtId="0" fontId="67" fillId="0" borderId="44" xfId="0" applyNumberFormat="1" applyFont="1" applyBorder="1" applyAlignment="1">
      <alignment horizontal="center" vertical="center"/>
    </xf>
    <xf numFmtId="0" fontId="67" fillId="0" borderId="45" xfId="0" applyNumberFormat="1" applyFont="1" applyBorder="1" applyAlignment="1">
      <alignment horizontal="center" vertical="center"/>
    </xf>
    <xf numFmtId="0" fontId="67" fillId="0" borderId="31" xfId="0" applyNumberFormat="1" applyFont="1" applyBorder="1" applyAlignment="1">
      <alignment horizontal="center" vertical="center"/>
    </xf>
    <xf numFmtId="0" fontId="67" fillId="0" borderId="32" xfId="0" applyNumberFormat="1" applyFont="1" applyBorder="1" applyAlignment="1">
      <alignment horizontal="center" vertical="center"/>
    </xf>
    <xf numFmtId="0" fontId="67" fillId="0" borderId="70" xfId="0" applyNumberFormat="1" applyFont="1" applyBorder="1" applyAlignment="1">
      <alignment horizontal="center" vertical="center"/>
    </xf>
    <xf numFmtId="0" fontId="67" fillId="0" borderId="71" xfId="0" applyNumberFormat="1" applyFont="1" applyBorder="1" applyAlignment="1">
      <alignment horizontal="center" vertical="center"/>
    </xf>
    <xf numFmtId="0" fontId="67" fillId="0" borderId="72" xfId="0" applyNumberFormat="1" applyFont="1" applyBorder="1" applyAlignment="1">
      <alignment horizontal="center" vertical="center"/>
    </xf>
    <xf numFmtId="0" fontId="67" fillId="0" borderId="73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center" vertical="center"/>
    </xf>
    <xf numFmtId="217" fontId="67" fillId="0" borderId="0" xfId="0" applyNumberFormat="1" applyFont="1" applyBorder="1" applyAlignment="1">
      <alignment horizontal="center" vertical="center"/>
    </xf>
    <xf numFmtId="0" fontId="81" fillId="28" borderId="64" xfId="0" applyNumberFormat="1" applyFont="1" applyFill="1" applyBorder="1" applyAlignment="1">
      <alignment horizontal="center" vertical="center" wrapText="1"/>
    </xf>
    <xf numFmtId="0" fontId="81" fillId="28" borderId="66" xfId="0" applyNumberFormat="1" applyFont="1" applyFill="1" applyBorder="1" applyAlignment="1">
      <alignment horizontal="center" vertical="center" wrapText="1"/>
    </xf>
    <xf numFmtId="0" fontId="81" fillId="28" borderId="59" xfId="0" applyNumberFormat="1" applyFont="1" applyFill="1" applyBorder="1" applyAlignment="1">
      <alignment horizontal="center" vertical="center"/>
    </xf>
    <xf numFmtId="0" fontId="81" fillId="28" borderId="47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59" xfId="0" applyNumberFormat="1" applyFont="1" applyFill="1" applyBorder="1" applyAlignment="1">
      <alignment horizontal="center" vertical="center" wrapText="1"/>
    </xf>
    <xf numFmtId="0" fontId="81" fillId="28" borderId="74" xfId="0" applyNumberFormat="1" applyFont="1" applyFill="1" applyBorder="1" applyAlignment="1">
      <alignment horizontal="center" vertical="center" wrapText="1"/>
    </xf>
    <xf numFmtId="0" fontId="81" fillId="28" borderId="64" xfId="0" applyNumberFormat="1" applyFont="1" applyFill="1" applyBorder="1" applyAlignment="1">
      <alignment horizontal="center" vertical="center"/>
    </xf>
    <xf numFmtId="0" fontId="81" fillId="28" borderId="66" xfId="0" applyNumberFormat="1" applyFont="1" applyFill="1" applyBorder="1" applyAlignment="1">
      <alignment horizontal="center"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0" fontId="81" fillId="28" borderId="47" xfId="0" applyNumberFormat="1" applyFont="1" applyFill="1" applyBorder="1" applyAlignment="1">
      <alignment horizontal="center" vertical="center" wrapText="1"/>
    </xf>
    <xf numFmtId="189" fontId="80" fillId="0" borderId="58" xfId="0" applyNumberFormat="1" applyFont="1" applyFill="1" applyBorder="1" applyAlignment="1">
      <alignment horizontal="center" vertical="center"/>
    </xf>
    <xf numFmtId="188" fontId="80" fillId="32" borderId="58" xfId="86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80" fillId="0" borderId="59" xfId="0" applyNumberFormat="1" applyFont="1" applyFill="1" applyBorder="1" applyAlignment="1">
      <alignment horizontal="center" vertical="center"/>
    </xf>
    <xf numFmtId="0" fontId="80" fillId="0" borderId="47" xfId="0" applyNumberFormat="1" applyFont="1" applyFill="1" applyBorder="1" applyAlignment="1">
      <alignment horizontal="center" vertical="center"/>
    </xf>
    <xf numFmtId="0" fontId="80" fillId="0" borderId="48" xfId="0" applyNumberFormat="1" applyFont="1" applyFill="1" applyBorder="1" applyAlignment="1">
      <alignment horizontal="center" vertical="center"/>
    </xf>
    <xf numFmtId="189" fontId="80" fillId="0" borderId="59" xfId="0" applyNumberFormat="1" applyFont="1" applyFill="1" applyBorder="1" applyAlignment="1">
      <alignment horizontal="center" vertical="center"/>
    </xf>
    <xf numFmtId="189" fontId="80" fillId="0" borderId="47" xfId="0" applyNumberFormat="1" applyFont="1" applyFill="1" applyBorder="1" applyAlignment="1">
      <alignment horizontal="center" vertical="center"/>
    </xf>
    <xf numFmtId="0" fontId="80" fillId="32" borderId="59" xfId="0" applyNumberFormat="1" applyFont="1" applyFill="1" applyBorder="1" applyAlignment="1">
      <alignment horizontal="center" vertical="center"/>
    </xf>
    <xf numFmtId="0" fontId="80" fillId="32" borderId="47" xfId="0" applyNumberFormat="1" applyFont="1" applyFill="1" applyBorder="1" applyAlignment="1">
      <alignment horizontal="center" vertical="center"/>
    </xf>
    <xf numFmtId="2" fontId="80" fillId="34" borderId="59" xfId="0" applyNumberFormat="1" applyFont="1" applyFill="1" applyBorder="1" applyAlignment="1">
      <alignment horizontal="center" vertical="center"/>
    </xf>
    <xf numFmtId="2" fontId="80" fillId="34" borderId="47" xfId="0" applyNumberFormat="1" applyFont="1" applyFill="1" applyBorder="1" applyAlignment="1">
      <alignment horizontal="center" vertical="center"/>
    </xf>
    <xf numFmtId="2" fontId="80" fillId="0" borderId="67" xfId="78" applyNumberFormat="1" applyFont="1" applyFill="1" applyBorder="1" applyAlignment="1">
      <alignment horizontal="center" vertical="center"/>
    </xf>
    <xf numFmtId="2" fontId="80" fillId="0" borderId="68" xfId="78" applyNumberFormat="1" applyFont="1" applyFill="1" applyBorder="1" applyAlignment="1">
      <alignment horizontal="center" vertical="center"/>
    </xf>
    <xf numFmtId="2" fontId="80" fillId="29" borderId="59" xfId="0" applyNumberFormat="1" applyFont="1" applyFill="1" applyBorder="1" applyAlignment="1">
      <alignment horizontal="center" vertical="center"/>
    </xf>
    <xf numFmtId="2" fontId="80" fillId="29" borderId="47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/>
    </xf>
    <xf numFmtId="190" fontId="81" fillId="28" borderId="64" xfId="0" applyNumberFormat="1" applyFont="1" applyFill="1" applyBorder="1" applyAlignment="1">
      <alignment horizontal="center" vertical="center" wrapText="1"/>
    </xf>
    <xf numFmtId="190" fontId="81" fillId="28" borderId="66" xfId="0" applyNumberFormat="1" applyFont="1" applyFill="1" applyBorder="1" applyAlignment="1">
      <alignment horizontal="center" vertical="center" wrapText="1"/>
    </xf>
    <xf numFmtId="0" fontId="81" fillId="28" borderId="48" xfId="0" applyNumberFormat="1" applyFont="1" applyFill="1" applyBorder="1" applyAlignment="1">
      <alignment horizontal="center" vertical="center"/>
    </xf>
    <xf numFmtId="190" fontId="81" fillId="28" borderId="58" xfId="0" applyNumberFormat="1" applyFont="1" applyFill="1" applyBorder="1" applyAlignment="1">
      <alignment horizontal="center" vertical="center" wrapText="1"/>
    </xf>
    <xf numFmtId="189" fontId="80" fillId="0" borderId="48" xfId="0" applyNumberFormat="1" applyFont="1" applyFill="1" applyBorder="1" applyAlignment="1">
      <alignment horizontal="center" vertical="center"/>
    </xf>
    <xf numFmtId="195" fontId="80" fillId="34" borderId="59" xfId="0" applyNumberFormat="1" applyFont="1" applyFill="1" applyBorder="1" applyAlignment="1">
      <alignment horizontal="center" vertical="center"/>
    </xf>
    <xf numFmtId="195" fontId="80" fillId="34" borderId="48" xfId="0" applyNumberFormat="1" applyFont="1" applyFill="1" applyBorder="1" applyAlignment="1">
      <alignment horizontal="center" vertical="center"/>
    </xf>
    <xf numFmtId="195" fontId="80" fillId="34" borderId="47" xfId="0" applyNumberFormat="1" applyFont="1" applyFill="1" applyBorder="1" applyAlignment="1">
      <alignment horizontal="center" vertical="center"/>
    </xf>
    <xf numFmtId="193" fontId="80" fillId="0" borderId="64" xfId="0" applyNumberFormat="1" applyFont="1" applyFill="1" applyBorder="1" applyAlignment="1">
      <alignment horizontal="center" vertical="center"/>
    </xf>
    <xf numFmtId="193" fontId="80" fillId="0" borderId="65" xfId="0" applyNumberFormat="1" applyFont="1" applyFill="1" applyBorder="1" applyAlignment="1">
      <alignment horizontal="center" vertical="center"/>
    </xf>
    <xf numFmtId="193" fontId="80" fillId="0" borderId="66" xfId="0" applyNumberFormat="1" applyFont="1" applyFill="1" applyBorder="1" applyAlignment="1">
      <alignment horizontal="center" vertical="center"/>
    </xf>
    <xf numFmtId="41" fontId="52" fillId="0" borderId="55" xfId="87" applyFont="1" applyBorder="1" applyAlignment="1">
      <alignment horizontal="center" vertical="center" wrapText="1"/>
    </xf>
    <xf numFmtId="41" fontId="52" fillId="0" borderId="69" xfId="87" applyFont="1" applyBorder="1" applyAlignment="1">
      <alignment horizontal="center" vertical="center" wrapText="1"/>
    </xf>
    <xf numFmtId="41" fontId="52" fillId="0" borderId="56" xfId="87" applyFont="1" applyBorder="1" applyAlignment="1">
      <alignment horizontal="center" vertical="center" wrapText="1"/>
    </xf>
    <xf numFmtId="212" fontId="52" fillId="0" borderId="55" xfId="87" applyNumberFormat="1" applyFont="1" applyBorder="1" applyAlignment="1">
      <alignment horizontal="center" vertical="center"/>
    </xf>
    <xf numFmtId="212" fontId="52" fillId="0" borderId="69" xfId="87" applyNumberFormat="1" applyFont="1" applyBorder="1" applyAlignment="1">
      <alignment horizontal="center" vertical="center"/>
    </xf>
    <xf numFmtId="212" fontId="52" fillId="0" borderId="56" xfId="87" applyNumberFormat="1" applyFont="1" applyBorder="1" applyAlignment="1">
      <alignment horizontal="center" vertical="center"/>
    </xf>
  </cellXfs>
  <cellStyles count="10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06"/>
    <cellStyle name="쉼표 [0] 2 3" xfId="104"/>
    <cellStyle name="쉼표 [0] 3" xfId="95"/>
    <cellStyle name="쉼표 [0] 3 2" xfId="105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7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24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724150" y="5176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724150" y="5176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37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241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241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24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76700" y="5181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76700" y="5181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39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076700" y="784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076700" y="784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43</xdr:row>
      <xdr:rowOff>9525</xdr:rowOff>
    </xdr:from>
    <xdr:to>
      <xdr:col>5</xdr:col>
      <xdr:colOff>267929</xdr:colOff>
      <xdr:row>43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9525</xdr:colOff>
      <xdr:row>35</xdr:row>
      <xdr:rowOff>9525</xdr:rowOff>
    </xdr:from>
    <xdr:to>
      <xdr:col>5</xdr:col>
      <xdr:colOff>267929</xdr:colOff>
      <xdr:row>35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71750" y="8610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71750" y="8610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0</xdr:rowOff>
        </xdr:from>
        <xdr:to>
          <xdr:col>9</xdr:col>
          <xdr:colOff>9525</xdr:colOff>
          <xdr:row>53</xdr:row>
          <xdr:rowOff>209550</xdr:rowOff>
        </xdr:to>
        <xdr:sp macro="" textlink="">
          <xdr:nvSpPr>
            <xdr:cNvPr id="2453" name="Object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59</xdr:row>
          <xdr:rowOff>19050</xdr:rowOff>
        </xdr:from>
        <xdr:to>
          <xdr:col>12</xdr:col>
          <xdr:colOff>114300</xdr:colOff>
          <xdr:row>60</xdr:row>
          <xdr:rowOff>0</xdr:rowOff>
        </xdr:to>
        <xdr:sp macro="" textlink="">
          <xdr:nvSpPr>
            <xdr:cNvPr id="2454" name="Object 406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9525</xdr:rowOff>
        </xdr:from>
        <xdr:to>
          <xdr:col>13</xdr:col>
          <xdr:colOff>19050</xdr:colOff>
          <xdr:row>62</xdr:row>
          <xdr:rowOff>123825</xdr:rowOff>
        </xdr:to>
        <xdr:sp macro="" textlink="">
          <xdr:nvSpPr>
            <xdr:cNvPr id="2455" name="Object 407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133</xdr:row>
          <xdr:rowOff>9525</xdr:rowOff>
        </xdr:from>
        <xdr:to>
          <xdr:col>8</xdr:col>
          <xdr:colOff>142875</xdr:colOff>
          <xdr:row>135</xdr:row>
          <xdr:rowOff>180975</xdr:rowOff>
        </xdr:to>
        <xdr:sp macro="" textlink="">
          <xdr:nvSpPr>
            <xdr:cNvPr id="2456" name="Object 408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9525</xdr:colOff>
      <xdr:row>82</xdr:row>
      <xdr:rowOff>61912</xdr:rowOff>
    </xdr:from>
    <xdr:ext cx="91518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1228725" y="17368837"/>
              <a:ext cx="91518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1228725" y="17368837"/>
              <a:ext cx="91518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ko-KR" altLang="en-US" sz="110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𝐹/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𝜀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/2=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90</xdr:row>
          <xdr:rowOff>19050</xdr:rowOff>
        </xdr:from>
        <xdr:to>
          <xdr:col>23</xdr:col>
          <xdr:colOff>9525</xdr:colOff>
          <xdr:row>91</xdr:row>
          <xdr:rowOff>9525</xdr:rowOff>
        </xdr:to>
        <xdr:sp macro="" textlink="">
          <xdr:nvSpPr>
            <xdr:cNvPr id="2457" name="Object 409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57150</xdr:colOff>
      <xdr:row>90</xdr:row>
      <xdr:rowOff>233362</xdr:rowOff>
    </xdr:from>
    <xdr:ext cx="3139001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1581150" y="19445287"/>
              <a:ext cx="3139001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1581150" y="19445287"/>
              <a:ext cx="3139001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𝑢(𝐸)=√((                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133350</xdr:colOff>
      <xdr:row>93</xdr:row>
      <xdr:rowOff>61912</xdr:rowOff>
    </xdr:from>
    <xdr:ext cx="93128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1200150" y="19988212"/>
              <a:ext cx="93128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1200150" y="19988212"/>
              <a:ext cx="93128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𝑐_𝐸=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𝐹/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𝐸=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/2=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97</xdr:row>
      <xdr:rowOff>33337</xdr:rowOff>
    </xdr:from>
    <xdr:ext cx="61779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1685925" y="2091213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1685925" y="2091213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47625</xdr:colOff>
      <xdr:row>96</xdr:row>
      <xdr:rowOff>33337</xdr:rowOff>
    </xdr:from>
    <xdr:ext cx="58676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2486025" y="20674012"/>
              <a:ext cx="58676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2486025" y="20674012"/>
              <a:ext cx="58676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9525</xdr:colOff>
      <xdr:row>97</xdr:row>
      <xdr:rowOff>33337</xdr:rowOff>
    </xdr:from>
    <xdr:ext cx="61779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2447925" y="2091213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2447925" y="2091213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97</xdr:row>
      <xdr:rowOff>33337</xdr:rowOff>
    </xdr:from>
    <xdr:ext cx="61779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3209925" y="2091213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3209925" y="2091213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105</xdr:row>
      <xdr:rowOff>23812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2171700" y="2280761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2171700" y="2280761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133350</xdr:colOff>
      <xdr:row>105</xdr:row>
      <xdr:rowOff>23812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2724150" y="2280761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2724150" y="2280761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121</xdr:row>
      <xdr:rowOff>23812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2114550" y="26617612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2114550" y="26617612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133350</xdr:colOff>
      <xdr:row>127</xdr:row>
      <xdr:rowOff>33337</xdr:rowOff>
    </xdr:from>
    <xdr:ext cx="99020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438150" y="28055887"/>
              <a:ext cx="9902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438150" y="28055887"/>
              <a:ext cx="9902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126</xdr:row>
          <xdr:rowOff>19050</xdr:rowOff>
        </xdr:from>
        <xdr:to>
          <xdr:col>11</xdr:col>
          <xdr:colOff>76200</xdr:colOff>
          <xdr:row>127</xdr:row>
          <xdr:rowOff>0</xdr:rowOff>
        </xdr:to>
        <xdr:sp macro="" textlink="">
          <xdr:nvSpPr>
            <xdr:cNvPr id="2458" name="Object 410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10</xdr:col>
      <xdr:colOff>123825</xdr:colOff>
      <xdr:row>127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647825" y="2805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647825" y="2805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123825</xdr:colOff>
      <xdr:row>128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428625" y="282940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428625" y="282940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134</xdr:row>
      <xdr:rowOff>33337</xdr:rowOff>
    </xdr:from>
    <xdr:ext cx="77296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1381125" y="29722762"/>
              <a:ext cx="77296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1381125" y="29722762"/>
              <a:ext cx="77296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133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1924050" y="2948463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1924050" y="2948463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95250</xdr:colOff>
      <xdr:row>134</xdr:row>
      <xdr:rowOff>33337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381250" y="29722762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381250" y="29722762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187</xdr:row>
          <xdr:rowOff>47625</xdr:rowOff>
        </xdr:from>
        <xdr:to>
          <xdr:col>16</xdr:col>
          <xdr:colOff>0</xdr:colOff>
          <xdr:row>188</xdr:row>
          <xdr:rowOff>190500</xdr:rowOff>
        </xdr:to>
        <xdr:sp macro="" textlink="">
          <xdr:nvSpPr>
            <xdr:cNvPr id="2459" name="Object 411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195</xdr:row>
          <xdr:rowOff>9525</xdr:rowOff>
        </xdr:from>
        <xdr:to>
          <xdr:col>21</xdr:col>
          <xdr:colOff>114300</xdr:colOff>
          <xdr:row>196</xdr:row>
          <xdr:rowOff>9525</xdr:rowOff>
        </xdr:to>
        <xdr:sp macro="" textlink="">
          <xdr:nvSpPr>
            <xdr:cNvPr id="2460" name="Object 412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197</xdr:row>
          <xdr:rowOff>57150</xdr:rowOff>
        </xdr:from>
        <xdr:to>
          <xdr:col>22</xdr:col>
          <xdr:colOff>38100</xdr:colOff>
          <xdr:row>198</xdr:row>
          <xdr:rowOff>200025</xdr:rowOff>
        </xdr:to>
        <xdr:sp macro="" textlink="">
          <xdr:nvSpPr>
            <xdr:cNvPr id="2461" name="Object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38100</xdr:colOff>
      <xdr:row>217</xdr:row>
      <xdr:rowOff>228600</xdr:rowOff>
    </xdr:from>
    <xdr:ext cx="2034531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562100" y="49682400"/>
              <a:ext cx="2034531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562100" y="49682400"/>
              <a:ext cx="2034531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𝑢(𝑋_max )=√((           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220</xdr:row>
          <xdr:rowOff>57150</xdr:rowOff>
        </xdr:from>
        <xdr:to>
          <xdr:col>14</xdr:col>
          <xdr:colOff>57150</xdr:colOff>
          <xdr:row>221</xdr:row>
          <xdr:rowOff>200025</xdr:rowOff>
        </xdr:to>
        <xdr:sp macro="" textlink="">
          <xdr:nvSpPr>
            <xdr:cNvPr id="2462" name="Object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11</xdr:col>
      <xdr:colOff>9525</xdr:colOff>
      <xdr:row>224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685925" y="5115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685925" y="5115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114300</xdr:colOff>
      <xdr:row>223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2095500" y="509158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2095500" y="509158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9525</xdr:colOff>
      <xdr:row>224</xdr:row>
      <xdr:rowOff>33337</xdr:rowOff>
    </xdr:from>
    <xdr:ext cx="61779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2447925" y="51154012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2447925" y="51154012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230</xdr:row>
      <xdr:rowOff>19050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2190750" y="5256847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2190750" y="5256847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57150</xdr:colOff>
      <xdr:row>230</xdr:row>
      <xdr:rowOff>19050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2800350" y="52568475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2800350" y="52568475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38100</xdr:colOff>
      <xdr:row>244</xdr:row>
      <xdr:rowOff>228600</xdr:rowOff>
    </xdr:from>
    <xdr:ext cx="2019399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1562100" y="56111775"/>
              <a:ext cx="2019399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1562100" y="56111775"/>
              <a:ext cx="2019399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𝑢(𝑋_min )=√((           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247</xdr:row>
          <xdr:rowOff>57150</xdr:rowOff>
        </xdr:from>
        <xdr:to>
          <xdr:col>14</xdr:col>
          <xdr:colOff>114300</xdr:colOff>
          <xdr:row>248</xdr:row>
          <xdr:rowOff>200025</xdr:rowOff>
        </xdr:to>
        <xdr:sp macro="" textlink="">
          <xdr:nvSpPr>
            <xdr:cNvPr id="2463" name="Object 415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11</xdr:col>
      <xdr:colOff>9525</xdr:colOff>
      <xdr:row>251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1685925" y="575833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1685925" y="575833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114300</xdr:colOff>
      <xdr:row>250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2095500" y="573452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2095500" y="573452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9525</xdr:colOff>
      <xdr:row>251</xdr:row>
      <xdr:rowOff>33337</xdr:rowOff>
    </xdr:from>
    <xdr:ext cx="61779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2447925" y="5758338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2447925" y="57583387"/>
              <a:ext cx="61779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257</xdr:row>
      <xdr:rowOff>19050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2190750" y="5899785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2190750" y="5899785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57150</xdr:colOff>
      <xdr:row>257</xdr:row>
      <xdr:rowOff>19050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2800350" y="58997850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2800350" y="58997850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274</xdr:row>
      <xdr:rowOff>95250</xdr:rowOff>
    </xdr:from>
    <xdr:to>
      <xdr:col>29</xdr:col>
      <xdr:colOff>47625</xdr:colOff>
      <xdr:row>283</xdr:row>
      <xdr:rowOff>161923</xdr:rowOff>
    </xdr:to>
    <xdr:pic>
      <xdr:nvPicPr>
        <xdr:cNvPr id="96" name="_x157137448" descr="EMB0000292c3a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2"/>
        <a:stretch>
          <a:fillRect/>
        </a:stretch>
      </xdr:blipFill>
      <xdr:spPr bwMode="auto">
        <a:xfrm>
          <a:off x="304800" y="63122175"/>
          <a:ext cx="4162425" cy="2209798"/>
        </a:xfrm>
        <a:prstGeom prst="rect">
          <a:avLst/>
        </a:prstGeom>
        <a:noFill/>
      </xdr:spPr>
    </xdr:pic>
    <xdr:clientData/>
  </xdr:twoCellAnchor>
  <xdr:oneCellAnchor>
    <xdr:from>
      <xdr:col>14</xdr:col>
      <xdr:colOff>66675</xdr:colOff>
      <xdr:row>293</xdr:row>
      <xdr:rowOff>0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2200275" y="67551300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2200275" y="67551300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295</xdr:row>
          <xdr:rowOff>57150</xdr:rowOff>
        </xdr:from>
        <xdr:to>
          <xdr:col>13</xdr:col>
          <xdr:colOff>47625</xdr:colOff>
          <xdr:row>296</xdr:row>
          <xdr:rowOff>171450</xdr:rowOff>
        </xdr:to>
        <xdr:sp macro="" textlink="">
          <xdr:nvSpPr>
            <xdr:cNvPr id="2464" name="Object 416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301</xdr:row>
          <xdr:rowOff>9525</xdr:rowOff>
        </xdr:from>
        <xdr:to>
          <xdr:col>15</xdr:col>
          <xdr:colOff>85725</xdr:colOff>
          <xdr:row>301</xdr:row>
          <xdr:rowOff>228600</xdr:rowOff>
        </xdr:to>
        <xdr:sp macro="" textlink="">
          <xdr:nvSpPr>
            <xdr:cNvPr id="2465" name="Object 417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104775</xdr:colOff>
      <xdr:row>302</xdr:row>
      <xdr:rowOff>28575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561975" y="6972300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561975" y="6972300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302</xdr:row>
      <xdr:rowOff>28575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1476375" y="6972300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1476375" y="6972300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104775</xdr:colOff>
      <xdr:row>302</xdr:row>
      <xdr:rowOff>28575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2390775" y="6972300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2390775" y="6972300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303</xdr:row>
      <xdr:rowOff>38100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561975" y="6997065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561975" y="69970650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308</xdr:row>
          <xdr:rowOff>28575</xdr:rowOff>
        </xdr:from>
        <xdr:to>
          <xdr:col>8</xdr:col>
          <xdr:colOff>133350</xdr:colOff>
          <xdr:row>310</xdr:row>
          <xdr:rowOff>171450</xdr:rowOff>
        </xdr:to>
        <xdr:sp macro="" textlink="">
          <xdr:nvSpPr>
            <xdr:cNvPr id="2466" name="Object 418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15</xdr:col>
      <xdr:colOff>85725</xdr:colOff>
      <xdr:row>308</xdr:row>
      <xdr:rowOff>28575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2371725" y="71151750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2371725" y="71151750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85725</xdr:colOff>
      <xdr:row>309</xdr:row>
      <xdr:rowOff>28575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1457325" y="71389875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1457325" y="71389875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309</xdr:row>
      <xdr:rowOff>28575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2371725" y="71389875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2371725" y="71389875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309</xdr:row>
      <xdr:rowOff>28575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3295650" y="71389875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3295650" y="71389875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113</xdr:row>
      <xdr:rowOff>33337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2447925" y="2710338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2447925" y="2710338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29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2" t="s">
        <v>0</v>
      </c>
      <c r="B1" s="333"/>
      <c r="C1" s="333"/>
      <c r="D1" s="333"/>
      <c r="E1" s="333"/>
      <c r="F1" s="333"/>
      <c r="G1" s="333"/>
      <c r="H1" s="334"/>
      <c r="I1" s="335"/>
      <c r="J1" s="336"/>
    </row>
    <row r="2" spans="1:13" ht="12.95" customHeight="1">
      <c r="A2" s="312" t="s">
        <v>1</v>
      </c>
      <c r="B2" s="312"/>
      <c r="C2" s="312"/>
      <c r="D2" s="312"/>
      <c r="E2" s="312"/>
      <c r="F2" s="312"/>
      <c r="G2" s="312"/>
      <c r="H2" s="312"/>
      <c r="I2" s="312"/>
      <c r="J2" s="312"/>
    </row>
    <row r="3" spans="1:13" ht="12.95" customHeight="1">
      <c r="A3" s="313" t="s">
        <v>2</v>
      </c>
      <c r="B3" s="314"/>
      <c r="C3" s="337"/>
      <c r="D3" s="337"/>
      <c r="E3" s="337"/>
      <c r="F3" s="314" t="s">
        <v>3</v>
      </c>
      <c r="G3" s="314"/>
      <c r="H3" s="328"/>
      <c r="I3" s="327"/>
      <c r="J3" s="327"/>
    </row>
    <row r="4" spans="1:13" ht="12.95" customHeight="1">
      <c r="A4" s="314" t="s">
        <v>4</v>
      </c>
      <c r="B4" s="314"/>
      <c r="C4" s="338"/>
      <c r="D4" s="314"/>
      <c r="E4" s="314"/>
      <c r="F4" s="314" t="s">
        <v>5</v>
      </c>
      <c r="G4" s="314"/>
      <c r="H4" s="314"/>
      <c r="I4" s="327"/>
      <c r="J4" s="327"/>
    </row>
    <row r="5" spans="1:13" ht="12.95" customHeight="1">
      <c r="A5" s="314" t="s">
        <v>6</v>
      </c>
      <c r="B5" s="314"/>
      <c r="C5" s="314"/>
      <c r="D5" s="327"/>
      <c r="E5" s="327"/>
      <c r="F5" s="313" t="s">
        <v>7</v>
      </c>
      <c r="G5" s="314"/>
      <c r="H5" s="315"/>
      <c r="I5" s="316"/>
      <c r="J5" s="316"/>
    </row>
    <row r="6" spans="1:13" ht="12.95" customHeight="1">
      <c r="A6" s="314" t="s">
        <v>8</v>
      </c>
      <c r="B6" s="314"/>
      <c r="C6" s="314"/>
      <c r="D6" s="327"/>
      <c r="E6" s="327"/>
      <c r="F6" s="313" t="s">
        <v>9</v>
      </c>
      <c r="G6" s="314"/>
      <c r="H6" s="315"/>
      <c r="I6" s="316"/>
      <c r="J6" s="316"/>
    </row>
    <row r="7" spans="1:13" ht="12.95" customHeight="1">
      <c r="A7" s="314" t="s">
        <v>10</v>
      </c>
      <c r="B7" s="314"/>
      <c r="C7" s="330"/>
      <c r="D7" s="327"/>
      <c r="E7" s="327"/>
      <c r="F7" s="313" t="s">
        <v>11</v>
      </c>
      <c r="G7" s="314"/>
      <c r="H7" s="314"/>
      <c r="I7" s="327"/>
      <c r="J7" s="327"/>
    </row>
    <row r="8" spans="1:13" ht="12.95" customHeight="1">
      <c r="A8" s="314" t="s">
        <v>12</v>
      </c>
      <c r="B8" s="314"/>
      <c r="C8" s="328"/>
      <c r="D8" s="329"/>
      <c r="E8" s="329"/>
      <c r="F8" s="313" t="s">
        <v>13</v>
      </c>
      <c r="G8" s="314"/>
      <c r="H8" s="314"/>
      <c r="I8" s="327"/>
      <c r="J8" s="327"/>
    </row>
    <row r="9" spans="1:13" ht="12.95" customHeight="1">
      <c r="A9" s="313" t="s">
        <v>35</v>
      </c>
      <c r="B9" s="314"/>
      <c r="C9" s="315"/>
      <c r="D9" s="316"/>
      <c r="E9" s="316"/>
      <c r="F9" s="331" t="s">
        <v>14</v>
      </c>
      <c r="G9" s="331"/>
      <c r="H9" s="315"/>
      <c r="I9" s="316"/>
      <c r="J9" s="316"/>
    </row>
    <row r="10" spans="1:13" ht="23.25" customHeight="1">
      <c r="A10" s="314" t="s">
        <v>15</v>
      </c>
      <c r="B10" s="314"/>
      <c r="C10" s="315"/>
      <c r="D10" s="316"/>
      <c r="E10" s="316"/>
      <c r="F10" s="314" t="s">
        <v>16</v>
      </c>
      <c r="G10" s="314"/>
      <c r="H10" s="34"/>
      <c r="I10" s="319" t="s">
        <v>17</v>
      </c>
      <c r="J10" s="320"/>
      <c r="K10" s="4"/>
    </row>
    <row r="11" spans="1:13" ht="12.95" customHeight="1">
      <c r="A11" s="312" t="s">
        <v>18</v>
      </c>
      <c r="B11" s="312"/>
      <c r="C11" s="312"/>
      <c r="D11" s="312"/>
      <c r="E11" s="312"/>
      <c r="F11" s="312"/>
      <c r="G11" s="312"/>
      <c r="H11" s="312"/>
      <c r="I11" s="312"/>
      <c r="J11" s="312"/>
      <c r="K11" s="5"/>
    </row>
    <row r="12" spans="1:13" ht="17.25" customHeight="1">
      <c r="A12" s="3" t="s">
        <v>19</v>
      </c>
      <c r="B12" s="86"/>
      <c r="C12" s="6" t="s">
        <v>20</v>
      </c>
      <c r="D12" s="87"/>
      <c r="E12" s="6" t="s">
        <v>21</v>
      </c>
      <c r="F12" s="88"/>
      <c r="G12" s="321" t="s">
        <v>22</v>
      </c>
      <c r="H12" s="317"/>
      <c r="I12" s="323" t="s">
        <v>23</v>
      </c>
      <c r="J12" s="324"/>
      <c r="K12" s="4"/>
      <c r="L12" s="7"/>
      <c r="M12" s="7"/>
    </row>
    <row r="13" spans="1:13" ht="17.25" customHeight="1">
      <c r="A13" s="8" t="s">
        <v>24</v>
      </c>
      <c r="B13" s="86"/>
      <c r="C13" s="8" t="s">
        <v>25</v>
      </c>
      <c r="D13" s="87"/>
      <c r="E13" s="6" t="s">
        <v>26</v>
      </c>
      <c r="F13" s="88"/>
      <c r="G13" s="322"/>
      <c r="H13" s="318"/>
      <c r="I13" s="325"/>
      <c r="J13" s="326"/>
      <c r="K13" s="5"/>
    </row>
    <row r="14" spans="1:13" ht="12.95" customHeight="1">
      <c r="A14" s="312" t="s">
        <v>27</v>
      </c>
      <c r="B14" s="312"/>
      <c r="C14" s="312"/>
      <c r="D14" s="312"/>
      <c r="E14" s="312"/>
      <c r="F14" s="312"/>
      <c r="G14" s="312"/>
      <c r="H14" s="312"/>
      <c r="I14" s="312"/>
      <c r="J14" s="312"/>
      <c r="K14" s="5"/>
    </row>
    <row r="15" spans="1:13" ht="39" customHeight="1">
      <c r="A15" s="309"/>
      <c r="B15" s="310"/>
      <c r="C15" s="310"/>
      <c r="D15" s="310"/>
      <c r="E15" s="310"/>
      <c r="F15" s="310"/>
      <c r="G15" s="310"/>
      <c r="H15" s="310"/>
      <c r="I15" s="310"/>
      <c r="J15" s="311"/>
    </row>
    <row r="16" spans="1:13" ht="12.95" customHeight="1">
      <c r="A16" s="312" t="s">
        <v>28</v>
      </c>
      <c r="B16" s="312"/>
      <c r="C16" s="312"/>
      <c r="D16" s="312"/>
      <c r="E16" s="312"/>
      <c r="F16" s="312"/>
      <c r="G16" s="312"/>
      <c r="H16" s="312"/>
      <c r="I16" s="312"/>
      <c r="J16" s="312"/>
    </row>
    <row r="17" spans="1:12" ht="12.95" customHeight="1">
      <c r="A17" s="3" t="s">
        <v>29</v>
      </c>
      <c r="B17" s="313" t="s">
        <v>30</v>
      </c>
      <c r="C17" s="314"/>
      <c r="D17" s="314"/>
      <c r="E17" s="314"/>
      <c r="F17" s="313" t="s">
        <v>31</v>
      </c>
      <c r="G17" s="314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7"/>
      <c r="C18" s="308"/>
      <c r="D18" s="308"/>
      <c r="E18" s="308"/>
      <c r="F18" s="307"/>
      <c r="G18" s="308"/>
      <c r="H18" s="40"/>
      <c r="I18" s="17"/>
      <c r="J18" s="85"/>
      <c r="L18" s="5"/>
    </row>
    <row r="19" spans="1:12" ht="12.95" customHeight="1">
      <c r="A19" s="35"/>
      <c r="B19" s="307"/>
      <c r="C19" s="308"/>
      <c r="D19" s="308"/>
      <c r="E19" s="308"/>
      <c r="F19" s="307"/>
      <c r="G19" s="308"/>
      <c r="H19" s="20"/>
      <c r="I19" s="20"/>
      <c r="J19" s="85"/>
      <c r="L19" s="5"/>
    </row>
    <row r="20" spans="1:12" ht="12.95" customHeight="1">
      <c r="A20" s="35"/>
      <c r="B20" s="307"/>
      <c r="C20" s="308"/>
      <c r="D20" s="308"/>
      <c r="E20" s="308"/>
      <c r="F20" s="307"/>
      <c r="G20" s="308"/>
      <c r="H20" s="31"/>
      <c r="I20" s="31"/>
      <c r="J20" s="85"/>
      <c r="L20" s="5"/>
    </row>
    <row r="21" spans="1:12" ht="12.95" customHeight="1">
      <c r="A21" s="35"/>
      <c r="B21" s="307"/>
      <c r="C21" s="308"/>
      <c r="D21" s="308"/>
      <c r="E21" s="308"/>
      <c r="F21" s="307"/>
      <c r="G21" s="308"/>
      <c r="H21" s="31"/>
      <c r="I21" s="9"/>
      <c r="J21" s="85"/>
      <c r="L21" s="5"/>
    </row>
    <row r="22" spans="1:12" ht="12.95" customHeight="1">
      <c r="A22" s="35"/>
      <c r="B22" s="307"/>
      <c r="C22" s="308"/>
      <c r="D22" s="308"/>
      <c r="E22" s="308"/>
      <c r="F22" s="307"/>
      <c r="G22" s="308"/>
      <c r="H22" s="19"/>
      <c r="I22" s="11"/>
      <c r="J22" s="85"/>
      <c r="L22" s="5"/>
    </row>
    <row r="23" spans="1:12" ht="12.95" customHeight="1">
      <c r="A23" s="35"/>
      <c r="B23" s="307"/>
      <c r="C23" s="308"/>
      <c r="D23" s="308"/>
      <c r="E23" s="308"/>
      <c r="F23" s="307"/>
      <c r="G23" s="308"/>
      <c r="H23" s="11"/>
      <c r="I23" s="9"/>
      <c r="J23" s="85"/>
      <c r="L23" s="5"/>
    </row>
    <row r="24" spans="1:12" ht="12.95" customHeight="1">
      <c r="A24" s="35"/>
      <c r="B24" s="307"/>
      <c r="C24" s="308"/>
      <c r="D24" s="308"/>
      <c r="E24" s="308"/>
      <c r="F24" s="307"/>
      <c r="G24" s="308"/>
      <c r="H24" s="15"/>
      <c r="I24" s="9"/>
      <c r="J24" s="85"/>
      <c r="L24" s="5"/>
    </row>
    <row r="25" spans="1:12" ht="12.95" customHeight="1">
      <c r="A25" s="35"/>
      <c r="B25" s="307"/>
      <c r="C25" s="308"/>
      <c r="D25" s="308"/>
      <c r="E25" s="308"/>
      <c r="F25" s="307"/>
      <c r="G25" s="308"/>
      <c r="H25" s="15"/>
      <c r="I25" s="9"/>
      <c r="J25" s="85"/>
      <c r="L25" s="5"/>
    </row>
    <row r="26" spans="1:12" ht="12.95" customHeight="1">
      <c r="A26" s="35"/>
      <c r="B26" s="307"/>
      <c r="C26" s="308"/>
      <c r="D26" s="308"/>
      <c r="E26" s="308"/>
      <c r="F26" s="307"/>
      <c r="G26" s="308"/>
      <c r="H26" s="15"/>
      <c r="I26" s="9"/>
      <c r="J26" s="85"/>
      <c r="L26" s="5"/>
    </row>
    <row r="27" spans="1:12" ht="12.95" customHeight="1">
      <c r="A27" s="35"/>
      <c r="B27" s="307"/>
      <c r="C27" s="308"/>
      <c r="D27" s="308"/>
      <c r="E27" s="308"/>
      <c r="F27" s="307"/>
      <c r="G27" s="308"/>
      <c r="H27" s="9"/>
      <c r="I27" s="9"/>
      <c r="J27" s="85"/>
    </row>
    <row r="28" spans="1:12" ht="12.95" customHeight="1">
      <c r="A28" s="35"/>
      <c r="B28" s="307"/>
      <c r="C28" s="308"/>
      <c r="D28" s="308"/>
      <c r="E28" s="308"/>
      <c r="F28" s="307"/>
      <c r="G28" s="308"/>
      <c r="H28" s="9"/>
      <c r="I28" s="9"/>
      <c r="J28" s="85"/>
    </row>
    <row r="29" spans="1:12" ht="12.95" customHeight="1">
      <c r="A29" s="35"/>
      <c r="B29" s="307"/>
      <c r="C29" s="308"/>
      <c r="D29" s="308"/>
      <c r="E29" s="308"/>
      <c r="F29" s="307"/>
      <c r="G29" s="308"/>
      <c r="H29" s="9"/>
      <c r="I29" s="9"/>
      <c r="J29" s="85"/>
    </row>
    <row r="30" spans="1:12" ht="12.95" customHeight="1">
      <c r="A30" s="35"/>
      <c r="B30" s="307"/>
      <c r="C30" s="308"/>
      <c r="D30" s="308"/>
      <c r="E30" s="308"/>
      <c r="F30" s="307"/>
      <c r="G30" s="308"/>
      <c r="H30" s="9"/>
      <c r="I30" s="9"/>
      <c r="J30" s="85"/>
    </row>
    <row r="31" spans="1:12" ht="12.95" customHeight="1">
      <c r="A31" s="35"/>
      <c r="B31" s="307"/>
      <c r="C31" s="308"/>
      <c r="D31" s="308"/>
      <c r="E31" s="308"/>
      <c r="F31" s="307"/>
      <c r="G31" s="308"/>
      <c r="H31" s="9"/>
      <c r="I31" s="9"/>
      <c r="J31" s="85"/>
    </row>
    <row r="32" spans="1:12" ht="12.95" customHeight="1">
      <c r="A32" s="35"/>
      <c r="B32" s="307"/>
      <c r="C32" s="308"/>
      <c r="D32" s="308"/>
      <c r="E32" s="308"/>
      <c r="F32" s="307"/>
      <c r="G32" s="308"/>
      <c r="H32" s="9"/>
      <c r="I32" s="9"/>
      <c r="J32" s="85"/>
    </row>
    <row r="33" spans="1:10" ht="12.95" customHeight="1">
      <c r="A33" s="35"/>
      <c r="B33" s="307"/>
      <c r="C33" s="308"/>
      <c r="D33" s="308"/>
      <c r="E33" s="308"/>
      <c r="F33" s="307"/>
      <c r="G33" s="308"/>
      <c r="H33" s="9"/>
      <c r="I33" s="9"/>
      <c r="J33" s="85"/>
    </row>
    <row r="34" spans="1:10" ht="12.95" customHeight="1">
      <c r="A34" s="35"/>
      <c r="B34" s="307"/>
      <c r="C34" s="308"/>
      <c r="D34" s="308"/>
      <c r="E34" s="308"/>
      <c r="F34" s="307"/>
      <c r="G34" s="308"/>
      <c r="H34" s="9"/>
      <c r="I34" s="9"/>
      <c r="J34" s="85"/>
    </row>
    <row r="35" spans="1:10" ht="12.95" customHeight="1">
      <c r="A35" s="35"/>
      <c r="B35" s="307"/>
      <c r="C35" s="308"/>
      <c r="D35" s="308"/>
      <c r="E35" s="308"/>
      <c r="F35" s="307"/>
      <c r="G35" s="308"/>
      <c r="H35" s="9"/>
      <c r="I35" s="9"/>
      <c r="J35" s="85"/>
    </row>
    <row r="36" spans="1:10" ht="12.95" customHeight="1">
      <c r="A36" s="35"/>
      <c r="B36" s="307"/>
      <c r="C36" s="308"/>
      <c r="D36" s="308"/>
      <c r="E36" s="308"/>
      <c r="F36" s="307"/>
      <c r="G36" s="308"/>
      <c r="H36" s="9"/>
      <c r="I36" s="9"/>
      <c r="J36" s="85"/>
    </row>
    <row r="37" spans="1:10" ht="12.95" customHeight="1">
      <c r="A37" s="35"/>
      <c r="B37" s="307"/>
      <c r="C37" s="308"/>
      <c r="D37" s="308"/>
      <c r="E37" s="308"/>
      <c r="F37" s="307"/>
      <c r="G37" s="308"/>
      <c r="H37" s="9"/>
      <c r="I37" s="9"/>
      <c r="J37" s="85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3" t="s">
        <v>37</v>
      </c>
      <c r="B39" s="293"/>
      <c r="C39" s="293"/>
      <c r="D39" s="293"/>
      <c r="E39" s="293"/>
      <c r="F39" s="294" t="s">
        <v>38</v>
      </c>
      <c r="G39" s="297"/>
      <c r="H39" s="298"/>
      <c r="I39" s="298"/>
      <c r="J39" s="299"/>
    </row>
    <row r="40" spans="1:10" ht="12.95" customHeight="1">
      <c r="A40" s="293" t="s">
        <v>39</v>
      </c>
      <c r="B40" s="293"/>
      <c r="C40" s="293"/>
      <c r="D40" s="293"/>
      <c r="E40" s="293"/>
      <c r="F40" s="295"/>
      <c r="G40" s="300"/>
      <c r="H40" s="301"/>
      <c r="I40" s="301"/>
      <c r="J40" s="302"/>
    </row>
    <row r="41" spans="1:10" ht="12.95" customHeight="1">
      <c r="A41" s="293" t="s">
        <v>40</v>
      </c>
      <c r="B41" s="293"/>
      <c r="C41" s="293"/>
      <c r="D41" s="293"/>
      <c r="E41" s="293"/>
      <c r="F41" s="295"/>
      <c r="G41" s="300"/>
      <c r="H41" s="301"/>
      <c r="I41" s="301"/>
      <c r="J41" s="302"/>
    </row>
    <row r="42" spans="1:10" ht="12.95" customHeight="1">
      <c r="A42" s="293" t="s">
        <v>41</v>
      </c>
      <c r="B42" s="293"/>
      <c r="C42" s="306" t="s">
        <v>42</v>
      </c>
      <c r="D42" s="306"/>
      <c r="E42" s="306"/>
      <c r="F42" s="296"/>
      <c r="G42" s="303"/>
      <c r="H42" s="304"/>
      <c r="I42" s="304"/>
      <c r="J42" s="305"/>
    </row>
    <row r="43" spans="1:10" ht="12.95" customHeight="1">
      <c r="A43" s="292" t="s">
        <v>50</v>
      </c>
      <c r="B43" s="292"/>
      <c r="C43" s="292" t="e">
        <f ca="1">Calcu!G3</f>
        <v>#N/A</v>
      </c>
      <c r="D43" s="292"/>
      <c r="E43" s="292"/>
    </row>
    <row r="46" spans="1:10" ht="12.95" customHeight="1">
      <c r="B46" s="1" t="s">
        <v>227</v>
      </c>
    </row>
    <row r="47" spans="1:10" ht="12.95" customHeight="1">
      <c r="B47" s="1" t="s">
        <v>228</v>
      </c>
    </row>
    <row r="48" spans="1:10" ht="12.95" customHeight="1">
      <c r="A48" s="1">
        <f ca="1">Calcu!K113</f>
        <v>0</v>
      </c>
      <c r="B48" s="1" t="s">
        <v>454</v>
      </c>
    </row>
    <row r="49" spans="1:2" ht="12.95" customHeight="1">
      <c r="A49" s="110"/>
    </row>
    <row r="50" spans="1:2" ht="12.95" customHeight="1">
      <c r="A50" s="1" t="str">
        <f>Calcu!H3</f>
        <v>PASS</v>
      </c>
      <c r="B50" s="1" t="s">
        <v>455</v>
      </c>
    </row>
    <row r="52" spans="1:2" ht="12.95" customHeight="1">
      <c r="B52" s="1" t="s">
        <v>546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fitToHeight="0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4" bestFit="1" customWidth="1"/>
    <col min="2" max="2" width="6.6640625" style="94" bestFit="1" customWidth="1"/>
    <col min="3" max="3" width="8.88671875" style="94"/>
    <col min="4" max="4" width="6.6640625" style="94" bestFit="1" customWidth="1"/>
    <col min="5" max="13" width="1.77734375" style="94" customWidth="1"/>
    <col min="14" max="15" width="6" style="94" bestFit="1" customWidth="1"/>
    <col min="16" max="16" width="7.5546875" style="94" bestFit="1" customWidth="1"/>
    <col min="17" max="17" width="4" style="94" bestFit="1" customWidth="1"/>
    <col min="18" max="18" width="5.33203125" style="94" bestFit="1" customWidth="1"/>
    <col min="19" max="19" width="4" style="94" bestFit="1" customWidth="1"/>
    <col min="20" max="21" width="6.5546875" style="94" bestFit="1" customWidth="1"/>
    <col min="22" max="22" width="8.44140625" style="94" bestFit="1" customWidth="1"/>
    <col min="23" max="23" width="6.6640625" style="94" bestFit="1" customWidth="1"/>
    <col min="24" max="24" width="5.33203125" style="94" bestFit="1" customWidth="1"/>
    <col min="25" max="25" width="8.33203125" style="94" bestFit="1" customWidth="1"/>
    <col min="26" max="27" width="4" style="94" bestFit="1" customWidth="1"/>
    <col min="28" max="34" width="1.77734375" style="94" customWidth="1"/>
    <col min="35" max="35" width="7.5546875" style="94" bestFit="1" customWidth="1"/>
    <col min="36" max="16384" width="8.88671875" style="94"/>
  </cols>
  <sheetData>
    <row r="1" spans="1:36">
      <c r="A1" s="117" t="s">
        <v>105</v>
      </c>
      <c r="B1" s="117" t="s">
        <v>63</v>
      </c>
      <c r="C1" s="117" t="s">
        <v>64</v>
      </c>
      <c r="D1" s="117" t="s">
        <v>106</v>
      </c>
      <c r="E1" s="117"/>
      <c r="F1" s="117"/>
      <c r="G1" s="117"/>
      <c r="H1" s="117"/>
      <c r="I1" s="117"/>
      <c r="J1" s="117"/>
      <c r="K1" s="117"/>
      <c r="L1" s="117"/>
      <c r="M1" s="117"/>
      <c r="N1" s="117" t="s">
        <v>107</v>
      </c>
      <c r="O1" s="117" t="s">
        <v>108</v>
      </c>
      <c r="P1" s="117" t="s">
        <v>65</v>
      </c>
      <c r="Q1" s="117" t="s">
        <v>109</v>
      </c>
      <c r="R1" s="117" t="s">
        <v>67</v>
      </c>
      <c r="S1" s="117" t="s">
        <v>66</v>
      </c>
      <c r="T1" s="117" t="s">
        <v>68</v>
      </c>
      <c r="U1" s="117" t="s">
        <v>110</v>
      </c>
      <c r="V1" s="117" t="s">
        <v>69</v>
      </c>
      <c r="W1" s="117" t="s">
        <v>70</v>
      </c>
      <c r="X1" s="117" t="s">
        <v>111</v>
      </c>
      <c r="Y1" s="117" t="s">
        <v>112</v>
      </c>
      <c r="Z1" s="117" t="s">
        <v>113</v>
      </c>
      <c r="AA1" s="117" t="s">
        <v>114</v>
      </c>
      <c r="AB1" s="117"/>
      <c r="AC1" s="117"/>
      <c r="AD1" s="117"/>
      <c r="AE1" s="117"/>
      <c r="AF1" s="117"/>
      <c r="AG1" s="117"/>
      <c r="AH1" s="117"/>
      <c r="AI1" s="117" t="s">
        <v>115</v>
      </c>
      <c r="AJ1" s="156" t="s">
        <v>221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7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23" s="12" customFormat="1" ht="33" customHeight="1">
      <c r="A1" s="14" t="s">
        <v>99</v>
      </c>
    </row>
    <row r="2" spans="1:23" s="12" customFormat="1" ht="17.100000000000001" customHeight="1">
      <c r="A2" s="16" t="s">
        <v>43</v>
      </c>
      <c r="B2" s="16"/>
      <c r="C2" s="16"/>
      <c r="D2" s="95" t="s">
        <v>60</v>
      </c>
      <c r="G2" s="16" t="s">
        <v>44</v>
      </c>
      <c r="J2" s="16" t="s">
        <v>234</v>
      </c>
      <c r="O2" s="16" t="s">
        <v>235</v>
      </c>
      <c r="T2" s="16" t="s">
        <v>460</v>
      </c>
    </row>
    <row r="3" spans="1:23" s="12" customFormat="1" ht="13.5">
      <c r="A3" s="13" t="s">
        <v>232</v>
      </c>
      <c r="B3" s="13" t="s">
        <v>58</v>
      </c>
      <c r="C3" s="13" t="s">
        <v>233</v>
      </c>
      <c r="D3" s="13" t="s">
        <v>53</v>
      </c>
      <c r="E3" s="13" t="s">
        <v>54</v>
      </c>
      <c r="F3" s="13" t="s">
        <v>49</v>
      </c>
      <c r="G3" s="13" t="s">
        <v>46</v>
      </c>
      <c r="H3" s="41" t="s">
        <v>47</v>
      </c>
      <c r="I3" s="41" t="s">
        <v>48</v>
      </c>
      <c r="J3" s="41" t="s">
        <v>61</v>
      </c>
      <c r="K3" s="41" t="s">
        <v>62</v>
      </c>
      <c r="L3" s="112" t="s">
        <v>100</v>
      </c>
      <c r="M3" s="112" t="s">
        <v>101</v>
      </c>
      <c r="N3" s="41" t="s">
        <v>102</v>
      </c>
      <c r="O3" s="41" t="s">
        <v>61</v>
      </c>
      <c r="P3" s="41" t="s">
        <v>62</v>
      </c>
      <c r="Q3" s="112" t="s">
        <v>100</v>
      </c>
      <c r="R3" s="112" t="s">
        <v>101</v>
      </c>
      <c r="S3" s="41" t="s">
        <v>102</v>
      </c>
      <c r="T3" s="248"/>
      <c r="U3" s="248" t="s">
        <v>465</v>
      </c>
      <c r="V3" s="246" t="s">
        <v>240</v>
      </c>
      <c r="W3" s="246" t="s">
        <v>241</v>
      </c>
    </row>
    <row r="4" spans="1:23" s="12" customFormat="1" ht="17.100000000000001" customHeight="1">
      <c r="A4" s="33"/>
      <c r="B4" s="111"/>
      <c r="C4" s="160"/>
      <c r="D4" s="22"/>
      <c r="E4" s="55"/>
      <c r="F4" s="42"/>
      <c r="G4" s="22"/>
      <c r="H4" s="22"/>
      <c r="I4" s="22"/>
      <c r="J4" s="22"/>
      <c r="K4" s="22"/>
      <c r="L4" s="113"/>
      <c r="M4" s="113"/>
      <c r="N4" s="22"/>
      <c r="O4" s="22"/>
      <c r="P4" s="22"/>
      <c r="Q4" s="113"/>
      <c r="R4" s="113"/>
      <c r="S4" s="22"/>
      <c r="T4" s="250">
        <f>A4</f>
        <v>0</v>
      </c>
      <c r="U4" s="250"/>
      <c r="V4" s="22"/>
      <c r="W4" s="22"/>
    </row>
    <row r="5" spans="1:23" s="12" customFormat="1" ht="17.100000000000001" customHeight="1">
      <c r="A5" s="33"/>
      <c r="B5" s="111"/>
      <c r="C5" s="160"/>
      <c r="D5" s="22"/>
      <c r="E5" s="55"/>
      <c r="F5" s="42"/>
      <c r="G5" s="22"/>
      <c r="H5" s="23"/>
      <c r="I5" s="23"/>
      <c r="J5" s="23"/>
      <c r="K5" s="23"/>
      <c r="L5" s="114"/>
      <c r="M5" s="114"/>
      <c r="N5" s="23"/>
      <c r="O5" s="23"/>
      <c r="P5" s="23"/>
      <c r="Q5" s="114"/>
      <c r="R5" s="114"/>
      <c r="S5" s="23"/>
      <c r="T5" s="250">
        <f>A6</f>
        <v>0</v>
      </c>
      <c r="U5" s="290"/>
      <c r="V5" s="23"/>
      <c r="W5" s="23"/>
    </row>
    <row r="6" spans="1:23" s="12" customFormat="1" ht="17.100000000000001" customHeight="1">
      <c r="A6" s="33"/>
      <c r="B6" s="111"/>
      <c r="C6" s="160"/>
      <c r="D6" s="22"/>
      <c r="E6" s="55"/>
      <c r="F6" s="42"/>
      <c r="G6" s="22"/>
      <c r="H6" s="23"/>
      <c r="I6" s="23"/>
      <c r="J6" s="23"/>
      <c r="K6" s="23"/>
      <c r="L6" s="114"/>
      <c r="M6" s="114"/>
      <c r="N6" s="23"/>
      <c r="O6" s="23"/>
      <c r="P6" s="23"/>
      <c r="Q6" s="114"/>
      <c r="R6" s="114"/>
      <c r="S6" s="23"/>
      <c r="T6" s="250">
        <f>A8</f>
        <v>0</v>
      </c>
      <c r="U6" s="290"/>
      <c r="V6" s="23"/>
      <c r="W6" s="23"/>
    </row>
    <row r="7" spans="1:23" s="12" customFormat="1" ht="17.100000000000001" customHeight="1">
      <c r="A7" s="33"/>
      <c r="B7" s="111"/>
      <c r="C7" s="160"/>
      <c r="D7" s="22"/>
      <c r="E7" s="55"/>
      <c r="F7" s="42"/>
      <c r="G7" s="22"/>
      <c r="H7" s="23"/>
      <c r="I7" s="23"/>
      <c r="J7" s="23"/>
      <c r="K7" s="23"/>
      <c r="L7" s="114"/>
      <c r="M7" s="114"/>
      <c r="N7" s="23"/>
      <c r="O7" s="23"/>
      <c r="P7" s="23"/>
      <c r="Q7" s="114"/>
      <c r="R7" s="114"/>
      <c r="S7" s="23"/>
      <c r="T7" s="250">
        <f>A10</f>
        <v>0</v>
      </c>
      <c r="U7" s="290"/>
      <c r="V7" s="23"/>
      <c r="W7" s="23"/>
    </row>
    <row r="8" spans="1:23" s="12" customFormat="1" ht="17.100000000000001" customHeight="1">
      <c r="A8" s="33"/>
      <c r="B8" s="111"/>
      <c r="C8" s="160"/>
      <c r="D8" s="22"/>
      <c r="E8" s="55"/>
      <c r="F8" s="42"/>
      <c r="G8" s="22"/>
      <c r="H8" s="23"/>
      <c r="I8" s="23"/>
      <c r="J8" s="23"/>
      <c r="K8" s="23"/>
      <c r="L8" s="114"/>
      <c r="M8" s="114"/>
      <c r="N8" s="23"/>
      <c r="O8" s="23"/>
      <c r="P8" s="23"/>
      <c r="Q8" s="114"/>
      <c r="R8" s="114"/>
      <c r="S8" s="23"/>
      <c r="T8" s="250">
        <f>A12</f>
        <v>0</v>
      </c>
      <c r="U8" s="290"/>
      <c r="V8" s="23"/>
      <c r="W8" s="23"/>
    </row>
    <row r="9" spans="1:23" s="12" customFormat="1" ht="17.100000000000001" customHeight="1">
      <c r="A9" s="33"/>
      <c r="B9" s="111"/>
      <c r="C9" s="160"/>
      <c r="D9" s="22"/>
      <c r="E9" s="55"/>
      <c r="F9" s="42"/>
      <c r="G9" s="22"/>
      <c r="H9" s="23"/>
      <c r="I9" s="23"/>
      <c r="J9" s="23"/>
      <c r="K9" s="23"/>
      <c r="L9" s="114"/>
      <c r="M9" s="114"/>
      <c r="N9" s="23"/>
      <c r="O9" s="23"/>
      <c r="P9" s="23"/>
      <c r="Q9" s="114"/>
      <c r="R9" s="114"/>
      <c r="S9" s="23"/>
      <c r="T9" s="250">
        <f>A14</f>
        <v>0</v>
      </c>
      <c r="U9" s="290"/>
      <c r="V9" s="23"/>
      <c r="W9" s="23"/>
    </row>
    <row r="10" spans="1:23" s="12" customFormat="1" ht="17.100000000000001" customHeight="1">
      <c r="A10" s="33"/>
      <c r="B10" s="111"/>
      <c r="C10" s="160"/>
      <c r="D10" s="22"/>
      <c r="E10" s="55"/>
      <c r="F10" s="42"/>
      <c r="G10" s="22"/>
      <c r="H10" s="23"/>
      <c r="I10" s="23"/>
      <c r="J10" s="23"/>
      <c r="K10" s="23"/>
      <c r="L10" s="114"/>
      <c r="M10" s="114"/>
      <c r="N10" s="23"/>
      <c r="O10" s="23"/>
      <c r="P10" s="23"/>
      <c r="Q10" s="114"/>
      <c r="R10" s="114"/>
      <c r="S10" s="23"/>
      <c r="T10" s="250">
        <f>A16</f>
        <v>0</v>
      </c>
      <c r="U10" s="290"/>
      <c r="V10" s="23"/>
      <c r="W10" s="23"/>
    </row>
    <row r="11" spans="1:23" s="12" customFormat="1" ht="17.100000000000001" customHeight="1">
      <c r="A11" s="33"/>
      <c r="B11" s="111"/>
      <c r="C11" s="160"/>
      <c r="D11" s="22"/>
      <c r="E11" s="55"/>
      <c r="F11" s="42"/>
      <c r="G11" s="22"/>
      <c r="H11" s="23"/>
      <c r="I11" s="23"/>
      <c r="J11" s="23"/>
      <c r="K11" s="23"/>
      <c r="L11" s="114"/>
      <c r="M11" s="114"/>
      <c r="N11" s="23"/>
      <c r="O11" s="23"/>
      <c r="P11" s="23"/>
      <c r="Q11" s="114"/>
      <c r="R11" s="114"/>
      <c r="S11" s="23"/>
      <c r="T11" s="250">
        <f>A18</f>
        <v>0</v>
      </c>
      <c r="U11" s="290"/>
      <c r="V11" s="23"/>
      <c r="W11" s="23"/>
    </row>
    <row r="12" spans="1:23" s="12" customFormat="1" ht="17.100000000000001" customHeight="1">
      <c r="A12" s="33"/>
      <c r="B12" s="111"/>
      <c r="C12" s="160"/>
      <c r="D12" s="22"/>
      <c r="E12" s="55"/>
      <c r="F12" s="42"/>
      <c r="G12" s="22"/>
      <c r="H12" s="23"/>
      <c r="I12" s="23"/>
      <c r="J12" s="23"/>
      <c r="K12" s="23"/>
      <c r="L12" s="114"/>
      <c r="M12" s="114"/>
      <c r="N12" s="23"/>
      <c r="O12" s="23"/>
      <c r="P12" s="23"/>
      <c r="Q12" s="114"/>
      <c r="R12" s="114"/>
      <c r="S12" s="23"/>
      <c r="T12" s="250">
        <f>A20</f>
        <v>0</v>
      </c>
      <c r="U12" s="290"/>
      <c r="V12" s="23"/>
      <c r="W12" s="23"/>
    </row>
    <row r="13" spans="1:23" s="12" customFormat="1" ht="17.100000000000001" customHeight="1">
      <c r="A13" s="33"/>
      <c r="B13" s="111"/>
      <c r="C13" s="160"/>
      <c r="D13" s="22"/>
      <c r="E13" s="55"/>
      <c r="F13" s="42"/>
      <c r="G13" s="22"/>
      <c r="H13" s="23"/>
      <c r="I13" s="23"/>
      <c r="J13" s="23"/>
      <c r="K13" s="23"/>
      <c r="L13" s="114"/>
      <c r="M13" s="114"/>
      <c r="N13" s="23"/>
      <c r="O13" s="23"/>
      <c r="P13" s="23"/>
      <c r="Q13" s="114"/>
      <c r="R13" s="114"/>
      <c r="S13" s="23"/>
      <c r="T13" s="250">
        <f>A22</f>
        <v>0</v>
      </c>
      <c r="U13" s="290"/>
      <c r="V13" s="23"/>
      <c r="W13" s="23"/>
    </row>
    <row r="14" spans="1:23" s="12" customFormat="1" ht="17.100000000000001" customHeight="1">
      <c r="A14" s="33"/>
      <c r="B14" s="111"/>
      <c r="C14" s="160"/>
      <c r="D14" s="22"/>
      <c r="E14" s="55"/>
      <c r="F14" s="42"/>
      <c r="G14" s="22"/>
      <c r="H14" s="23"/>
      <c r="I14" s="23"/>
      <c r="J14" s="23"/>
      <c r="K14" s="23"/>
      <c r="L14" s="114"/>
      <c r="M14" s="114"/>
      <c r="N14" s="23"/>
      <c r="O14" s="23"/>
      <c r="P14" s="23"/>
      <c r="Q14" s="114"/>
      <c r="R14" s="114"/>
      <c r="S14" s="23"/>
      <c r="T14" s="249"/>
      <c r="U14" s="290"/>
      <c r="V14" s="23"/>
      <c r="W14" s="23"/>
    </row>
    <row r="15" spans="1:23" s="12" customFormat="1" ht="17.100000000000001" customHeight="1">
      <c r="A15" s="33"/>
      <c r="B15" s="111"/>
      <c r="C15" s="160"/>
      <c r="D15" s="22"/>
      <c r="E15" s="55"/>
      <c r="F15" s="42"/>
      <c r="G15" s="23"/>
      <c r="H15" s="23"/>
      <c r="I15" s="23"/>
      <c r="J15" s="23"/>
      <c r="K15" s="23"/>
      <c r="L15" s="114"/>
      <c r="M15" s="114"/>
      <c r="N15" s="23"/>
      <c r="O15" s="23"/>
      <c r="P15" s="23"/>
      <c r="Q15" s="114"/>
      <c r="R15" s="114"/>
      <c r="S15" s="23"/>
      <c r="T15" s="249"/>
      <c r="U15" s="290"/>
      <c r="V15" s="23"/>
      <c r="W15" s="23"/>
    </row>
    <row r="16" spans="1:23" s="12" customFormat="1" ht="17.100000000000001" customHeight="1">
      <c r="A16" s="33"/>
      <c r="B16" s="111"/>
      <c r="C16" s="160"/>
      <c r="D16" s="22"/>
      <c r="E16" s="55"/>
      <c r="F16" s="42"/>
      <c r="G16" s="23"/>
      <c r="H16" s="23"/>
      <c r="I16" s="23"/>
      <c r="J16" s="23"/>
      <c r="K16" s="23"/>
      <c r="L16" s="114"/>
      <c r="M16" s="114"/>
      <c r="N16" s="23"/>
      <c r="O16" s="23"/>
      <c r="P16" s="23"/>
      <c r="Q16" s="114"/>
      <c r="R16" s="114"/>
      <c r="S16" s="23"/>
      <c r="T16" s="249"/>
      <c r="U16" s="290"/>
      <c r="V16" s="23"/>
      <c r="W16" s="23"/>
    </row>
    <row r="17" spans="1:24" s="12" customFormat="1" ht="17.100000000000001" customHeight="1">
      <c r="A17" s="33"/>
      <c r="B17" s="111"/>
      <c r="C17" s="160"/>
      <c r="D17" s="22"/>
      <c r="E17" s="55"/>
      <c r="F17" s="42"/>
      <c r="G17" s="23"/>
      <c r="H17" s="23"/>
      <c r="I17" s="23"/>
      <c r="J17" s="23"/>
      <c r="K17" s="23"/>
      <c r="L17" s="114"/>
      <c r="M17" s="114"/>
      <c r="N17" s="23"/>
      <c r="O17" s="23"/>
      <c r="P17" s="23"/>
      <c r="Q17" s="114"/>
      <c r="R17" s="114"/>
      <c r="S17" s="23"/>
      <c r="T17" s="249"/>
      <c r="U17" s="290"/>
      <c r="V17" s="23"/>
      <c r="W17" s="23"/>
    </row>
    <row r="18" spans="1:24" s="12" customFormat="1" ht="17.100000000000001" customHeight="1">
      <c r="A18" s="33"/>
      <c r="B18" s="111"/>
      <c r="C18" s="160"/>
      <c r="D18" s="22"/>
      <c r="E18" s="55"/>
      <c r="F18" s="42"/>
      <c r="G18" s="23"/>
      <c r="H18" s="23"/>
      <c r="I18" s="23"/>
      <c r="J18" s="23"/>
      <c r="K18" s="23"/>
      <c r="L18" s="114"/>
      <c r="M18" s="114"/>
      <c r="N18" s="23"/>
      <c r="O18" s="23"/>
      <c r="P18" s="23"/>
      <c r="Q18" s="114"/>
      <c r="R18" s="114"/>
      <c r="S18" s="23"/>
      <c r="T18" s="249"/>
      <c r="U18" s="290"/>
      <c r="V18" s="23"/>
      <c r="W18" s="23"/>
    </row>
    <row r="19" spans="1:24" s="12" customFormat="1" ht="17.100000000000001" customHeight="1">
      <c r="A19" s="111"/>
      <c r="B19" s="111"/>
      <c r="C19" s="160"/>
      <c r="D19" s="113"/>
      <c r="E19" s="113"/>
      <c r="F19" s="113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249"/>
      <c r="U19" s="290"/>
      <c r="V19" s="114"/>
      <c r="W19" s="114"/>
    </row>
    <row r="20" spans="1:24" s="12" customFormat="1" ht="17.100000000000001" customHeight="1">
      <c r="A20" s="111"/>
      <c r="B20" s="111"/>
      <c r="C20" s="160"/>
      <c r="D20" s="113"/>
      <c r="E20" s="113"/>
      <c r="F20" s="113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249"/>
      <c r="U20" s="290"/>
      <c r="V20" s="114"/>
      <c r="W20" s="114"/>
    </row>
    <row r="21" spans="1:24" s="12" customFormat="1" ht="17.100000000000001" customHeight="1">
      <c r="A21" s="111"/>
      <c r="B21" s="111"/>
      <c r="C21" s="160"/>
      <c r="D21" s="113"/>
      <c r="E21" s="113"/>
      <c r="F21" s="113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9"/>
      <c r="U21" s="290"/>
      <c r="V21" s="114"/>
      <c r="W21" s="114"/>
    </row>
    <row r="22" spans="1:24" s="12" customFormat="1" ht="17.100000000000001" customHeight="1">
      <c r="A22" s="111"/>
      <c r="B22" s="111"/>
      <c r="C22" s="160"/>
      <c r="D22" s="113"/>
      <c r="E22" s="113"/>
      <c r="F22" s="113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249"/>
      <c r="U22" s="290"/>
      <c r="V22" s="114"/>
      <c r="W22" s="114"/>
    </row>
    <row r="23" spans="1:24" s="12" customFormat="1" ht="17.100000000000001" customHeight="1">
      <c r="A23" s="111"/>
      <c r="B23" s="111"/>
      <c r="C23" s="160"/>
      <c r="D23" s="113"/>
      <c r="E23" s="113"/>
      <c r="F23" s="113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249"/>
      <c r="U23" s="290"/>
      <c r="V23" s="114"/>
      <c r="W23" s="114"/>
    </row>
    <row r="24" spans="1:24" s="12" customFormat="1" ht="17.100000000000001" customHeight="1"/>
    <row r="25" spans="1:24" s="12" customFormat="1" ht="17.100000000000001" customHeight="1">
      <c r="A25" s="16" t="s">
        <v>103</v>
      </c>
    </row>
    <row r="26" spans="1:24" s="18" customFormat="1" ht="18" customHeight="1">
      <c r="A26" s="115" t="s">
        <v>2</v>
      </c>
      <c r="B26" s="115" t="s">
        <v>104</v>
      </c>
      <c r="C26" s="115" t="s">
        <v>97</v>
      </c>
      <c r="D26" s="115" t="s">
        <v>58</v>
      </c>
      <c r="E26" s="115" t="s">
        <v>147</v>
      </c>
      <c r="F26" s="115" t="s">
        <v>230</v>
      </c>
      <c r="G26" s="115" t="s">
        <v>231</v>
      </c>
      <c r="H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ht="17.100000000000001" customHeight="1">
      <c r="A27" s="96"/>
      <c r="B27" s="96"/>
      <c r="C27" s="96"/>
      <c r="D27" s="96"/>
      <c r="E27" s="96"/>
      <c r="F27" s="96"/>
      <c r="G27" s="96"/>
      <c r="H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7.100000000000001" customHeight="1">
      <c r="A28" s="96"/>
      <c r="B28" s="96"/>
      <c r="C28" s="96"/>
      <c r="D28" s="96"/>
      <c r="E28" s="96"/>
      <c r="F28" s="96"/>
      <c r="G28" s="96"/>
      <c r="H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ht="17.100000000000001" customHeight="1">
      <c r="A29" s="96"/>
      <c r="B29" s="96"/>
      <c r="C29" s="96"/>
      <c r="D29" s="96"/>
      <c r="E29" s="96"/>
      <c r="F29" s="96"/>
      <c r="G29" s="96"/>
      <c r="H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7.100000000000001" customHeight="1">
      <c r="A30" s="96"/>
      <c r="B30" s="96"/>
      <c r="C30" s="96"/>
      <c r="D30" s="96"/>
      <c r="E30" s="96"/>
      <c r="F30" s="96"/>
      <c r="G30" s="96"/>
      <c r="H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ht="17.100000000000001" customHeight="1">
      <c r="A31" s="96"/>
      <c r="B31" s="96"/>
      <c r="C31" s="96"/>
      <c r="D31" s="96"/>
      <c r="E31" s="96"/>
      <c r="F31" s="96"/>
      <c r="G31" s="96"/>
      <c r="H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7.100000000000001" customHeight="1">
      <c r="A32" s="96"/>
      <c r="B32" s="96"/>
      <c r="C32" s="96"/>
      <c r="D32" s="96"/>
      <c r="E32" s="96"/>
      <c r="F32" s="96"/>
      <c r="G32" s="96"/>
      <c r="H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ht="17.100000000000001" customHeight="1">
      <c r="A33" s="96"/>
      <c r="B33" s="96"/>
      <c r="C33" s="96"/>
      <c r="D33" s="96"/>
      <c r="E33" s="96"/>
      <c r="F33" s="96"/>
      <c r="G33" s="96"/>
      <c r="H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7.100000000000001" customHeight="1">
      <c r="A34" s="96"/>
      <c r="B34" s="96"/>
      <c r="C34" s="96"/>
      <c r="D34" s="96"/>
      <c r="E34" s="96"/>
      <c r="F34" s="96"/>
      <c r="G34" s="96"/>
      <c r="H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7.100000000000001" customHeight="1">
      <c r="A35" s="96"/>
      <c r="B35" s="96"/>
      <c r="C35" s="96"/>
      <c r="D35" s="96"/>
      <c r="E35" s="96"/>
      <c r="F35" s="96"/>
      <c r="G35" s="96"/>
      <c r="H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ht="17.100000000000001" customHeight="1">
      <c r="A36" s="96"/>
      <c r="B36" s="96"/>
      <c r="C36" s="96"/>
      <c r="D36" s="96"/>
      <c r="E36" s="96"/>
      <c r="F36" s="96"/>
      <c r="G36" s="96"/>
      <c r="H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ht="17.100000000000001" customHeight="1">
      <c r="A37" s="96"/>
      <c r="B37" s="96"/>
      <c r="C37" s="96"/>
      <c r="D37" s="96"/>
      <c r="E37" s="96"/>
      <c r="F37" s="96"/>
      <c r="G37" s="96"/>
      <c r="H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7.100000000000001" customHeight="1">
      <c r="A38" s="96"/>
      <c r="B38" s="96"/>
      <c r="C38" s="96"/>
      <c r="D38" s="96"/>
      <c r="E38" s="96"/>
      <c r="F38" s="96"/>
      <c r="G38" s="96"/>
      <c r="H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7.100000000000001" customHeight="1">
      <c r="A39" s="96"/>
      <c r="B39" s="96"/>
      <c r="C39" s="96"/>
      <c r="D39" s="96"/>
      <c r="E39" s="96"/>
      <c r="F39" s="96"/>
      <c r="G39" s="96"/>
      <c r="H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ht="17.100000000000001" customHeight="1">
      <c r="A40" s="96"/>
      <c r="B40" s="96"/>
      <c r="C40" s="96"/>
      <c r="D40" s="96"/>
      <c r="E40" s="96"/>
      <c r="F40" s="96"/>
      <c r="G40" s="96"/>
      <c r="H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ht="17.100000000000001" customHeight="1">
      <c r="A41" s="96"/>
      <c r="B41" s="96"/>
      <c r="C41" s="96"/>
      <c r="D41" s="96"/>
      <c r="E41" s="96"/>
      <c r="F41" s="96"/>
      <c r="G41" s="96"/>
      <c r="H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7.100000000000001" customHeight="1">
      <c r="A42" s="116"/>
      <c r="B42" s="116"/>
      <c r="C42" s="116"/>
      <c r="D42" s="116"/>
      <c r="E42" s="116"/>
      <c r="F42" s="116"/>
      <c r="G42" s="116"/>
      <c r="H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7.100000000000001" customHeight="1">
      <c r="A43" s="116"/>
      <c r="B43" s="116"/>
      <c r="C43" s="116"/>
      <c r="D43" s="116"/>
      <c r="E43" s="116"/>
      <c r="F43" s="116"/>
      <c r="G43" s="116"/>
      <c r="H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7.100000000000001" customHeight="1">
      <c r="A44" s="116"/>
      <c r="B44" s="116"/>
      <c r="C44" s="116"/>
      <c r="D44" s="116"/>
      <c r="E44" s="116"/>
      <c r="F44" s="116"/>
      <c r="G44" s="116"/>
      <c r="H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7.100000000000001" customHeight="1">
      <c r="A45" s="116"/>
      <c r="B45" s="116"/>
      <c r="C45" s="116"/>
      <c r="D45" s="116"/>
      <c r="E45" s="116"/>
      <c r="F45" s="116"/>
      <c r="G45" s="116"/>
      <c r="H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7.100000000000001" customHeight="1">
      <c r="A46" s="116"/>
      <c r="B46" s="116"/>
      <c r="C46" s="116"/>
      <c r="D46" s="116"/>
      <c r="E46" s="116"/>
      <c r="F46" s="116"/>
      <c r="G46" s="116"/>
      <c r="H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7.100000000000001" customHeight="1">
      <c r="S47" s="12"/>
      <c r="T47" s="12"/>
      <c r="U47" s="12"/>
      <c r="V47" s="12"/>
      <c r="W47" s="12"/>
      <c r="X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14" s="12" customFormat="1" ht="33" customHeight="1">
      <c r="A1" s="14" t="s">
        <v>99</v>
      </c>
    </row>
    <row r="2" spans="1:14" s="12" customFormat="1" ht="17.100000000000001" customHeight="1">
      <c r="A2" s="16" t="s">
        <v>43</v>
      </c>
      <c r="B2" s="16"/>
      <c r="C2" s="16"/>
      <c r="D2" s="95" t="s">
        <v>60</v>
      </c>
      <c r="G2" s="16" t="s">
        <v>44</v>
      </c>
      <c r="J2" s="16" t="s">
        <v>45</v>
      </c>
    </row>
    <row r="3" spans="1:14" s="12" customFormat="1" ht="13.5">
      <c r="A3" s="13" t="s">
        <v>232</v>
      </c>
      <c r="B3" s="13" t="s">
        <v>58</v>
      </c>
      <c r="C3" s="13" t="s">
        <v>233</v>
      </c>
      <c r="D3" s="13" t="s">
        <v>53</v>
      </c>
      <c r="E3" s="13" t="s">
        <v>54</v>
      </c>
      <c r="F3" s="13" t="s">
        <v>49</v>
      </c>
      <c r="G3" s="13" t="s">
        <v>46</v>
      </c>
      <c r="H3" s="41" t="s">
        <v>47</v>
      </c>
      <c r="I3" s="41" t="s">
        <v>48</v>
      </c>
      <c r="J3" s="41" t="s">
        <v>61</v>
      </c>
      <c r="K3" s="41" t="s">
        <v>62</v>
      </c>
      <c r="L3" s="112" t="s">
        <v>100</v>
      </c>
      <c r="M3" s="112" t="s">
        <v>101</v>
      </c>
      <c r="N3" s="41" t="s">
        <v>102</v>
      </c>
    </row>
    <row r="4" spans="1:14" s="12" customFormat="1" ht="17.100000000000001" customHeight="1">
      <c r="A4" s="33"/>
      <c r="B4" s="111"/>
      <c r="C4" s="160"/>
      <c r="D4" s="22"/>
      <c r="E4" s="55"/>
      <c r="F4" s="42"/>
      <c r="G4" s="22"/>
      <c r="H4" s="22"/>
      <c r="I4" s="22"/>
      <c r="J4" s="22"/>
      <c r="K4" s="22"/>
      <c r="L4" s="113"/>
      <c r="M4" s="113"/>
      <c r="N4" s="22"/>
    </row>
    <row r="5" spans="1:14" s="12" customFormat="1" ht="17.100000000000001" customHeight="1">
      <c r="A5" s="33"/>
      <c r="B5" s="111"/>
      <c r="C5" s="160"/>
      <c r="D5" s="22"/>
      <c r="E5" s="55"/>
      <c r="F5" s="42"/>
      <c r="G5" s="22"/>
      <c r="H5" s="23"/>
      <c r="I5" s="23"/>
      <c r="J5" s="23"/>
      <c r="K5" s="23"/>
      <c r="L5" s="114"/>
      <c r="M5" s="114"/>
      <c r="N5" s="23"/>
    </row>
    <row r="6" spans="1:14" s="12" customFormat="1" ht="17.100000000000001" customHeight="1">
      <c r="A6" s="33"/>
      <c r="B6" s="111"/>
      <c r="C6" s="160"/>
      <c r="D6" s="22"/>
      <c r="E6" s="55"/>
      <c r="F6" s="42"/>
      <c r="G6" s="22"/>
      <c r="H6" s="23"/>
      <c r="I6" s="23"/>
      <c r="J6" s="23"/>
      <c r="K6" s="23"/>
      <c r="L6" s="114"/>
      <c r="M6" s="114"/>
      <c r="N6" s="23"/>
    </row>
    <row r="7" spans="1:14" s="12" customFormat="1" ht="17.100000000000001" customHeight="1">
      <c r="A7" s="33"/>
      <c r="B7" s="111"/>
      <c r="C7" s="160"/>
      <c r="D7" s="22"/>
      <c r="E7" s="55"/>
      <c r="F7" s="42"/>
      <c r="G7" s="22"/>
      <c r="H7" s="23"/>
      <c r="I7" s="23"/>
      <c r="J7" s="23"/>
      <c r="K7" s="23"/>
      <c r="L7" s="114"/>
      <c r="M7" s="114"/>
      <c r="N7" s="23"/>
    </row>
    <row r="8" spans="1:14" s="12" customFormat="1" ht="17.100000000000001" customHeight="1">
      <c r="A8" s="33"/>
      <c r="B8" s="111"/>
      <c r="C8" s="160"/>
      <c r="D8" s="22"/>
      <c r="E8" s="55"/>
      <c r="F8" s="42"/>
      <c r="G8" s="22"/>
      <c r="H8" s="23"/>
      <c r="I8" s="23"/>
      <c r="J8" s="23"/>
      <c r="K8" s="23"/>
      <c r="L8" s="114"/>
      <c r="M8" s="114"/>
      <c r="N8" s="23"/>
    </row>
    <row r="9" spans="1:14" s="12" customFormat="1" ht="17.100000000000001" customHeight="1">
      <c r="A9" s="33"/>
      <c r="B9" s="111"/>
      <c r="C9" s="160"/>
      <c r="D9" s="22"/>
      <c r="E9" s="55"/>
      <c r="F9" s="42"/>
      <c r="G9" s="22"/>
      <c r="H9" s="23"/>
      <c r="I9" s="23"/>
      <c r="J9" s="23"/>
      <c r="K9" s="23"/>
      <c r="L9" s="114"/>
      <c r="M9" s="114"/>
      <c r="N9" s="23"/>
    </row>
    <row r="10" spans="1:14" s="12" customFormat="1" ht="17.100000000000001" customHeight="1">
      <c r="A10" s="33"/>
      <c r="B10" s="111"/>
      <c r="C10" s="160"/>
      <c r="D10" s="22"/>
      <c r="E10" s="55"/>
      <c r="F10" s="42"/>
      <c r="G10" s="22"/>
      <c r="H10" s="23"/>
      <c r="I10" s="23"/>
      <c r="J10" s="23"/>
      <c r="K10" s="23"/>
      <c r="L10" s="114"/>
      <c r="M10" s="114"/>
      <c r="N10" s="23"/>
    </row>
    <row r="11" spans="1:14" s="12" customFormat="1" ht="17.100000000000001" customHeight="1">
      <c r="A11" s="33"/>
      <c r="B11" s="111"/>
      <c r="C11" s="160"/>
      <c r="D11" s="22"/>
      <c r="E11" s="55"/>
      <c r="F11" s="42"/>
      <c r="G11" s="22"/>
      <c r="H11" s="23"/>
      <c r="I11" s="23"/>
      <c r="J11" s="23"/>
      <c r="K11" s="23"/>
      <c r="L11" s="114"/>
      <c r="M11" s="114"/>
      <c r="N11" s="23"/>
    </row>
    <row r="12" spans="1:14" s="12" customFormat="1" ht="17.100000000000001" customHeight="1">
      <c r="A12" s="33"/>
      <c r="B12" s="111"/>
      <c r="C12" s="160"/>
      <c r="D12" s="22"/>
      <c r="E12" s="55"/>
      <c r="F12" s="42"/>
      <c r="G12" s="22"/>
      <c r="H12" s="23"/>
      <c r="I12" s="23"/>
      <c r="J12" s="23"/>
      <c r="K12" s="23"/>
      <c r="L12" s="114"/>
      <c r="M12" s="114"/>
      <c r="N12" s="23"/>
    </row>
    <row r="13" spans="1:14" s="12" customFormat="1" ht="17.100000000000001" customHeight="1">
      <c r="A13" s="33"/>
      <c r="B13" s="111"/>
      <c r="C13" s="160"/>
      <c r="D13" s="22"/>
      <c r="E13" s="55"/>
      <c r="F13" s="42"/>
      <c r="G13" s="22"/>
      <c r="H13" s="23"/>
      <c r="I13" s="23"/>
      <c r="J13" s="23"/>
      <c r="K13" s="23"/>
      <c r="L13" s="114"/>
      <c r="M13" s="114"/>
      <c r="N13" s="23"/>
    </row>
    <row r="14" spans="1:14" s="12" customFormat="1" ht="17.100000000000001" customHeight="1">
      <c r="A14" s="33"/>
      <c r="B14" s="111"/>
      <c r="C14" s="160"/>
      <c r="D14" s="22"/>
      <c r="E14" s="55"/>
      <c r="F14" s="42"/>
      <c r="G14" s="22"/>
      <c r="H14" s="23"/>
      <c r="I14" s="23"/>
      <c r="J14" s="23"/>
      <c r="K14" s="23"/>
      <c r="L14" s="114"/>
      <c r="M14" s="114"/>
      <c r="N14" s="23"/>
    </row>
    <row r="15" spans="1:14" s="12" customFormat="1" ht="17.100000000000001" customHeight="1">
      <c r="A15" s="33"/>
      <c r="B15" s="111"/>
      <c r="C15" s="160"/>
      <c r="D15" s="22"/>
      <c r="E15" s="55"/>
      <c r="F15" s="42"/>
      <c r="G15" s="23"/>
      <c r="H15" s="23"/>
      <c r="I15" s="23"/>
      <c r="J15" s="23"/>
      <c r="K15" s="23"/>
      <c r="L15" s="114"/>
      <c r="M15" s="114"/>
      <c r="N15" s="23"/>
    </row>
    <row r="16" spans="1:14" s="12" customFormat="1" ht="17.100000000000001" customHeight="1">
      <c r="A16" s="33"/>
      <c r="B16" s="111"/>
      <c r="C16" s="160"/>
      <c r="D16" s="22"/>
      <c r="E16" s="55"/>
      <c r="F16" s="42"/>
      <c r="G16" s="23"/>
      <c r="H16" s="23"/>
      <c r="I16" s="23"/>
      <c r="J16" s="23"/>
      <c r="K16" s="23"/>
      <c r="L16" s="114"/>
      <c r="M16" s="114"/>
      <c r="N16" s="23"/>
    </row>
    <row r="17" spans="1:27" s="12" customFormat="1" ht="17.100000000000001" customHeight="1">
      <c r="A17" s="33"/>
      <c r="B17" s="111"/>
      <c r="C17" s="160"/>
      <c r="D17" s="22"/>
      <c r="E17" s="55"/>
      <c r="F17" s="42"/>
      <c r="G17" s="23"/>
      <c r="H17" s="23"/>
      <c r="I17" s="23"/>
      <c r="J17" s="23"/>
      <c r="K17" s="23"/>
      <c r="L17" s="114"/>
      <c r="M17" s="114"/>
      <c r="N17" s="23"/>
    </row>
    <row r="18" spans="1:27" s="12" customFormat="1" ht="17.100000000000001" customHeight="1">
      <c r="A18" s="33"/>
      <c r="B18" s="111"/>
      <c r="C18" s="160"/>
      <c r="D18" s="22"/>
      <c r="E18" s="55"/>
      <c r="F18" s="42"/>
      <c r="G18" s="23"/>
      <c r="H18" s="23"/>
      <c r="I18" s="23"/>
      <c r="J18" s="23"/>
      <c r="K18" s="23"/>
      <c r="L18" s="114"/>
      <c r="M18" s="114"/>
      <c r="N18" s="23"/>
    </row>
    <row r="19" spans="1:27" s="12" customFormat="1" ht="17.100000000000001" customHeight="1">
      <c r="A19" s="111"/>
      <c r="B19" s="111"/>
      <c r="C19" s="160"/>
      <c r="D19" s="113"/>
      <c r="E19" s="113"/>
      <c r="F19" s="113"/>
      <c r="G19" s="114"/>
      <c r="H19" s="114"/>
      <c r="I19" s="114"/>
      <c r="J19" s="114"/>
      <c r="K19" s="114"/>
      <c r="L19" s="114"/>
      <c r="M19" s="114"/>
      <c r="N19" s="114"/>
    </row>
    <row r="20" spans="1:27" s="12" customFormat="1" ht="17.100000000000001" customHeight="1">
      <c r="A20" s="111"/>
      <c r="B20" s="111"/>
      <c r="C20" s="160"/>
      <c r="D20" s="113"/>
      <c r="E20" s="113"/>
      <c r="F20" s="113"/>
      <c r="G20" s="114"/>
      <c r="H20" s="114"/>
      <c r="I20" s="114"/>
      <c r="J20" s="114"/>
      <c r="K20" s="114"/>
      <c r="L20" s="114"/>
      <c r="M20" s="114"/>
      <c r="N20" s="114"/>
    </row>
    <row r="21" spans="1:27" s="12" customFormat="1" ht="17.100000000000001" customHeight="1">
      <c r="A21" s="111"/>
      <c r="B21" s="111"/>
      <c r="C21" s="160"/>
      <c r="D21" s="113"/>
      <c r="E21" s="113"/>
      <c r="F21" s="113"/>
      <c r="G21" s="114"/>
      <c r="H21" s="114"/>
      <c r="I21" s="114"/>
      <c r="J21" s="114"/>
      <c r="K21" s="114"/>
      <c r="L21" s="114"/>
      <c r="M21" s="114"/>
      <c r="N21" s="114"/>
    </row>
    <row r="22" spans="1:27" s="12" customFormat="1" ht="17.100000000000001" customHeight="1">
      <c r="A22" s="111"/>
      <c r="B22" s="111"/>
      <c r="C22" s="160"/>
      <c r="D22" s="113"/>
      <c r="E22" s="113"/>
      <c r="F22" s="113"/>
      <c r="G22" s="114"/>
      <c r="H22" s="114"/>
      <c r="I22" s="114"/>
      <c r="J22" s="114"/>
      <c r="K22" s="114"/>
      <c r="L22" s="114"/>
      <c r="M22" s="114"/>
      <c r="N22" s="114"/>
    </row>
    <row r="23" spans="1:27" s="12" customFormat="1" ht="17.100000000000001" customHeight="1">
      <c r="A23" s="111"/>
      <c r="B23" s="111"/>
      <c r="C23" s="160"/>
      <c r="D23" s="113"/>
      <c r="E23" s="113"/>
      <c r="F23" s="113"/>
      <c r="G23" s="114"/>
      <c r="H23" s="114"/>
      <c r="I23" s="114"/>
      <c r="J23" s="114"/>
      <c r="K23" s="114"/>
      <c r="L23" s="114"/>
      <c r="M23" s="114"/>
      <c r="N23" s="114"/>
    </row>
    <row r="24" spans="1:27" s="12" customFormat="1" ht="17.100000000000001" customHeight="1"/>
    <row r="25" spans="1:27" s="12" customFormat="1" ht="17.100000000000001" customHeight="1">
      <c r="A25" s="16" t="s">
        <v>103</v>
      </c>
    </row>
    <row r="26" spans="1:27" s="18" customFormat="1" ht="18" customHeight="1">
      <c r="A26" s="115" t="s">
        <v>2</v>
      </c>
      <c r="B26" s="115" t="s">
        <v>104</v>
      </c>
      <c r="C26" s="115" t="s">
        <v>229</v>
      </c>
      <c r="D26" s="115" t="s">
        <v>97</v>
      </c>
      <c r="E26" s="115" t="s">
        <v>58</v>
      </c>
      <c r="F26" s="115" t="s">
        <v>125</v>
      </c>
      <c r="G26" s="115" t="s">
        <v>230</v>
      </c>
      <c r="H26" s="115" t="s">
        <v>147</v>
      </c>
      <c r="I26" s="115" t="s">
        <v>230</v>
      </c>
      <c r="J26" s="115" t="s">
        <v>231</v>
      </c>
      <c r="K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7.100000000000001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7.100000000000001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7.100000000000001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7.100000000000001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7.100000000000001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7.100000000000001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36" ht="17.100000000000001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36" ht="17.100000000000001" customHeight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36" ht="17.100000000000001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36" ht="17.100000000000001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36" ht="17.100000000000001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36" ht="17.100000000000001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36" ht="17.100000000000001" customHeigh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36" ht="17.100000000000001" customHeight="1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36" ht="17.100000000000001" customHeight="1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9"/>
  <sheetViews>
    <sheetView showGridLines="0" showWhiteSpace="0" zoomScaleNormal="100" zoomScaleSheetLayoutView="100" workbookViewId="0">
      <selection activeCell="H13" sqref="H13"/>
    </sheetView>
  </sheetViews>
  <sheetFormatPr defaultColWidth="10.77734375" defaultRowHeight="15" customHeight="1"/>
  <cols>
    <col min="1" max="4" width="3.77734375" style="37" customWidth="1"/>
    <col min="5" max="8" width="11.77734375" style="37" customWidth="1"/>
    <col min="9" max="12" width="3.77734375" style="37" customWidth="1"/>
    <col min="13" max="16384" width="10.77734375" style="37"/>
  </cols>
  <sheetData>
    <row r="1" spans="1:12" s="47" customFormat="1" ht="33" customHeight="1">
      <c r="A1" s="341" t="s">
        <v>34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 s="47" customFormat="1" ht="33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</row>
    <row r="3" spans="1:12" s="47" customFormat="1" ht="12.75" customHeight="1">
      <c r="A3" s="48" t="s">
        <v>91</v>
      </c>
      <c r="B3" s="48"/>
      <c r="C3" s="48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89" t="str">
        <f>" 교   정   번   호(Calibration No) : "&amp;기본정보!H3</f>
        <v xml:space="preserve"> 교   정   번   호(Calibration No) : </v>
      </c>
      <c r="B4" s="89"/>
      <c r="C4" s="89"/>
      <c r="D4" s="90"/>
      <c r="E4" s="90"/>
      <c r="F4" s="90"/>
      <c r="G4" s="90"/>
      <c r="H4" s="90"/>
      <c r="I4" s="90"/>
      <c r="J4" s="253"/>
      <c r="K4" s="91"/>
      <c r="L4" s="99"/>
    </row>
    <row r="5" spans="1:12" s="36" customFormat="1" ht="15" customHeight="1"/>
    <row r="6" spans="1:12" ht="15" customHeight="1">
      <c r="E6" s="54" t="str">
        <f>"○ 품명 : "&amp;기본정보!C$5</f>
        <v xml:space="preserve">○ 품명 : </v>
      </c>
    </row>
    <row r="7" spans="1:12" ht="15" customHeight="1">
      <c r="E7" s="54" t="str">
        <f>"○ 제작회사 : "&amp;기본정보!C$6</f>
        <v xml:space="preserve">○ 제작회사 : </v>
      </c>
    </row>
    <row r="8" spans="1:12" ht="15" customHeight="1">
      <c r="E8" s="54" t="str">
        <f>"○ 형식 : "&amp;기본정보!C$7</f>
        <v xml:space="preserve">○ 형식 : </v>
      </c>
    </row>
    <row r="10" spans="1:12" ht="15" customHeight="1">
      <c r="E10" s="38" t="s">
        <v>271</v>
      </c>
    </row>
    <row r="11" spans="1:12" ht="15" customHeight="1">
      <c r="A11" s="44"/>
      <c r="B11" s="43"/>
      <c r="C11" s="43"/>
      <c r="E11" s="284" t="s">
        <v>251</v>
      </c>
      <c r="F11" s="284" t="s">
        <v>240</v>
      </c>
      <c r="G11" s="286" t="s">
        <v>268</v>
      </c>
      <c r="H11" s="339" t="s">
        <v>586</v>
      </c>
    </row>
    <row r="12" spans="1:12" ht="15" customHeight="1">
      <c r="A12" s="44"/>
      <c r="B12" s="43"/>
      <c r="C12" s="43"/>
      <c r="E12" s="285" t="s">
        <v>167</v>
      </c>
      <c r="F12" s="251" t="s">
        <v>269</v>
      </c>
      <c r="G12" s="287" t="s">
        <v>269</v>
      </c>
      <c r="H12" s="340"/>
    </row>
    <row r="13" spans="1:12" ht="15" customHeight="1">
      <c r="A13" s="44" t="str">
        <f ca="1">IF(Calcu!Z32=TRUE,"","삭제")</f>
        <v>삭제</v>
      </c>
      <c r="B13" s="43"/>
      <c r="C13" s="43"/>
      <c r="E13" s="252" t="e">
        <f ca="1">Calcu!AA32</f>
        <v>#N/A</v>
      </c>
      <c r="F13" s="252" t="e">
        <f ca="1">Calcu!AD32</f>
        <v>#N/A</v>
      </c>
      <c r="G13" s="134" t="e">
        <f ca="1">Calcu!AF32</f>
        <v>#N/A</v>
      </c>
      <c r="H13" s="289" t="e">
        <f>Calcu!AB32</f>
        <v>#N/A</v>
      </c>
    </row>
    <row r="14" spans="1:12" ht="15" customHeight="1">
      <c r="A14" s="44" t="str">
        <f ca="1">IF(Calcu!Z33=TRUE,"","삭제")</f>
        <v>삭제</v>
      </c>
      <c r="B14" s="43"/>
      <c r="C14" s="43"/>
      <c r="E14" s="252" t="e">
        <f ca="1">Calcu!AA33</f>
        <v>#N/A</v>
      </c>
      <c r="F14" s="252" t="e">
        <f ca="1">Calcu!AD33</f>
        <v>#N/A</v>
      </c>
      <c r="G14" s="134" t="e">
        <f ca="1">Calcu!AF33</f>
        <v>#N/A</v>
      </c>
      <c r="H14" s="289" t="e">
        <f>Calcu!AB33</f>
        <v>#N/A</v>
      </c>
    </row>
    <row r="15" spans="1:12" ht="15" customHeight="1">
      <c r="A15" s="44" t="str">
        <f ca="1">IF(Calcu!Z34=TRUE,"","삭제")</f>
        <v>삭제</v>
      </c>
      <c r="B15" s="43"/>
      <c r="C15" s="43"/>
      <c r="E15" s="252" t="e">
        <f ca="1">Calcu!AA34</f>
        <v>#N/A</v>
      </c>
      <c r="F15" s="252" t="e">
        <f ca="1">Calcu!AD34</f>
        <v>#N/A</v>
      </c>
      <c r="G15" s="134" t="e">
        <f ca="1">Calcu!AF34</f>
        <v>#N/A</v>
      </c>
      <c r="H15" s="289" t="e">
        <f>Calcu!AB34</f>
        <v>#N/A</v>
      </c>
    </row>
    <row r="16" spans="1:12" ht="15" customHeight="1">
      <c r="A16" s="44" t="str">
        <f ca="1">IF(Calcu!Z35=TRUE,"","삭제")</f>
        <v>삭제</v>
      </c>
      <c r="B16" s="43"/>
      <c r="C16" s="43"/>
      <c r="E16" s="252" t="e">
        <f ca="1">Calcu!AA35</f>
        <v>#N/A</v>
      </c>
      <c r="F16" s="252" t="e">
        <f ca="1">Calcu!AD35</f>
        <v>#N/A</v>
      </c>
      <c r="G16" s="134" t="e">
        <f ca="1">Calcu!AF35</f>
        <v>#N/A</v>
      </c>
      <c r="H16" s="289" t="e">
        <f>Calcu!AB35</f>
        <v>#N/A</v>
      </c>
    </row>
    <row r="17" spans="1:10" ht="15" customHeight="1">
      <c r="A17" s="44" t="str">
        <f ca="1">IF(Calcu!Z36=TRUE,"","삭제")</f>
        <v>삭제</v>
      </c>
      <c r="B17" s="43"/>
      <c r="C17" s="43"/>
      <c r="E17" s="252" t="e">
        <f ca="1">Calcu!AA36</f>
        <v>#N/A</v>
      </c>
      <c r="F17" s="252" t="e">
        <f ca="1">Calcu!AD36</f>
        <v>#N/A</v>
      </c>
      <c r="G17" s="134" t="e">
        <f ca="1">Calcu!AF36</f>
        <v>#N/A</v>
      </c>
      <c r="H17" s="289" t="e">
        <f>Calcu!AB36</f>
        <v>#N/A</v>
      </c>
    </row>
    <row r="18" spans="1:10" ht="15" customHeight="1">
      <c r="A18" s="44" t="str">
        <f ca="1">IF(Calcu!Z37=TRUE,"","삭제")</f>
        <v>삭제</v>
      </c>
      <c r="B18" s="43"/>
      <c r="C18" s="43"/>
      <c r="E18" s="252" t="e">
        <f ca="1">Calcu!AA37</f>
        <v>#N/A</v>
      </c>
      <c r="F18" s="252" t="e">
        <f ca="1">Calcu!AD37</f>
        <v>#N/A</v>
      </c>
      <c r="G18" s="134" t="e">
        <f ca="1">Calcu!AF37</f>
        <v>#N/A</v>
      </c>
      <c r="H18" s="289" t="e">
        <f>Calcu!AB37</f>
        <v>#N/A</v>
      </c>
    </row>
    <row r="19" spans="1:10" ht="15" customHeight="1">
      <c r="A19" s="44" t="str">
        <f ca="1">IF(Calcu!Z38=TRUE,"","삭제")</f>
        <v>삭제</v>
      </c>
      <c r="B19" s="43"/>
      <c r="C19" s="43"/>
      <c r="E19" s="252" t="e">
        <f ca="1">Calcu!AA38</f>
        <v>#N/A</v>
      </c>
      <c r="F19" s="252" t="e">
        <f ca="1">Calcu!AD38</f>
        <v>#N/A</v>
      </c>
      <c r="G19" s="134" t="e">
        <f ca="1">Calcu!AF38</f>
        <v>#N/A</v>
      </c>
      <c r="H19" s="289" t="e">
        <f>Calcu!AB38</f>
        <v>#N/A</v>
      </c>
    </row>
    <row r="20" spans="1:10" ht="15" customHeight="1">
      <c r="A20" s="44" t="str">
        <f ca="1">IF(Calcu!Z39=TRUE,"","삭제")</f>
        <v>삭제</v>
      </c>
      <c r="B20" s="43"/>
      <c r="C20" s="43"/>
      <c r="E20" s="252" t="e">
        <f ca="1">Calcu!AA39</f>
        <v>#N/A</v>
      </c>
      <c r="F20" s="252" t="e">
        <f ca="1">Calcu!AD39</f>
        <v>#N/A</v>
      </c>
      <c r="G20" s="134" t="e">
        <f ca="1">Calcu!AF39</f>
        <v>#N/A</v>
      </c>
      <c r="H20" s="289" t="e">
        <f>Calcu!AB39</f>
        <v>#N/A</v>
      </c>
    </row>
    <row r="21" spans="1:10" ht="15" customHeight="1">
      <c r="A21" s="44" t="str">
        <f ca="1">IF(Calcu!Z40=TRUE,"","삭제")</f>
        <v>삭제</v>
      </c>
      <c r="B21" s="43"/>
      <c r="C21" s="43"/>
      <c r="E21" s="252" t="e">
        <f ca="1">Calcu!AA40</f>
        <v>#N/A</v>
      </c>
      <c r="F21" s="252" t="e">
        <f ca="1">Calcu!AD40</f>
        <v>#N/A</v>
      </c>
      <c r="G21" s="134" t="e">
        <f ca="1">Calcu!AF40</f>
        <v>#N/A</v>
      </c>
      <c r="H21" s="289" t="e">
        <f>Calcu!AB40</f>
        <v>#N/A</v>
      </c>
    </row>
    <row r="22" spans="1:10" ht="15" customHeight="1">
      <c r="A22" s="44" t="str">
        <f ca="1">IF(Calcu!Z41=TRUE,"","삭제")</f>
        <v>삭제</v>
      </c>
      <c r="B22" s="43"/>
      <c r="C22" s="43"/>
      <c r="E22" s="252" t="e">
        <f ca="1">Calcu!AA41</f>
        <v>#N/A</v>
      </c>
      <c r="F22" s="252" t="e">
        <f ca="1">Calcu!AD41</f>
        <v>#N/A</v>
      </c>
      <c r="G22" s="134" t="e">
        <f ca="1">Calcu!AF41</f>
        <v>#N/A</v>
      </c>
      <c r="H22" s="289" t="e">
        <f>Calcu!AB41</f>
        <v>#N/A</v>
      </c>
    </row>
    <row r="23" spans="1:10" ht="15" customHeight="1">
      <c r="A23" s="44"/>
      <c r="E23" s="101"/>
      <c r="F23" s="101"/>
      <c r="G23" s="158"/>
      <c r="I23" s="51"/>
      <c r="J23" s="51"/>
    </row>
    <row r="24" spans="1:10" ht="15" customHeight="1">
      <c r="A24" s="44"/>
      <c r="E24" s="38" t="e">
        <f ca="1">"● 측정불확도 : "&amp;Calcu!T67</f>
        <v>#N/A</v>
      </c>
    </row>
    <row r="25" spans="1:10" ht="15" customHeight="1">
      <c r="A25" s="44"/>
      <c r="F25" s="53" t="e">
        <f>IF(Calcu!E77="사다리꼴","(신뢰수준 95 %,","(신뢰수준 약 95 %,")</f>
        <v>#N/A</v>
      </c>
      <c r="G25" s="254" t="e">
        <f ca="1">Calcu!E78&amp;IF(Calcu!E77="사다리꼴",", 사다리꼴 확률분포)",")")</f>
        <v>#N/A</v>
      </c>
      <c r="I25" s="53"/>
      <c r="J25" s="53"/>
    </row>
    <row r="26" spans="1:10" ht="15" customHeight="1">
      <c r="A26" s="44"/>
      <c r="E26" s="38" t="s">
        <v>464</v>
      </c>
      <c r="F26" s="53"/>
      <c r="G26" s="53"/>
      <c r="I26" s="53"/>
      <c r="J26" s="53"/>
    </row>
    <row r="27" spans="1:10" ht="15" customHeight="1">
      <c r="A27" s="44"/>
      <c r="F27" s="53"/>
      <c r="G27" s="53"/>
      <c r="I27" s="53"/>
      <c r="J27" s="53"/>
    </row>
    <row r="28" spans="1:10" ht="15" customHeight="1">
      <c r="E28" s="38" t="s">
        <v>272</v>
      </c>
    </row>
    <row r="29" spans="1:10" ht="15" customHeight="1">
      <c r="A29" s="44"/>
      <c r="B29" s="43"/>
      <c r="C29" s="43"/>
      <c r="E29" s="284" t="s">
        <v>251</v>
      </c>
      <c r="F29" s="286" t="s">
        <v>273</v>
      </c>
      <c r="G29" s="339" t="s">
        <v>586</v>
      </c>
    </row>
    <row r="30" spans="1:10" ht="15" customHeight="1">
      <c r="A30" s="44"/>
      <c r="B30" s="43"/>
      <c r="C30" s="43"/>
      <c r="E30" s="285" t="s">
        <v>167</v>
      </c>
      <c r="F30" s="287" t="s">
        <v>269</v>
      </c>
      <c r="G30" s="340"/>
    </row>
    <row r="31" spans="1:10" ht="15" customHeight="1">
      <c r="A31" s="44" t="str">
        <f ca="1">IF(Calcu!Z32=TRUE,"","삭제")</f>
        <v>삭제</v>
      </c>
      <c r="B31" s="43"/>
      <c r="C31" s="43"/>
      <c r="E31" s="252" t="e">
        <f ca="1">Calcu!AH32</f>
        <v>#DIV/0!</v>
      </c>
      <c r="F31" s="134" t="e">
        <f ca="1">Calcu!AI32</f>
        <v>#DIV/0!</v>
      </c>
      <c r="G31" s="289" t="e">
        <f>Calcu!AB32</f>
        <v>#N/A</v>
      </c>
    </row>
    <row r="32" spans="1:10" ht="15" customHeight="1">
      <c r="A32" s="44" t="str">
        <f ca="1">IF(Calcu!Z33=TRUE,"","삭제")</f>
        <v>삭제</v>
      </c>
      <c r="B32" s="43"/>
      <c r="C32" s="43"/>
      <c r="E32" s="252" t="e">
        <f ca="1">Calcu!AH33</f>
        <v>#DIV/0!</v>
      </c>
      <c r="F32" s="134" t="e">
        <f ca="1">Calcu!AI33</f>
        <v>#DIV/0!</v>
      </c>
      <c r="G32" s="289" t="e">
        <f>Calcu!AB33</f>
        <v>#N/A</v>
      </c>
    </row>
    <row r="33" spans="1:10" ht="15" customHeight="1">
      <c r="A33" s="44" t="str">
        <f ca="1">IF(Calcu!Z34=TRUE,"","삭제")</f>
        <v>삭제</v>
      </c>
      <c r="B33" s="43"/>
      <c r="C33" s="43"/>
      <c r="E33" s="252" t="e">
        <f ca="1">Calcu!AH34</f>
        <v>#DIV/0!</v>
      </c>
      <c r="F33" s="134" t="e">
        <f ca="1">Calcu!AI34</f>
        <v>#DIV/0!</v>
      </c>
      <c r="G33" s="289" t="e">
        <f>Calcu!AB34</f>
        <v>#N/A</v>
      </c>
    </row>
    <row r="34" spans="1:10" ht="15" customHeight="1">
      <c r="A34" s="44" t="str">
        <f ca="1">IF(Calcu!Z35=TRUE,"","삭제")</f>
        <v>삭제</v>
      </c>
      <c r="B34" s="43"/>
      <c r="C34" s="43"/>
      <c r="E34" s="252" t="e">
        <f ca="1">Calcu!AH35</f>
        <v>#DIV/0!</v>
      </c>
      <c r="F34" s="134" t="e">
        <f ca="1">Calcu!AI35</f>
        <v>#DIV/0!</v>
      </c>
      <c r="G34" s="289" t="e">
        <f>Calcu!AB35</f>
        <v>#N/A</v>
      </c>
    </row>
    <row r="35" spans="1:10" ht="15" customHeight="1">
      <c r="A35" s="44" t="str">
        <f ca="1">IF(Calcu!Z36=TRUE,"","삭제")</f>
        <v>삭제</v>
      </c>
      <c r="B35" s="43"/>
      <c r="C35" s="43"/>
      <c r="E35" s="252" t="e">
        <f ca="1">Calcu!AH36</f>
        <v>#DIV/0!</v>
      </c>
      <c r="F35" s="134" t="e">
        <f ca="1">Calcu!AI36</f>
        <v>#DIV/0!</v>
      </c>
      <c r="G35" s="289" t="e">
        <f>Calcu!AB36</f>
        <v>#N/A</v>
      </c>
    </row>
    <row r="36" spans="1:10" ht="15" customHeight="1">
      <c r="A36" s="44"/>
      <c r="F36" s="53"/>
      <c r="G36" s="53"/>
      <c r="I36" s="53"/>
      <c r="J36" s="53"/>
    </row>
    <row r="37" spans="1:10" ht="15" customHeight="1">
      <c r="A37" s="44"/>
      <c r="E37" s="38" t="e">
        <f ca="1">"● 측정불확도 : "&amp;Calcu!T94</f>
        <v>#DIV/0!</v>
      </c>
      <c r="I37" s="53"/>
      <c r="J37" s="53"/>
    </row>
    <row r="38" spans="1:10" ht="15" customHeight="1">
      <c r="A38" s="44"/>
      <c r="F38" s="53" t="e">
        <f>IF(Calcu!C99="직사각형","(신뢰수준 95 %,","(신뢰수준 약 95 %,")</f>
        <v>#DIV/0!</v>
      </c>
      <c r="G38" s="254" t="e">
        <f ca="1">Calcu!C100&amp;IF(Calcu!C99="직사각형",", 직사각형 확률분포)",")")</f>
        <v>#DIV/0!</v>
      </c>
      <c r="I38" s="53"/>
      <c r="J38" s="53"/>
    </row>
    <row r="39" spans="1:10" ht="15" customHeight="1">
      <c r="E39" s="73"/>
      <c r="F39" s="73"/>
      <c r="G39" s="73"/>
      <c r="H39" s="73"/>
      <c r="I39" s="74"/>
    </row>
  </sheetData>
  <mergeCells count="3">
    <mergeCell ref="G29:G30"/>
    <mergeCell ref="A1:L2"/>
    <mergeCell ref="H11:H1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1.77734375" style="37" customWidth="1"/>
    <col min="9" max="12" width="3.77734375" style="37" customWidth="1"/>
    <col min="13" max="16384" width="10.77734375" style="37"/>
  </cols>
  <sheetData>
    <row r="1" spans="1:12" s="79" customFormat="1" ht="33" customHeight="1">
      <c r="A1" s="342" t="s">
        <v>56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 s="79" customFormat="1" ht="33" customHeight="1">
      <c r="A2" s="342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</row>
    <row r="3" spans="1:12" s="47" customFormat="1" ht="12.75" customHeight="1">
      <c r="A3" s="48" t="s">
        <v>55</v>
      </c>
      <c r="B3" s="48"/>
      <c r="C3" s="48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78" t="str">
        <f>" 교   정   번   호(Calibration No) : "&amp;기본정보!H3</f>
        <v xml:space="preserve"> 교   정   번   호(Calibration No) : </v>
      </c>
      <c r="B4" s="78"/>
      <c r="C4" s="89"/>
      <c r="D4" s="77"/>
      <c r="E4" s="77"/>
      <c r="F4" s="77"/>
      <c r="G4" s="90"/>
      <c r="H4" s="77"/>
      <c r="I4" s="77"/>
      <c r="J4" s="76"/>
      <c r="K4" s="255"/>
      <c r="L4" s="75"/>
    </row>
    <row r="5" spans="1:12" s="36" customFormat="1" ht="15" customHeight="1"/>
    <row r="6" spans="1:12" ht="15" customHeight="1">
      <c r="E6" s="54" t="str">
        <f>"○ Description : "&amp;기본정보!C$5</f>
        <v xml:space="preserve">○ Description : </v>
      </c>
    </row>
    <row r="7" spans="1:12" ht="15" customHeight="1">
      <c r="E7" s="54" t="str">
        <f>"○ Manufacturer  : "&amp;기본정보!C$6</f>
        <v xml:space="preserve">○ Manufacturer  : </v>
      </c>
    </row>
    <row r="8" spans="1:12" ht="15" customHeight="1">
      <c r="E8" s="54" t="str">
        <f>"○ Model Name : "&amp;기본정보!C$7</f>
        <v xml:space="preserve">○ Model Name : </v>
      </c>
    </row>
    <row r="10" spans="1:12" ht="15" customHeight="1">
      <c r="E10" s="38" t="s">
        <v>274</v>
      </c>
    </row>
    <row r="11" spans="1:12" ht="15" customHeight="1">
      <c r="A11" s="44"/>
      <c r="B11" s="43"/>
      <c r="C11" s="43"/>
      <c r="E11" s="284" t="s">
        <v>168</v>
      </c>
      <c r="F11" s="284" t="s">
        <v>275</v>
      </c>
      <c r="G11" s="286" t="s">
        <v>276</v>
      </c>
      <c r="H11" s="339" t="s">
        <v>587</v>
      </c>
    </row>
    <row r="12" spans="1:12" ht="15" customHeight="1">
      <c r="A12" s="44"/>
      <c r="B12" s="43"/>
      <c r="C12" s="43"/>
      <c r="E12" s="285" t="s">
        <v>167</v>
      </c>
      <c r="F12" s="285" t="s">
        <v>269</v>
      </c>
      <c r="G12" s="287" t="s">
        <v>269</v>
      </c>
      <c r="H12" s="340"/>
    </row>
    <row r="13" spans="1:12" ht="15" customHeight="1">
      <c r="A13" s="44" t="str">
        <f ca="1">IF(Calcu!Z32=TRUE,"","삭제")</f>
        <v>삭제</v>
      </c>
      <c r="B13" s="43"/>
      <c r="C13" s="43"/>
      <c r="E13" s="252" t="e">
        <f ca="1">Calcu!AA32</f>
        <v>#N/A</v>
      </c>
      <c r="F13" s="252" t="e">
        <f ca="1">Calcu!AD32</f>
        <v>#N/A</v>
      </c>
      <c r="G13" s="134" t="e">
        <f ca="1">Calcu!AF32</f>
        <v>#N/A</v>
      </c>
      <c r="H13" s="289" t="e">
        <f>Calcu!AB32</f>
        <v>#N/A</v>
      </c>
    </row>
    <row r="14" spans="1:12" ht="15" customHeight="1">
      <c r="A14" s="44" t="str">
        <f ca="1">IF(Calcu!Z33=TRUE,"","삭제")</f>
        <v>삭제</v>
      </c>
      <c r="B14" s="43"/>
      <c r="C14" s="43"/>
      <c r="E14" s="252" t="e">
        <f ca="1">Calcu!AA33</f>
        <v>#N/A</v>
      </c>
      <c r="F14" s="252" t="e">
        <f ca="1">Calcu!AD33</f>
        <v>#N/A</v>
      </c>
      <c r="G14" s="134" t="e">
        <f ca="1">Calcu!AF33</f>
        <v>#N/A</v>
      </c>
      <c r="H14" s="289" t="e">
        <f>Calcu!AB33</f>
        <v>#N/A</v>
      </c>
    </row>
    <row r="15" spans="1:12" ht="15" customHeight="1">
      <c r="A15" s="44" t="str">
        <f ca="1">IF(Calcu!Z34=TRUE,"","삭제")</f>
        <v>삭제</v>
      </c>
      <c r="B15" s="43"/>
      <c r="C15" s="43"/>
      <c r="E15" s="252" t="e">
        <f ca="1">Calcu!AA34</f>
        <v>#N/A</v>
      </c>
      <c r="F15" s="252" t="e">
        <f ca="1">Calcu!AD34</f>
        <v>#N/A</v>
      </c>
      <c r="G15" s="134" t="e">
        <f ca="1">Calcu!AF34</f>
        <v>#N/A</v>
      </c>
      <c r="H15" s="289" t="e">
        <f>Calcu!AB34</f>
        <v>#N/A</v>
      </c>
    </row>
    <row r="16" spans="1:12" ht="15" customHeight="1">
      <c r="A16" s="44" t="str">
        <f ca="1">IF(Calcu!Z35=TRUE,"","삭제")</f>
        <v>삭제</v>
      </c>
      <c r="B16" s="43"/>
      <c r="C16" s="43"/>
      <c r="E16" s="252" t="e">
        <f ca="1">Calcu!AA35</f>
        <v>#N/A</v>
      </c>
      <c r="F16" s="252" t="e">
        <f ca="1">Calcu!AD35</f>
        <v>#N/A</v>
      </c>
      <c r="G16" s="134" t="e">
        <f ca="1">Calcu!AF35</f>
        <v>#N/A</v>
      </c>
      <c r="H16" s="289" t="e">
        <f>Calcu!AB35</f>
        <v>#N/A</v>
      </c>
    </row>
    <row r="17" spans="1:11" ht="15" customHeight="1">
      <c r="A17" s="44" t="str">
        <f ca="1">IF(Calcu!Z36=TRUE,"","삭제")</f>
        <v>삭제</v>
      </c>
      <c r="B17" s="43"/>
      <c r="C17" s="43"/>
      <c r="E17" s="252" t="e">
        <f ca="1">Calcu!AA36</f>
        <v>#N/A</v>
      </c>
      <c r="F17" s="252" t="e">
        <f ca="1">Calcu!AD36</f>
        <v>#N/A</v>
      </c>
      <c r="G17" s="134" t="e">
        <f ca="1">Calcu!AF36</f>
        <v>#N/A</v>
      </c>
      <c r="H17" s="289" t="e">
        <f>Calcu!AB36</f>
        <v>#N/A</v>
      </c>
    </row>
    <row r="18" spans="1:11" ht="15" customHeight="1">
      <c r="A18" s="44" t="str">
        <f ca="1">IF(Calcu!Z37=TRUE,"","삭제")</f>
        <v>삭제</v>
      </c>
      <c r="B18" s="43"/>
      <c r="C18" s="43"/>
      <c r="E18" s="252" t="e">
        <f ca="1">Calcu!AA37</f>
        <v>#N/A</v>
      </c>
      <c r="F18" s="252" t="e">
        <f ca="1">Calcu!AD37</f>
        <v>#N/A</v>
      </c>
      <c r="G18" s="134" t="e">
        <f ca="1">Calcu!AF37</f>
        <v>#N/A</v>
      </c>
      <c r="H18" s="289" t="e">
        <f>Calcu!AB37</f>
        <v>#N/A</v>
      </c>
    </row>
    <row r="19" spans="1:11" ht="15" customHeight="1">
      <c r="A19" s="44" t="str">
        <f ca="1">IF(Calcu!Z38=TRUE,"","삭제")</f>
        <v>삭제</v>
      </c>
      <c r="B19" s="43"/>
      <c r="C19" s="43"/>
      <c r="E19" s="252" t="e">
        <f ca="1">Calcu!AA38</f>
        <v>#N/A</v>
      </c>
      <c r="F19" s="252" t="e">
        <f ca="1">Calcu!AD38</f>
        <v>#N/A</v>
      </c>
      <c r="G19" s="134" t="e">
        <f ca="1">Calcu!AF38</f>
        <v>#N/A</v>
      </c>
      <c r="H19" s="289" t="e">
        <f>Calcu!AB38</f>
        <v>#N/A</v>
      </c>
    </row>
    <row r="20" spans="1:11" ht="15" customHeight="1">
      <c r="A20" s="44" t="str">
        <f ca="1">IF(Calcu!Z39=TRUE,"","삭제")</f>
        <v>삭제</v>
      </c>
      <c r="B20" s="43"/>
      <c r="C20" s="43"/>
      <c r="E20" s="252" t="e">
        <f ca="1">Calcu!AA39</f>
        <v>#N/A</v>
      </c>
      <c r="F20" s="252" t="e">
        <f ca="1">Calcu!AD39</f>
        <v>#N/A</v>
      </c>
      <c r="G20" s="134" t="e">
        <f ca="1">Calcu!AF39</f>
        <v>#N/A</v>
      </c>
      <c r="H20" s="289" t="e">
        <f>Calcu!AB39</f>
        <v>#N/A</v>
      </c>
    </row>
    <row r="21" spans="1:11" ht="15" customHeight="1">
      <c r="A21" s="44" t="str">
        <f ca="1">IF(Calcu!Z40=TRUE,"","삭제")</f>
        <v>삭제</v>
      </c>
      <c r="B21" s="43"/>
      <c r="C21" s="43"/>
      <c r="E21" s="252" t="e">
        <f ca="1">Calcu!AA40</f>
        <v>#N/A</v>
      </c>
      <c r="F21" s="252" t="e">
        <f ca="1">Calcu!AD40</f>
        <v>#N/A</v>
      </c>
      <c r="G21" s="134" t="e">
        <f ca="1">Calcu!AF40</f>
        <v>#N/A</v>
      </c>
      <c r="H21" s="289" t="e">
        <f>Calcu!AB40</f>
        <v>#N/A</v>
      </c>
    </row>
    <row r="22" spans="1:11" ht="15" customHeight="1">
      <c r="A22" s="44" t="str">
        <f ca="1">IF(Calcu!Z41=TRUE,"","삭제")</f>
        <v>삭제</v>
      </c>
      <c r="B22" s="43"/>
      <c r="C22" s="43"/>
      <c r="E22" s="252" t="e">
        <f ca="1">Calcu!AA41</f>
        <v>#N/A</v>
      </c>
      <c r="F22" s="252" t="e">
        <f ca="1">Calcu!AD41</f>
        <v>#N/A</v>
      </c>
      <c r="G22" s="134" t="e">
        <f ca="1">Calcu!AF41</f>
        <v>#N/A</v>
      </c>
      <c r="H22" s="289" t="e">
        <f>Calcu!AB41</f>
        <v>#N/A</v>
      </c>
      <c r="I22" s="51"/>
    </row>
    <row r="23" spans="1:11" ht="15" customHeight="1">
      <c r="A23" s="44"/>
      <c r="E23" s="101"/>
      <c r="F23" s="101"/>
      <c r="G23" s="158"/>
      <c r="H23" s="51"/>
      <c r="I23" s="51"/>
      <c r="J23" s="51"/>
      <c r="K23" s="51"/>
    </row>
    <row r="24" spans="1:11" ht="15" customHeight="1">
      <c r="A24" s="44"/>
      <c r="E24" s="38" t="e">
        <f ca="1">"● Measurement uncertainty : "&amp;Calcu!T67</f>
        <v>#N/A</v>
      </c>
    </row>
    <row r="25" spans="1:11" ht="15" customHeight="1">
      <c r="A25" s="44"/>
      <c r="G25" s="53" t="e">
        <f>IF(Calcu!E77="사다리꼴","(Confidence level 95 %,","(Confidence level about 95 %,")</f>
        <v>#N/A</v>
      </c>
      <c r="H25" s="254" t="e">
        <f ca="1">Calcu!E78&amp;")"</f>
        <v>#N/A</v>
      </c>
      <c r="I25" s="53"/>
      <c r="J25" s="50"/>
      <c r="K25" s="50"/>
    </row>
    <row r="26" spans="1:11" ht="15" customHeight="1">
      <c r="A26" s="44" t="e">
        <f>IF(Calcu!E77="사다리꼴","","삭제")</f>
        <v>#N/A</v>
      </c>
      <c r="E26" s="50" t="e">
        <f>IF(Calcu!E77="사다리꼴","※ Trapezoid probability distribution","")</f>
        <v>#N/A</v>
      </c>
      <c r="G26" s="53"/>
      <c r="H26" s="254"/>
      <c r="I26" s="53"/>
      <c r="J26" s="50"/>
      <c r="K26" s="50"/>
    </row>
    <row r="27" spans="1:11" ht="15" customHeight="1">
      <c r="A27" s="44"/>
      <c r="E27" s="38" t="s">
        <v>463</v>
      </c>
      <c r="F27" s="53"/>
      <c r="G27" s="53"/>
      <c r="I27" s="53"/>
      <c r="J27" s="50"/>
      <c r="K27" s="50"/>
    </row>
    <row r="28" spans="1:11" ht="15" customHeight="1">
      <c r="A28" s="44"/>
      <c r="E28" s="247" t="s">
        <v>462</v>
      </c>
      <c r="F28" s="53"/>
      <c r="G28" s="53"/>
      <c r="I28" s="53"/>
      <c r="J28" s="50"/>
      <c r="K28" s="50"/>
    </row>
    <row r="29" spans="1:11" ht="15" customHeight="1">
      <c r="A29" s="44"/>
      <c r="F29" s="53"/>
      <c r="G29" s="53"/>
      <c r="I29" s="53"/>
      <c r="J29" s="50"/>
      <c r="K29" s="50"/>
    </row>
    <row r="30" spans="1:11" ht="15" customHeight="1">
      <c r="E30" s="38" t="s">
        <v>277</v>
      </c>
    </row>
    <row r="31" spans="1:11" ht="15" customHeight="1">
      <c r="A31" s="44"/>
      <c r="B31" s="43"/>
      <c r="C31" s="43"/>
      <c r="E31" s="284" t="s">
        <v>168</v>
      </c>
      <c r="F31" s="286" t="s">
        <v>278</v>
      </c>
      <c r="G31" s="339" t="s">
        <v>587</v>
      </c>
    </row>
    <row r="32" spans="1:11" ht="15" customHeight="1">
      <c r="A32" s="44"/>
      <c r="B32" s="43"/>
      <c r="C32" s="43"/>
      <c r="E32" s="285" t="s">
        <v>167</v>
      </c>
      <c r="F32" s="287" t="s">
        <v>269</v>
      </c>
      <c r="G32" s="340"/>
    </row>
    <row r="33" spans="1:9" ht="15" customHeight="1">
      <c r="A33" s="44" t="str">
        <f ca="1">IF(Calcu!Z32=TRUE,"","삭제")</f>
        <v>삭제</v>
      </c>
      <c r="B33" s="43"/>
      <c r="C33" s="43"/>
      <c r="E33" s="252" t="e">
        <f ca="1">Calcu!AH32</f>
        <v>#DIV/0!</v>
      </c>
      <c r="F33" s="134" t="e">
        <f ca="1">Calcu!AI32</f>
        <v>#DIV/0!</v>
      </c>
      <c r="G33" s="289" t="e">
        <f>Calcu!AB32</f>
        <v>#N/A</v>
      </c>
    </row>
    <row r="34" spans="1:9" ht="15" customHeight="1">
      <c r="A34" s="44" t="str">
        <f ca="1">IF(Calcu!Z33=TRUE,"","삭제")</f>
        <v>삭제</v>
      </c>
      <c r="B34" s="43"/>
      <c r="C34" s="43"/>
      <c r="E34" s="252" t="e">
        <f ca="1">Calcu!AH33</f>
        <v>#DIV/0!</v>
      </c>
      <c r="F34" s="134" t="e">
        <f ca="1">Calcu!AI33</f>
        <v>#DIV/0!</v>
      </c>
      <c r="G34" s="289" t="e">
        <f>Calcu!AB33</f>
        <v>#N/A</v>
      </c>
    </row>
    <row r="35" spans="1:9" ht="15" customHeight="1">
      <c r="A35" s="44" t="str">
        <f ca="1">IF(Calcu!Z34=TRUE,"","삭제")</f>
        <v>삭제</v>
      </c>
      <c r="B35" s="43"/>
      <c r="C35" s="43"/>
      <c r="E35" s="252" t="e">
        <f ca="1">Calcu!AH34</f>
        <v>#DIV/0!</v>
      </c>
      <c r="F35" s="134" t="e">
        <f ca="1">Calcu!AI34</f>
        <v>#DIV/0!</v>
      </c>
      <c r="G35" s="289" t="e">
        <f>Calcu!AB34</f>
        <v>#N/A</v>
      </c>
    </row>
    <row r="36" spans="1:9" ht="15" customHeight="1">
      <c r="A36" s="44" t="str">
        <f ca="1">IF(Calcu!Z35=TRUE,"","삭제")</f>
        <v>삭제</v>
      </c>
      <c r="B36" s="43"/>
      <c r="C36" s="43"/>
      <c r="E36" s="252" t="e">
        <f ca="1">Calcu!AH35</f>
        <v>#DIV/0!</v>
      </c>
      <c r="F36" s="134" t="e">
        <f ca="1">Calcu!AI35</f>
        <v>#DIV/0!</v>
      </c>
      <c r="G36" s="289" t="e">
        <f>Calcu!AB35</f>
        <v>#N/A</v>
      </c>
    </row>
    <row r="37" spans="1:9" ht="15" customHeight="1">
      <c r="A37" s="44" t="str">
        <f ca="1">IF(Calcu!Z36=TRUE,"","삭제")</f>
        <v>삭제</v>
      </c>
      <c r="B37" s="43"/>
      <c r="C37" s="43"/>
      <c r="E37" s="252" t="e">
        <f ca="1">Calcu!AH36</f>
        <v>#DIV/0!</v>
      </c>
      <c r="F37" s="134" t="e">
        <f ca="1">Calcu!AI36</f>
        <v>#DIV/0!</v>
      </c>
      <c r="G37" s="289" t="e">
        <f>Calcu!AB36</f>
        <v>#N/A</v>
      </c>
    </row>
    <row r="38" spans="1:9" ht="15" customHeight="1">
      <c r="A38" s="44"/>
      <c r="F38" s="53"/>
      <c r="G38" s="53"/>
      <c r="I38" s="53"/>
    </row>
    <row r="39" spans="1:9" ht="15" customHeight="1">
      <c r="A39" s="44"/>
      <c r="E39" s="38" t="e">
        <f ca="1">"● Measurement uncertainty : "&amp;Calcu!T94</f>
        <v>#DIV/0!</v>
      </c>
      <c r="I39" s="53"/>
    </row>
    <row r="40" spans="1:9" ht="15" customHeight="1">
      <c r="A40" s="44"/>
      <c r="G40" s="53" t="e">
        <f>IF(Calcu!C99="직사각형","(Confidence level 95 %,","(Confidence level about 95 %,")</f>
        <v>#DIV/0!</v>
      </c>
      <c r="H40" s="254" t="e">
        <f ca="1">Calcu!C100&amp;IF(Calcu!C99="직사각형",", Rectangular probability distribution)",")")</f>
        <v>#DIV/0!</v>
      </c>
      <c r="I40" s="53"/>
    </row>
    <row r="41" spans="1:9" ht="15" customHeight="1">
      <c r="A41" s="44" t="e">
        <f>IF(Calcu!C99="직사각형","","삭제")</f>
        <v>#DIV/0!</v>
      </c>
      <c r="E41" s="50" t="e">
        <f>IF(Calcu!C99="직사각형","※ Rectangular probability distribution","")</f>
        <v>#DIV/0!</v>
      </c>
      <c r="G41" s="53"/>
      <c r="H41" s="254"/>
      <c r="I41" s="53"/>
    </row>
    <row r="42" spans="1:9" ht="15" customHeight="1">
      <c r="E42" s="73"/>
      <c r="F42" s="73"/>
      <c r="G42" s="73"/>
      <c r="H42" s="73"/>
      <c r="I42" s="74"/>
    </row>
  </sheetData>
  <mergeCells count="3">
    <mergeCell ref="G31:G32"/>
    <mergeCell ref="A1:L2"/>
    <mergeCell ref="H11:H1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3" width="7.109375" style="37" bestFit="1" customWidth="1"/>
    <col min="4" max="4" width="6.6640625" style="37" bestFit="1" customWidth="1"/>
    <col min="5" max="5" width="4.2187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41" t="s">
        <v>525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17" s="47" customFormat="1" ht="33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1:17" s="47" customFormat="1" ht="12.75" customHeight="1">
      <c r="A3" s="48" t="s">
        <v>526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265" t="str">
        <f>" 교   정   번   호(Calibration No) : "&amp;기본정보!H3</f>
        <v xml:space="preserve"> 교   정   번   호(Calibration No) : </v>
      </c>
      <c r="B4" s="265"/>
      <c r="C4" s="265"/>
      <c r="D4" s="265"/>
      <c r="E4" s="265"/>
      <c r="F4" s="253"/>
      <c r="G4" s="253"/>
      <c r="H4" s="253"/>
      <c r="I4" s="253"/>
      <c r="J4" s="253"/>
      <c r="K4" s="255"/>
      <c r="L4" s="266"/>
      <c r="M4" s="267"/>
      <c r="N4" s="267"/>
      <c r="O4" s="267"/>
      <c r="P4" s="267"/>
      <c r="Q4" s="267"/>
    </row>
    <row r="5" spans="1:17" s="36" customFormat="1" ht="15" customHeight="1"/>
    <row r="6" spans="1:17" ht="15" customHeight="1">
      <c r="B6" s="54" t="str">
        <f>"○ 품명 : "&amp;기본정보!C$5</f>
        <v xml:space="preserve">○ 품명 : </v>
      </c>
      <c r="G6" s="54"/>
    </row>
    <row r="7" spans="1:17" ht="15" customHeight="1">
      <c r="B7" s="54" t="str">
        <f>"○ 제작회사 : "&amp;기본정보!C$6</f>
        <v xml:space="preserve">○ 제작회사 : </v>
      </c>
      <c r="G7" s="54"/>
    </row>
    <row r="8" spans="1:17" ht="15" customHeight="1">
      <c r="B8" s="54" t="str">
        <f>"○ 형식 : "&amp;기본정보!C$7</f>
        <v xml:space="preserve">○ 형식 : </v>
      </c>
      <c r="G8" s="54"/>
    </row>
    <row r="9" spans="1:17" ht="15" customHeight="1">
      <c r="B9" s="54" t="str">
        <f>"○ 기기번호 : "&amp;기본정보!C$8</f>
        <v xml:space="preserve">○ 기기번호 : </v>
      </c>
      <c r="G9" s="54"/>
    </row>
    <row r="11" spans="1:17" ht="15" customHeight="1">
      <c r="B11" s="38" t="s">
        <v>527</v>
      </c>
      <c r="G11" s="38"/>
    </row>
    <row r="12" spans="1:17" ht="15" customHeight="1">
      <c r="A12" s="44"/>
      <c r="B12" s="44"/>
      <c r="C12" s="44"/>
      <c r="D12" s="44"/>
      <c r="E12" s="44"/>
    </row>
    <row r="13" spans="1:17" s="268" customFormat="1" ht="15" customHeight="1">
      <c r="B13" s="348" t="s">
        <v>535</v>
      </c>
      <c r="C13" s="348" t="s">
        <v>536</v>
      </c>
      <c r="D13" s="348" t="s">
        <v>540</v>
      </c>
      <c r="E13" s="348" t="s">
        <v>541</v>
      </c>
      <c r="F13" s="350" t="s">
        <v>528</v>
      </c>
      <c r="G13" s="352" t="s">
        <v>529</v>
      </c>
      <c r="H13" s="354" t="s">
        <v>484</v>
      </c>
      <c r="I13" s="356"/>
      <c r="J13" s="358" t="s">
        <v>530</v>
      </c>
      <c r="K13" s="358"/>
      <c r="L13" s="358"/>
      <c r="M13" s="343" t="s">
        <v>531</v>
      </c>
      <c r="N13" s="343"/>
      <c r="O13" s="343"/>
      <c r="P13" s="344"/>
      <c r="Q13" s="346" t="s">
        <v>532</v>
      </c>
    </row>
    <row r="14" spans="1:17" s="269" customFormat="1" ht="22.5">
      <c r="B14" s="349"/>
      <c r="C14" s="349"/>
      <c r="D14" s="349"/>
      <c r="E14" s="349"/>
      <c r="F14" s="351"/>
      <c r="G14" s="353"/>
      <c r="H14" s="355"/>
      <c r="I14" s="357"/>
      <c r="J14" s="272" t="s">
        <v>543</v>
      </c>
      <c r="K14" s="274" t="s">
        <v>544</v>
      </c>
      <c r="L14" s="274" t="s">
        <v>545</v>
      </c>
      <c r="M14" s="272" t="s">
        <v>543</v>
      </c>
      <c r="N14" s="274" t="s">
        <v>544</v>
      </c>
      <c r="O14" s="274" t="s">
        <v>545</v>
      </c>
      <c r="P14" s="345"/>
      <c r="Q14" s="347"/>
    </row>
    <row r="15" spans="1:17" ht="15" customHeight="1">
      <c r="A15" s="44" t="str">
        <f ca="1">IF(Calcu!Z32=TRUE,"","삭제")</f>
        <v>삭제</v>
      </c>
      <c r="B15" s="37" t="s">
        <v>537</v>
      </c>
      <c r="C15" s="37" t="s">
        <v>538</v>
      </c>
      <c r="D15" s="37" t="str">
        <f>Calcu!C9</f>
        <v/>
      </c>
      <c r="E15" s="37" t="s">
        <v>524</v>
      </c>
      <c r="F15" s="51">
        <v>0</v>
      </c>
      <c r="G15" s="51" t="s">
        <v>542</v>
      </c>
      <c r="H15" s="51" t="e">
        <f ca="1">Calcu!AN9</f>
        <v>#N/A</v>
      </c>
      <c r="J15" s="37" t="e">
        <f ca="1">Calcu!AL9</f>
        <v>#N/A</v>
      </c>
      <c r="K15" s="37" t="e">
        <f ca="1">-J15</f>
        <v>#N/A</v>
      </c>
      <c r="L15" s="271" t="str">
        <f>LEFT(Calcu!AO9)</f>
        <v/>
      </c>
      <c r="M15" s="37" t="s">
        <v>533</v>
      </c>
      <c r="N15" s="37" t="s">
        <v>296</v>
      </c>
      <c r="O15" s="37" t="s">
        <v>533</v>
      </c>
      <c r="Q15" s="271" t="e">
        <f ca="1">Calcu!AQ9</f>
        <v>#N/A</v>
      </c>
    </row>
    <row r="16" spans="1:17" ht="15" customHeight="1">
      <c r="A16" s="44" t="str">
        <f ca="1">IF(Calcu!Z33=TRUE,"","삭제")</f>
        <v>삭제</v>
      </c>
      <c r="B16" s="37" t="s">
        <v>537</v>
      </c>
      <c r="C16" s="37" t="s">
        <v>538</v>
      </c>
      <c r="D16" s="37" t="str">
        <f>Calcu!C11</f>
        <v/>
      </c>
      <c r="E16" s="37" t="s">
        <v>524</v>
      </c>
      <c r="F16" s="51">
        <v>0</v>
      </c>
      <c r="G16" s="51" t="s">
        <v>542</v>
      </c>
      <c r="H16" s="51" t="e">
        <f ca="1">Calcu!AN11</f>
        <v>#N/A</v>
      </c>
      <c r="J16" s="37" t="e">
        <f ca="1">Calcu!AL11</f>
        <v>#N/A</v>
      </c>
      <c r="K16" s="37" t="e">
        <f t="shared" ref="K16:K35" ca="1" si="0">-J16</f>
        <v>#N/A</v>
      </c>
      <c r="L16" s="271" t="str">
        <f>LEFT(Calcu!AO11)</f>
        <v/>
      </c>
      <c r="M16" s="37" t="s">
        <v>533</v>
      </c>
      <c r="N16" s="37" t="s">
        <v>533</v>
      </c>
      <c r="O16" s="37" t="s">
        <v>533</v>
      </c>
      <c r="Q16" s="271" t="e">
        <f ca="1">Calcu!AQ11</f>
        <v>#N/A</v>
      </c>
    </row>
    <row r="17" spans="1:17" ht="15" customHeight="1">
      <c r="A17" s="44" t="str">
        <f ca="1">IF(Calcu!Z34=TRUE,"","삭제")</f>
        <v>삭제</v>
      </c>
      <c r="B17" s="37" t="s">
        <v>537</v>
      </c>
      <c r="C17" s="37" t="s">
        <v>538</v>
      </c>
      <c r="D17" s="37" t="str">
        <f>Calcu!C13</f>
        <v/>
      </c>
      <c r="E17" s="37" t="s">
        <v>524</v>
      </c>
      <c r="F17" s="51">
        <v>0</v>
      </c>
      <c r="G17" s="51" t="s">
        <v>542</v>
      </c>
      <c r="H17" s="51" t="e">
        <f ca="1">Calcu!AN13</f>
        <v>#N/A</v>
      </c>
      <c r="J17" s="37" t="e">
        <f ca="1">Calcu!AL13</f>
        <v>#N/A</v>
      </c>
      <c r="K17" s="37" t="e">
        <f t="shared" ca="1" si="0"/>
        <v>#N/A</v>
      </c>
      <c r="L17" s="271" t="str">
        <f>LEFT(Calcu!AO13)</f>
        <v/>
      </c>
      <c r="M17" s="37" t="s">
        <v>533</v>
      </c>
      <c r="N17" s="37" t="s">
        <v>533</v>
      </c>
      <c r="O17" s="37" t="s">
        <v>533</v>
      </c>
      <c r="Q17" s="271" t="e">
        <f ca="1">Calcu!AQ13</f>
        <v>#N/A</v>
      </c>
    </row>
    <row r="18" spans="1:17" ht="15" customHeight="1">
      <c r="A18" s="44" t="str">
        <f ca="1">IF(Calcu!Z35=TRUE,"","삭제")</f>
        <v>삭제</v>
      </c>
      <c r="B18" s="37" t="s">
        <v>537</v>
      </c>
      <c r="C18" s="37" t="s">
        <v>538</v>
      </c>
      <c r="D18" s="37" t="str">
        <f>Calcu!C15</f>
        <v/>
      </c>
      <c r="E18" s="37" t="s">
        <v>524</v>
      </c>
      <c r="F18" s="51">
        <v>0</v>
      </c>
      <c r="G18" s="51" t="s">
        <v>542</v>
      </c>
      <c r="H18" s="51" t="e">
        <f ca="1">Calcu!AN15</f>
        <v>#N/A</v>
      </c>
      <c r="J18" s="37" t="e">
        <f ca="1">Calcu!AL15</f>
        <v>#N/A</v>
      </c>
      <c r="K18" s="37" t="e">
        <f t="shared" ca="1" si="0"/>
        <v>#N/A</v>
      </c>
      <c r="L18" s="271" t="str">
        <f>LEFT(Calcu!AO15)</f>
        <v/>
      </c>
      <c r="M18" s="37" t="s">
        <v>533</v>
      </c>
      <c r="N18" s="37" t="s">
        <v>296</v>
      </c>
      <c r="O18" s="37" t="s">
        <v>296</v>
      </c>
      <c r="Q18" s="271" t="e">
        <f ca="1">Calcu!AQ15</f>
        <v>#N/A</v>
      </c>
    </row>
    <row r="19" spans="1:17" ht="15" customHeight="1">
      <c r="A19" s="44" t="str">
        <f ca="1">IF(Calcu!Z36=TRUE,"","삭제")</f>
        <v>삭제</v>
      </c>
      <c r="B19" s="37" t="s">
        <v>537</v>
      </c>
      <c r="C19" s="37" t="s">
        <v>538</v>
      </c>
      <c r="D19" s="37" t="str">
        <f>Calcu!C17</f>
        <v/>
      </c>
      <c r="E19" s="37" t="s">
        <v>524</v>
      </c>
      <c r="F19" s="51">
        <v>0</v>
      </c>
      <c r="G19" s="51" t="s">
        <v>542</v>
      </c>
      <c r="H19" s="51" t="e">
        <f ca="1">Calcu!AN17</f>
        <v>#N/A</v>
      </c>
      <c r="J19" s="37" t="e">
        <f ca="1">Calcu!AL17</f>
        <v>#N/A</v>
      </c>
      <c r="K19" s="37" t="e">
        <f t="shared" ca="1" si="0"/>
        <v>#N/A</v>
      </c>
      <c r="L19" s="271" t="str">
        <f>LEFT(Calcu!AO17)</f>
        <v/>
      </c>
      <c r="M19" s="37" t="s">
        <v>534</v>
      </c>
      <c r="N19" s="37" t="s">
        <v>533</v>
      </c>
      <c r="O19" s="37" t="s">
        <v>533</v>
      </c>
      <c r="Q19" s="271" t="e">
        <f ca="1">Calcu!AQ17</f>
        <v>#N/A</v>
      </c>
    </row>
    <row r="20" spans="1:17" ht="15" customHeight="1">
      <c r="A20" s="44" t="str">
        <f ca="1">IF(Calcu!Z37=TRUE,"","삭제")</f>
        <v>삭제</v>
      </c>
      <c r="B20" s="37" t="s">
        <v>537</v>
      </c>
      <c r="C20" s="37" t="s">
        <v>538</v>
      </c>
      <c r="D20" s="37" t="str">
        <f>Calcu!C19</f>
        <v/>
      </c>
      <c r="E20" s="37" t="s">
        <v>524</v>
      </c>
      <c r="F20" s="51">
        <v>0</v>
      </c>
      <c r="G20" s="51" t="s">
        <v>542</v>
      </c>
      <c r="H20" s="51" t="e">
        <f ca="1">Calcu!AN19</f>
        <v>#N/A</v>
      </c>
      <c r="J20" s="37" t="e">
        <f ca="1">Calcu!AL19</f>
        <v>#N/A</v>
      </c>
      <c r="K20" s="37" t="e">
        <f t="shared" ca="1" si="0"/>
        <v>#N/A</v>
      </c>
      <c r="L20" s="271" t="str">
        <f>LEFT(Calcu!AO19)</f>
        <v/>
      </c>
      <c r="M20" s="37" t="s">
        <v>533</v>
      </c>
      <c r="N20" s="37" t="s">
        <v>533</v>
      </c>
      <c r="O20" s="37" t="s">
        <v>534</v>
      </c>
      <c r="Q20" s="271" t="e">
        <f ca="1">Calcu!AQ19</f>
        <v>#N/A</v>
      </c>
    </row>
    <row r="21" spans="1:17" ht="15" customHeight="1">
      <c r="A21" s="44" t="str">
        <f ca="1">IF(Calcu!Z38=TRUE,"","삭제")</f>
        <v>삭제</v>
      </c>
      <c r="B21" s="37" t="s">
        <v>537</v>
      </c>
      <c r="C21" s="37" t="s">
        <v>538</v>
      </c>
      <c r="D21" s="37" t="str">
        <f>Calcu!C21</f>
        <v/>
      </c>
      <c r="E21" s="37" t="s">
        <v>524</v>
      </c>
      <c r="F21" s="51">
        <v>0</v>
      </c>
      <c r="G21" s="51" t="s">
        <v>542</v>
      </c>
      <c r="H21" s="51" t="e">
        <f ca="1">Calcu!AN21</f>
        <v>#N/A</v>
      </c>
      <c r="J21" s="37" t="e">
        <f ca="1">Calcu!AL21</f>
        <v>#N/A</v>
      </c>
      <c r="K21" s="37" t="e">
        <f t="shared" ca="1" si="0"/>
        <v>#N/A</v>
      </c>
      <c r="L21" s="271" t="str">
        <f>LEFT(Calcu!AO21)</f>
        <v/>
      </c>
      <c r="M21" s="37" t="s">
        <v>533</v>
      </c>
      <c r="N21" s="37" t="s">
        <v>533</v>
      </c>
      <c r="O21" s="37" t="s">
        <v>533</v>
      </c>
      <c r="Q21" s="271" t="e">
        <f ca="1">Calcu!AQ21</f>
        <v>#N/A</v>
      </c>
    </row>
    <row r="22" spans="1:17" ht="15" customHeight="1">
      <c r="A22" s="44" t="str">
        <f ca="1">IF(Calcu!Z39=TRUE,"","삭제")</f>
        <v>삭제</v>
      </c>
      <c r="B22" s="37" t="s">
        <v>537</v>
      </c>
      <c r="C22" s="37" t="s">
        <v>538</v>
      </c>
      <c r="D22" s="37" t="str">
        <f>Calcu!C23</f>
        <v/>
      </c>
      <c r="E22" s="37" t="s">
        <v>524</v>
      </c>
      <c r="F22" s="51">
        <v>0</v>
      </c>
      <c r="G22" s="51" t="s">
        <v>542</v>
      </c>
      <c r="H22" s="51" t="e">
        <f ca="1">Calcu!AN23</f>
        <v>#N/A</v>
      </c>
      <c r="J22" s="37" t="e">
        <f ca="1">Calcu!AL23</f>
        <v>#N/A</v>
      </c>
      <c r="K22" s="37" t="e">
        <f t="shared" ca="1" si="0"/>
        <v>#N/A</v>
      </c>
      <c r="L22" s="271" t="str">
        <f>LEFT(Calcu!AO23)</f>
        <v/>
      </c>
      <c r="M22" s="37" t="s">
        <v>533</v>
      </c>
      <c r="N22" s="37" t="s">
        <v>533</v>
      </c>
      <c r="O22" s="37" t="s">
        <v>534</v>
      </c>
      <c r="Q22" s="271" t="e">
        <f ca="1">Calcu!AQ23</f>
        <v>#N/A</v>
      </c>
    </row>
    <row r="23" spans="1:17" ht="15" customHeight="1">
      <c r="A23" s="44" t="str">
        <f ca="1">IF(Calcu!Z40=TRUE,"","삭제")</f>
        <v>삭제</v>
      </c>
      <c r="B23" s="37" t="s">
        <v>537</v>
      </c>
      <c r="C23" s="37" t="s">
        <v>538</v>
      </c>
      <c r="D23" s="37" t="str">
        <f>Calcu!C25</f>
        <v/>
      </c>
      <c r="E23" s="37" t="s">
        <v>524</v>
      </c>
      <c r="F23" s="51">
        <v>0</v>
      </c>
      <c r="G23" s="51" t="s">
        <v>542</v>
      </c>
      <c r="H23" s="51" t="e">
        <f ca="1">Calcu!AN25</f>
        <v>#N/A</v>
      </c>
      <c r="J23" s="37" t="e">
        <f ca="1">Calcu!AL25</f>
        <v>#N/A</v>
      </c>
      <c r="K23" s="37" t="e">
        <f t="shared" ca="1" si="0"/>
        <v>#N/A</v>
      </c>
      <c r="L23" s="271" t="str">
        <f>LEFT(Calcu!AO25)</f>
        <v/>
      </c>
      <c r="M23" s="37" t="s">
        <v>533</v>
      </c>
      <c r="N23" s="37" t="s">
        <v>533</v>
      </c>
      <c r="O23" s="37" t="s">
        <v>533</v>
      </c>
      <c r="Q23" s="271" t="e">
        <f ca="1">Calcu!AQ25</f>
        <v>#N/A</v>
      </c>
    </row>
    <row r="24" spans="1:17" ht="15" customHeight="1">
      <c r="A24" s="44" t="str">
        <f ca="1">IF(Calcu!Z41=TRUE,"","삭제")</f>
        <v>삭제</v>
      </c>
      <c r="B24" s="37" t="s">
        <v>537</v>
      </c>
      <c r="C24" s="37" t="s">
        <v>538</v>
      </c>
      <c r="D24" s="37" t="str">
        <f>Calcu!C27</f>
        <v/>
      </c>
      <c r="E24" s="37" t="s">
        <v>524</v>
      </c>
      <c r="F24" s="51">
        <v>0</v>
      </c>
      <c r="G24" s="51" t="s">
        <v>542</v>
      </c>
      <c r="H24" s="51" t="e">
        <f ca="1">Calcu!AN27</f>
        <v>#N/A</v>
      </c>
      <c r="J24" s="37" t="e">
        <f ca="1">Calcu!AL27</f>
        <v>#N/A</v>
      </c>
      <c r="K24" s="37" t="e">
        <f t="shared" ca="1" si="0"/>
        <v>#N/A</v>
      </c>
      <c r="L24" s="271" t="str">
        <f>LEFT(Calcu!AO27)</f>
        <v/>
      </c>
      <c r="M24" s="37" t="s">
        <v>533</v>
      </c>
      <c r="N24" s="37" t="s">
        <v>533</v>
      </c>
      <c r="O24" s="37" t="s">
        <v>533</v>
      </c>
      <c r="Q24" s="271" t="e">
        <f ca="1">Calcu!AQ27</f>
        <v>#N/A</v>
      </c>
    </row>
    <row r="25" spans="1:17" ht="15" customHeight="1">
      <c r="A25" s="291" t="str">
        <f ca="1">A26</f>
        <v>삭제</v>
      </c>
      <c r="F25" s="270"/>
      <c r="G25" s="51"/>
      <c r="H25" s="51"/>
      <c r="L25" s="271"/>
      <c r="Q25" s="271"/>
    </row>
    <row r="26" spans="1:17" ht="15" customHeight="1">
      <c r="A26" s="44" t="str">
        <f ca="1">IF(Calcu!Z32=TRUE,"","삭제")</f>
        <v>삭제</v>
      </c>
      <c r="B26" s="37" t="s">
        <v>537</v>
      </c>
      <c r="C26" s="37" t="s">
        <v>241</v>
      </c>
      <c r="D26" s="37" t="str">
        <f>Calcu!C9</f>
        <v/>
      </c>
      <c r="E26" s="37" t="s">
        <v>524</v>
      </c>
      <c r="F26" s="51">
        <v>0</v>
      </c>
      <c r="G26" s="51" t="s">
        <v>542</v>
      </c>
      <c r="H26" s="51" t="e">
        <f ca="1">Calcu!AN9</f>
        <v>#N/A</v>
      </c>
      <c r="J26" s="37" t="e">
        <f ca="1">Calcu!AM9</f>
        <v>#N/A</v>
      </c>
      <c r="K26" s="37" t="e">
        <f t="shared" ca="1" si="0"/>
        <v>#N/A</v>
      </c>
      <c r="L26" s="271" t="str">
        <f>LEFT(Calcu!AP9)</f>
        <v/>
      </c>
      <c r="M26" s="37" t="s">
        <v>533</v>
      </c>
      <c r="N26" s="37" t="s">
        <v>533</v>
      </c>
      <c r="O26" s="37" t="s">
        <v>533</v>
      </c>
      <c r="Q26" s="271" t="e">
        <f ca="1">Calcu!AQ9</f>
        <v>#N/A</v>
      </c>
    </row>
    <row r="27" spans="1:17" ht="15" customHeight="1">
      <c r="A27" s="44" t="str">
        <f ca="1">IF(Calcu!Z33=TRUE,"","삭제")</f>
        <v>삭제</v>
      </c>
      <c r="B27" s="37" t="s">
        <v>537</v>
      </c>
      <c r="C27" s="37" t="s">
        <v>241</v>
      </c>
      <c r="D27" s="37" t="str">
        <f>Calcu!C11</f>
        <v/>
      </c>
      <c r="E27" s="37" t="s">
        <v>524</v>
      </c>
      <c r="F27" s="51">
        <v>0</v>
      </c>
      <c r="G27" s="51" t="s">
        <v>542</v>
      </c>
      <c r="H27" s="51" t="e">
        <f ca="1">Calcu!AN11</f>
        <v>#N/A</v>
      </c>
      <c r="J27" s="37" t="e">
        <f ca="1">Calcu!AM11</f>
        <v>#N/A</v>
      </c>
      <c r="K27" s="37" t="e">
        <f t="shared" ca="1" si="0"/>
        <v>#N/A</v>
      </c>
      <c r="L27" s="271" t="str">
        <f>LEFT(Calcu!AP11)</f>
        <v/>
      </c>
      <c r="M27" s="37" t="s">
        <v>534</v>
      </c>
      <c r="N27" s="37" t="s">
        <v>533</v>
      </c>
      <c r="O27" s="37" t="s">
        <v>534</v>
      </c>
      <c r="Q27" s="271" t="e">
        <f ca="1">Calcu!AQ11</f>
        <v>#N/A</v>
      </c>
    </row>
    <row r="28" spans="1:17" ht="15" customHeight="1">
      <c r="A28" s="44" t="str">
        <f ca="1">IF(Calcu!Z34=TRUE,"","삭제")</f>
        <v>삭제</v>
      </c>
      <c r="B28" s="37" t="s">
        <v>537</v>
      </c>
      <c r="C28" s="37" t="s">
        <v>241</v>
      </c>
      <c r="D28" s="37" t="str">
        <f>Calcu!C13</f>
        <v/>
      </c>
      <c r="E28" s="37" t="s">
        <v>524</v>
      </c>
      <c r="F28" s="51">
        <v>0</v>
      </c>
      <c r="G28" s="51" t="s">
        <v>542</v>
      </c>
      <c r="H28" s="51" t="e">
        <f ca="1">Calcu!AN13</f>
        <v>#N/A</v>
      </c>
      <c r="J28" s="37" t="e">
        <f ca="1">Calcu!AM13</f>
        <v>#N/A</v>
      </c>
      <c r="K28" s="37" t="e">
        <f t="shared" ca="1" si="0"/>
        <v>#N/A</v>
      </c>
      <c r="L28" s="271" t="str">
        <f>LEFT(Calcu!AP13)</f>
        <v/>
      </c>
      <c r="M28" s="37" t="s">
        <v>534</v>
      </c>
      <c r="N28" s="37" t="s">
        <v>533</v>
      </c>
      <c r="O28" s="37" t="s">
        <v>533</v>
      </c>
      <c r="Q28" s="271" t="e">
        <f ca="1">Calcu!AQ13</f>
        <v>#N/A</v>
      </c>
    </row>
    <row r="29" spans="1:17" ht="15" customHeight="1">
      <c r="A29" s="44" t="str">
        <f ca="1">IF(Calcu!Z35=TRUE,"","삭제")</f>
        <v>삭제</v>
      </c>
      <c r="B29" s="37" t="s">
        <v>537</v>
      </c>
      <c r="C29" s="37" t="s">
        <v>241</v>
      </c>
      <c r="D29" s="37" t="str">
        <f>Calcu!C15</f>
        <v/>
      </c>
      <c r="E29" s="37" t="s">
        <v>524</v>
      </c>
      <c r="F29" s="51">
        <v>0</v>
      </c>
      <c r="G29" s="51" t="s">
        <v>542</v>
      </c>
      <c r="H29" s="51" t="e">
        <f ca="1">Calcu!AN15</f>
        <v>#N/A</v>
      </c>
      <c r="J29" s="37" t="e">
        <f ca="1">Calcu!AM15</f>
        <v>#N/A</v>
      </c>
      <c r="K29" s="37" t="e">
        <f t="shared" ca="1" si="0"/>
        <v>#N/A</v>
      </c>
      <c r="L29" s="271" t="str">
        <f>LEFT(Calcu!AP15)</f>
        <v/>
      </c>
      <c r="M29" s="37" t="s">
        <v>534</v>
      </c>
      <c r="N29" s="37" t="s">
        <v>534</v>
      </c>
      <c r="O29" s="37" t="s">
        <v>534</v>
      </c>
      <c r="Q29" s="271" t="e">
        <f ca="1">Calcu!AQ15</f>
        <v>#N/A</v>
      </c>
    </row>
    <row r="30" spans="1:17" ht="15" customHeight="1">
      <c r="A30" s="44" t="str">
        <f ca="1">IF(Calcu!Z36=TRUE,"","삭제")</f>
        <v>삭제</v>
      </c>
      <c r="B30" s="37" t="s">
        <v>537</v>
      </c>
      <c r="C30" s="37" t="s">
        <v>241</v>
      </c>
      <c r="D30" s="37" t="str">
        <f>Calcu!C17</f>
        <v/>
      </c>
      <c r="E30" s="37" t="s">
        <v>524</v>
      </c>
      <c r="F30" s="51">
        <v>0</v>
      </c>
      <c r="G30" s="51" t="s">
        <v>542</v>
      </c>
      <c r="H30" s="51" t="e">
        <f ca="1">Calcu!AN17</f>
        <v>#N/A</v>
      </c>
      <c r="J30" s="37" t="e">
        <f ca="1">Calcu!AM17</f>
        <v>#N/A</v>
      </c>
      <c r="K30" s="37" t="e">
        <f t="shared" ca="1" si="0"/>
        <v>#N/A</v>
      </c>
      <c r="L30" s="271" t="str">
        <f>LEFT(Calcu!AP17)</f>
        <v/>
      </c>
      <c r="M30" s="37" t="s">
        <v>533</v>
      </c>
      <c r="N30" s="37" t="s">
        <v>533</v>
      </c>
      <c r="O30" s="37" t="s">
        <v>534</v>
      </c>
      <c r="Q30" s="271" t="e">
        <f ca="1">Calcu!AQ17</f>
        <v>#N/A</v>
      </c>
    </row>
    <row r="31" spans="1:17" ht="15" customHeight="1">
      <c r="A31" s="44" t="str">
        <f ca="1">IF(Calcu!Z37=TRUE,"","삭제")</f>
        <v>삭제</v>
      </c>
      <c r="B31" s="37" t="s">
        <v>537</v>
      </c>
      <c r="C31" s="37" t="s">
        <v>241</v>
      </c>
      <c r="D31" s="37" t="str">
        <f>Calcu!C19</f>
        <v/>
      </c>
      <c r="E31" s="37" t="s">
        <v>524</v>
      </c>
      <c r="F31" s="51">
        <v>0</v>
      </c>
      <c r="G31" s="51" t="s">
        <v>542</v>
      </c>
      <c r="H31" s="51" t="e">
        <f ca="1">Calcu!AN19</f>
        <v>#N/A</v>
      </c>
      <c r="J31" s="37" t="e">
        <f ca="1">Calcu!AM19</f>
        <v>#N/A</v>
      </c>
      <c r="K31" s="37" t="e">
        <f t="shared" ca="1" si="0"/>
        <v>#N/A</v>
      </c>
      <c r="L31" s="271" t="str">
        <f>LEFT(Calcu!AP19)</f>
        <v/>
      </c>
      <c r="M31" s="37" t="s">
        <v>534</v>
      </c>
      <c r="N31" s="37" t="s">
        <v>533</v>
      </c>
      <c r="O31" s="37" t="s">
        <v>533</v>
      </c>
      <c r="Q31" s="271" t="e">
        <f ca="1">Calcu!AQ19</f>
        <v>#N/A</v>
      </c>
    </row>
    <row r="32" spans="1:17" ht="15" customHeight="1">
      <c r="A32" s="44" t="str">
        <f ca="1">IF(Calcu!Z38=TRUE,"","삭제")</f>
        <v>삭제</v>
      </c>
      <c r="B32" s="37" t="s">
        <v>537</v>
      </c>
      <c r="C32" s="37" t="s">
        <v>241</v>
      </c>
      <c r="D32" s="37" t="str">
        <f>Calcu!C21</f>
        <v/>
      </c>
      <c r="E32" s="37" t="s">
        <v>524</v>
      </c>
      <c r="F32" s="51">
        <v>0</v>
      </c>
      <c r="G32" s="51" t="s">
        <v>542</v>
      </c>
      <c r="H32" s="51" t="e">
        <f ca="1">Calcu!AN21</f>
        <v>#N/A</v>
      </c>
      <c r="J32" s="37" t="e">
        <f ca="1">Calcu!AM21</f>
        <v>#N/A</v>
      </c>
      <c r="K32" s="37" t="e">
        <f t="shared" ca="1" si="0"/>
        <v>#N/A</v>
      </c>
      <c r="L32" s="271" t="str">
        <f>LEFT(Calcu!AP21)</f>
        <v/>
      </c>
      <c r="M32" s="37" t="s">
        <v>533</v>
      </c>
      <c r="N32" s="37" t="s">
        <v>534</v>
      </c>
      <c r="O32" s="37" t="s">
        <v>534</v>
      </c>
      <c r="Q32" s="271" t="e">
        <f ca="1">Calcu!AQ21</f>
        <v>#N/A</v>
      </c>
    </row>
    <row r="33" spans="1:17" ht="15" customHeight="1">
      <c r="A33" s="44" t="str">
        <f ca="1">IF(Calcu!Z39=TRUE,"","삭제")</f>
        <v>삭제</v>
      </c>
      <c r="B33" s="37" t="s">
        <v>537</v>
      </c>
      <c r="C33" s="37" t="s">
        <v>241</v>
      </c>
      <c r="D33" s="37" t="str">
        <f>Calcu!C23</f>
        <v/>
      </c>
      <c r="E33" s="37" t="s">
        <v>524</v>
      </c>
      <c r="F33" s="51">
        <v>0</v>
      </c>
      <c r="G33" s="51" t="s">
        <v>542</v>
      </c>
      <c r="H33" s="51" t="e">
        <f ca="1">Calcu!AN23</f>
        <v>#N/A</v>
      </c>
      <c r="J33" s="37" t="e">
        <f ca="1">Calcu!AM23</f>
        <v>#N/A</v>
      </c>
      <c r="K33" s="37" t="e">
        <f t="shared" ca="1" si="0"/>
        <v>#N/A</v>
      </c>
      <c r="L33" s="271" t="str">
        <f>LEFT(Calcu!AP23)</f>
        <v/>
      </c>
      <c r="M33" s="37" t="s">
        <v>533</v>
      </c>
      <c r="N33" s="37" t="s">
        <v>533</v>
      </c>
      <c r="O33" s="37" t="s">
        <v>533</v>
      </c>
      <c r="Q33" s="271" t="e">
        <f ca="1">Calcu!AQ23</f>
        <v>#N/A</v>
      </c>
    </row>
    <row r="34" spans="1:17" ht="15" customHeight="1">
      <c r="A34" s="44" t="str">
        <f ca="1">IF(Calcu!Z40=TRUE,"","삭제")</f>
        <v>삭제</v>
      </c>
      <c r="B34" s="37" t="s">
        <v>537</v>
      </c>
      <c r="C34" s="37" t="s">
        <v>241</v>
      </c>
      <c r="D34" s="37" t="str">
        <f>Calcu!C25</f>
        <v/>
      </c>
      <c r="E34" s="37" t="s">
        <v>524</v>
      </c>
      <c r="F34" s="51">
        <v>0</v>
      </c>
      <c r="G34" s="51" t="s">
        <v>542</v>
      </c>
      <c r="H34" s="51" t="e">
        <f ca="1">Calcu!AN25</f>
        <v>#N/A</v>
      </c>
      <c r="J34" s="37" t="e">
        <f ca="1">Calcu!AM25</f>
        <v>#N/A</v>
      </c>
      <c r="K34" s="37" t="e">
        <f t="shared" ca="1" si="0"/>
        <v>#N/A</v>
      </c>
      <c r="L34" s="271" t="str">
        <f>LEFT(Calcu!AP25)</f>
        <v/>
      </c>
      <c r="M34" s="37" t="s">
        <v>533</v>
      </c>
      <c r="N34" s="37" t="s">
        <v>533</v>
      </c>
      <c r="O34" s="37" t="s">
        <v>534</v>
      </c>
      <c r="Q34" s="271" t="e">
        <f ca="1">Calcu!AQ25</f>
        <v>#N/A</v>
      </c>
    </row>
    <row r="35" spans="1:17" ht="15" customHeight="1">
      <c r="A35" s="44" t="str">
        <f ca="1">IF(Calcu!Z41=TRUE,"","삭제")</f>
        <v>삭제</v>
      </c>
      <c r="B35" s="37" t="s">
        <v>537</v>
      </c>
      <c r="C35" s="37" t="s">
        <v>241</v>
      </c>
      <c r="D35" s="37" t="str">
        <f>Calcu!C27</f>
        <v/>
      </c>
      <c r="E35" s="37" t="s">
        <v>524</v>
      </c>
      <c r="F35" s="51">
        <v>0</v>
      </c>
      <c r="G35" s="51" t="s">
        <v>542</v>
      </c>
      <c r="H35" s="51" t="e">
        <f ca="1">Calcu!AN27</f>
        <v>#N/A</v>
      </c>
      <c r="J35" s="37" t="e">
        <f ca="1">Calcu!AM27</f>
        <v>#N/A</v>
      </c>
      <c r="K35" s="37" t="e">
        <f t="shared" ca="1" si="0"/>
        <v>#N/A</v>
      </c>
      <c r="L35" s="271" t="str">
        <f>LEFT(Calcu!AP27)</f>
        <v/>
      </c>
      <c r="M35" s="37" t="s">
        <v>533</v>
      </c>
      <c r="N35" s="37" t="s">
        <v>533</v>
      </c>
      <c r="O35" s="37" t="s">
        <v>533</v>
      </c>
      <c r="Q35" s="271" t="e">
        <f ca="1">Calcu!AQ27</f>
        <v>#N/A</v>
      </c>
    </row>
    <row r="36" spans="1:17" ht="15" customHeight="1">
      <c r="A36" s="291" t="str">
        <f ca="1">A15</f>
        <v>삭제</v>
      </c>
      <c r="E36" s="53" t="e">
        <f>IF(Calcu!E77="사다리꼴","※ 신뢰수준 95 %,","※ 신뢰수준 약 95 %,")</f>
        <v>#N/A</v>
      </c>
      <c r="F36" s="51" t="e">
        <f ca="1">Calcu!E78&amp;IF(Calcu!E77="사다리꼴",", 사다리꼴 확률분포","")</f>
        <v>#N/A</v>
      </c>
      <c r="H36" s="51"/>
    </row>
    <row r="37" spans="1:17" ht="15" customHeight="1">
      <c r="A37" s="291" t="str">
        <f ca="1">A38</f>
        <v>삭제</v>
      </c>
      <c r="F37" s="51"/>
      <c r="G37" s="51"/>
      <c r="H37" s="51"/>
    </row>
    <row r="38" spans="1:17" ht="15" customHeight="1">
      <c r="A38" s="44" t="str">
        <f ca="1">IF(Calcu!Z32=TRUE,"","삭제")</f>
        <v>삭제</v>
      </c>
      <c r="B38" s="37" t="s">
        <v>539</v>
      </c>
      <c r="D38" s="37" t="str">
        <f>Calcu!C34</f>
        <v/>
      </c>
      <c r="E38" s="37" t="s">
        <v>524</v>
      </c>
      <c r="F38" s="51">
        <v>0</v>
      </c>
      <c r="G38" s="51" t="s">
        <v>542</v>
      </c>
      <c r="H38" s="51" t="e">
        <f ca="1">Calcu!U34</f>
        <v>#N/A</v>
      </c>
      <c r="J38" s="37" t="e">
        <f ca="1">Calcu!T34</f>
        <v>#DIV/0!</v>
      </c>
      <c r="K38" s="37" t="e">
        <f t="shared" ref="K38:K42" ca="1" si="1">-J38</f>
        <v>#DIV/0!</v>
      </c>
      <c r="L38" s="37" t="str">
        <f>LEFT(Calcu!V34)</f>
        <v/>
      </c>
      <c r="M38" s="37" t="s">
        <v>533</v>
      </c>
      <c r="N38" s="37" t="s">
        <v>533</v>
      </c>
      <c r="O38" s="37" t="s">
        <v>533</v>
      </c>
      <c r="Q38" s="37" t="e">
        <f ca="1">Calcu!W34</f>
        <v>#DIV/0!</v>
      </c>
    </row>
    <row r="39" spans="1:17" ht="15" customHeight="1">
      <c r="A39" s="44" t="str">
        <f ca="1">IF(Calcu!Z33=TRUE,"","삭제")</f>
        <v>삭제</v>
      </c>
      <c r="B39" s="37" t="s">
        <v>539</v>
      </c>
      <c r="D39" s="37" t="str">
        <f>Calcu!C38</f>
        <v/>
      </c>
      <c r="E39" s="37" t="s">
        <v>524</v>
      </c>
      <c r="F39" s="51">
        <v>0</v>
      </c>
      <c r="G39" s="51" t="s">
        <v>542</v>
      </c>
      <c r="H39" s="51" t="e">
        <f ca="1">Calcu!U38</f>
        <v>#N/A</v>
      </c>
      <c r="J39" s="37" t="e">
        <f ca="1">Calcu!T38</f>
        <v>#DIV/0!</v>
      </c>
      <c r="K39" s="37" t="e">
        <f t="shared" ca="1" si="1"/>
        <v>#DIV/0!</v>
      </c>
      <c r="L39" s="37" t="str">
        <f>LEFT(Calcu!V38)</f>
        <v/>
      </c>
      <c r="M39" s="37" t="s">
        <v>533</v>
      </c>
      <c r="N39" s="37" t="s">
        <v>534</v>
      </c>
      <c r="O39" s="37" t="s">
        <v>534</v>
      </c>
      <c r="Q39" s="37" t="e">
        <f ca="1">Calcu!W38</f>
        <v>#DIV/0!</v>
      </c>
    </row>
    <row r="40" spans="1:17" ht="15" customHeight="1">
      <c r="A40" s="44" t="str">
        <f ca="1">IF(Calcu!Z34=TRUE,"","삭제")</f>
        <v>삭제</v>
      </c>
      <c r="B40" s="37" t="s">
        <v>539</v>
      </c>
      <c r="D40" s="37" t="str">
        <f>Calcu!C42</f>
        <v/>
      </c>
      <c r="E40" s="37" t="s">
        <v>524</v>
      </c>
      <c r="F40" s="51">
        <v>0</v>
      </c>
      <c r="G40" s="51" t="s">
        <v>542</v>
      </c>
      <c r="H40" s="51" t="e">
        <f ca="1">Calcu!U42</f>
        <v>#N/A</v>
      </c>
      <c r="J40" s="37" t="e">
        <f ca="1">Calcu!T42</f>
        <v>#DIV/0!</v>
      </c>
      <c r="K40" s="37" t="e">
        <f t="shared" ca="1" si="1"/>
        <v>#DIV/0!</v>
      </c>
      <c r="L40" s="37" t="str">
        <f>LEFT(Calcu!V42)</f>
        <v/>
      </c>
      <c r="M40" s="37" t="s">
        <v>533</v>
      </c>
      <c r="N40" s="37" t="s">
        <v>533</v>
      </c>
      <c r="O40" s="37" t="s">
        <v>534</v>
      </c>
      <c r="Q40" s="37" t="e">
        <f ca="1">Calcu!W42</f>
        <v>#DIV/0!</v>
      </c>
    </row>
    <row r="41" spans="1:17" ht="15" customHeight="1">
      <c r="A41" s="44" t="str">
        <f ca="1">IF(Calcu!Z35=TRUE,"","삭제")</f>
        <v>삭제</v>
      </c>
      <c r="B41" s="37" t="s">
        <v>539</v>
      </c>
      <c r="D41" s="37" t="str">
        <f>Calcu!C46</f>
        <v/>
      </c>
      <c r="E41" s="37" t="s">
        <v>524</v>
      </c>
      <c r="F41" s="51">
        <v>0</v>
      </c>
      <c r="G41" s="51" t="s">
        <v>542</v>
      </c>
      <c r="H41" s="51" t="e">
        <f ca="1">Calcu!U46</f>
        <v>#N/A</v>
      </c>
      <c r="J41" s="37" t="e">
        <f ca="1">Calcu!T46</f>
        <v>#DIV/0!</v>
      </c>
      <c r="K41" s="37" t="e">
        <f t="shared" ca="1" si="1"/>
        <v>#DIV/0!</v>
      </c>
      <c r="L41" s="37" t="str">
        <f>LEFT(Calcu!V46)</f>
        <v/>
      </c>
      <c r="M41" s="37" t="s">
        <v>533</v>
      </c>
      <c r="N41" s="37" t="s">
        <v>533</v>
      </c>
      <c r="O41" s="37" t="s">
        <v>534</v>
      </c>
      <c r="Q41" s="37" t="e">
        <f ca="1">Calcu!W46</f>
        <v>#DIV/0!</v>
      </c>
    </row>
    <row r="42" spans="1:17" ht="15" customHeight="1">
      <c r="A42" s="44" t="str">
        <f ca="1">IF(Calcu!Z36=TRUE,"","삭제")</f>
        <v>삭제</v>
      </c>
      <c r="B42" s="37" t="s">
        <v>539</v>
      </c>
      <c r="D42" s="37" t="str">
        <f>Calcu!C50</f>
        <v/>
      </c>
      <c r="E42" s="37" t="s">
        <v>524</v>
      </c>
      <c r="F42" s="51">
        <v>0</v>
      </c>
      <c r="G42" s="51" t="s">
        <v>542</v>
      </c>
      <c r="H42" s="51" t="e">
        <f ca="1">Calcu!U50</f>
        <v>#N/A</v>
      </c>
      <c r="J42" s="37" t="e">
        <f ca="1">Calcu!T50</f>
        <v>#DIV/0!</v>
      </c>
      <c r="K42" s="37" t="e">
        <f t="shared" ca="1" si="1"/>
        <v>#DIV/0!</v>
      </c>
      <c r="L42" s="37" t="str">
        <f>LEFT(Calcu!V50)</f>
        <v/>
      </c>
      <c r="M42" s="37" t="s">
        <v>533</v>
      </c>
      <c r="N42" s="37" t="s">
        <v>533</v>
      </c>
      <c r="O42" s="37" t="s">
        <v>534</v>
      </c>
      <c r="Q42" s="37" t="e">
        <f ca="1">Calcu!W50</f>
        <v>#DIV/0!</v>
      </c>
    </row>
    <row r="43" spans="1:17" ht="15" customHeight="1">
      <c r="A43" s="291" t="str">
        <f ca="1">A38</f>
        <v>삭제</v>
      </c>
      <c r="F43" s="51"/>
      <c r="G43" s="51"/>
      <c r="H43" s="51"/>
    </row>
    <row r="44" spans="1:17" ht="15" customHeight="1">
      <c r="A44" s="291" t="str">
        <f ca="1">A38</f>
        <v>삭제</v>
      </c>
      <c r="E44" s="53" t="e">
        <f>IF(Calcu!C99="직사각형","※ 신뢰수준 95 %,","※ 신뢰수준 약 95 %,")</f>
        <v>#DIV/0!</v>
      </c>
      <c r="F44" s="254" t="e">
        <f ca="1">Calcu!C100&amp;IF(Calcu!C99="직사각형",", 직사각형 확률분포","")</f>
        <v>#DIV/0!</v>
      </c>
      <c r="K44" s="50"/>
      <c r="Q44" s="53"/>
    </row>
    <row r="45" spans="1:17" ht="15" customHeight="1"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4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scale="80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8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5.21875" style="37" customWidth="1"/>
    <col min="4" max="8" width="9.77734375" style="37" customWidth="1"/>
    <col min="9" max="11" width="4.109375" style="37" customWidth="1"/>
    <col min="12" max="12" width="4.109375" style="92" customWidth="1"/>
    <col min="13" max="13" width="6.77734375" style="105" customWidth="1"/>
    <col min="14" max="16384" width="10.77734375" style="92"/>
  </cols>
  <sheetData>
    <row r="1" spans="1:13" s="79" customFormat="1" ht="33" customHeight="1">
      <c r="A1" s="359" t="s">
        <v>71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81"/>
    </row>
    <row r="2" spans="1:13" s="79" customFormat="1" ht="33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81"/>
    </row>
    <row r="3" spans="1:13" s="79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80"/>
      <c r="M3" s="104"/>
    </row>
    <row r="4" spans="1:13" s="81" customFormat="1" ht="13.5" customHeight="1">
      <c r="A4" s="89"/>
      <c r="B4" s="89"/>
      <c r="C4" s="90"/>
      <c r="D4" s="90"/>
      <c r="E4" s="99"/>
      <c r="F4" s="90"/>
      <c r="G4" s="90"/>
      <c r="H4" s="100"/>
      <c r="I4" s="91"/>
      <c r="J4" s="99"/>
      <c r="K4" s="99"/>
      <c r="L4" s="89"/>
      <c r="M4" s="36"/>
    </row>
    <row r="5" spans="1:13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4" customFormat="1" ht="15" customHeight="1">
      <c r="A6" s="43"/>
      <c r="C6" s="43"/>
      <c r="D6" s="38" t="s">
        <v>279</v>
      </c>
      <c r="E6" s="37"/>
      <c r="F6" s="52"/>
      <c r="G6" s="52"/>
      <c r="H6" s="52"/>
      <c r="I6" s="51"/>
      <c r="J6" s="37"/>
      <c r="K6" s="37"/>
      <c r="L6" s="93"/>
    </row>
    <row r="7" spans="1:13" s="84" customFormat="1" ht="15" customHeight="1">
      <c r="A7" s="43"/>
      <c r="C7" s="43"/>
      <c r="D7" s="339" t="s">
        <v>280</v>
      </c>
      <c r="E7" s="194" t="s">
        <v>281</v>
      </c>
      <c r="F7" s="194" t="s">
        <v>97</v>
      </c>
      <c r="G7" s="191" t="s">
        <v>96</v>
      </c>
      <c r="H7" s="339" t="s">
        <v>98</v>
      </c>
      <c r="I7" s="51"/>
    </row>
    <row r="8" spans="1:13" s="84" customFormat="1" ht="15" customHeight="1">
      <c r="A8" s="43"/>
      <c r="C8" s="43"/>
      <c r="D8" s="340"/>
      <c r="E8" s="195" t="s">
        <v>167</v>
      </c>
      <c r="F8" s="195" t="s">
        <v>269</v>
      </c>
      <c r="G8" s="195" t="s">
        <v>269</v>
      </c>
      <c r="H8" s="340"/>
      <c r="I8" s="51"/>
    </row>
    <row r="9" spans="1:13" s="84" customFormat="1" ht="15" customHeight="1">
      <c r="A9" s="43" t="str">
        <f ca="1">IF(Calcu!Z32=TRUE,"","삭제")</f>
        <v>삭제</v>
      </c>
      <c r="C9" s="43"/>
      <c r="D9" s="339" t="s">
        <v>282</v>
      </c>
      <c r="E9" s="134" t="str">
        <f>Calcu!C9</f>
        <v/>
      </c>
      <c r="F9" s="134" t="e">
        <f ca="1">Calcu!AL9</f>
        <v>#N/A</v>
      </c>
      <c r="G9" s="134" t="e">
        <f ca="1">Calcu!AN9</f>
        <v>#N/A</v>
      </c>
      <c r="H9" s="134" t="str">
        <f>Calcu!AO9</f>
        <v/>
      </c>
    </row>
    <row r="10" spans="1:13" s="84" customFormat="1" ht="15" customHeight="1">
      <c r="A10" s="43" t="str">
        <f ca="1">IF(Calcu!Z33=TRUE,"","삭제")</f>
        <v>삭제</v>
      </c>
      <c r="C10" s="43"/>
      <c r="D10" s="360"/>
      <c r="E10" s="134" t="str">
        <f>Calcu!C11</f>
        <v/>
      </c>
      <c r="F10" s="134" t="e">
        <f ca="1">Calcu!AL11</f>
        <v>#N/A</v>
      </c>
      <c r="G10" s="134" t="e">
        <f ca="1">Calcu!AN11</f>
        <v>#N/A</v>
      </c>
      <c r="H10" s="134" t="str">
        <f>Calcu!AO11</f>
        <v/>
      </c>
    </row>
    <row r="11" spans="1:13" s="84" customFormat="1" ht="15" customHeight="1">
      <c r="A11" s="43" t="str">
        <f ca="1">IF(Calcu!Z34=TRUE,"","삭제")</f>
        <v>삭제</v>
      </c>
      <c r="C11" s="43"/>
      <c r="D11" s="360"/>
      <c r="E11" s="134" t="str">
        <f>Calcu!C13</f>
        <v/>
      </c>
      <c r="F11" s="134" t="e">
        <f ca="1">Calcu!AL13</f>
        <v>#N/A</v>
      </c>
      <c r="G11" s="134" t="e">
        <f ca="1">Calcu!AN13</f>
        <v>#N/A</v>
      </c>
      <c r="H11" s="134" t="str">
        <f>Calcu!AO13</f>
        <v/>
      </c>
    </row>
    <row r="12" spans="1:13" s="84" customFormat="1" ht="15" customHeight="1">
      <c r="A12" s="43" t="str">
        <f ca="1">IF(Calcu!Z35=TRUE,"","삭제")</f>
        <v>삭제</v>
      </c>
      <c r="C12" s="43"/>
      <c r="D12" s="360"/>
      <c r="E12" s="134" t="str">
        <f>Calcu!C15</f>
        <v/>
      </c>
      <c r="F12" s="134" t="e">
        <f ca="1">Calcu!AL15</f>
        <v>#N/A</v>
      </c>
      <c r="G12" s="134" t="e">
        <f ca="1">Calcu!AN15</f>
        <v>#N/A</v>
      </c>
      <c r="H12" s="134" t="str">
        <f>Calcu!AO15</f>
        <v/>
      </c>
    </row>
    <row r="13" spans="1:13" s="84" customFormat="1" ht="15" customHeight="1">
      <c r="A13" s="43" t="str">
        <f ca="1">IF(Calcu!Z36=TRUE,"","삭제")</f>
        <v>삭제</v>
      </c>
      <c r="C13" s="43"/>
      <c r="D13" s="360"/>
      <c r="E13" s="134" t="str">
        <f>Calcu!C17</f>
        <v/>
      </c>
      <c r="F13" s="134" t="e">
        <f ca="1">Calcu!AL17</f>
        <v>#N/A</v>
      </c>
      <c r="G13" s="134" t="e">
        <f ca="1">Calcu!AN17</f>
        <v>#N/A</v>
      </c>
      <c r="H13" s="134" t="str">
        <f>Calcu!AO17</f>
        <v/>
      </c>
    </row>
    <row r="14" spans="1:13" s="84" customFormat="1" ht="15" customHeight="1">
      <c r="A14" s="43" t="str">
        <f ca="1">IF(Calcu!Z37=TRUE,"","삭제")</f>
        <v>삭제</v>
      </c>
      <c r="C14" s="43"/>
      <c r="D14" s="360"/>
      <c r="E14" s="134" t="str">
        <f>Calcu!C19</f>
        <v/>
      </c>
      <c r="F14" s="134" t="e">
        <f ca="1">Calcu!AL19</f>
        <v>#N/A</v>
      </c>
      <c r="G14" s="134" t="e">
        <f ca="1">Calcu!AN19</f>
        <v>#N/A</v>
      </c>
      <c r="H14" s="134" t="str">
        <f>Calcu!AO19</f>
        <v/>
      </c>
    </row>
    <row r="15" spans="1:13" s="84" customFormat="1" ht="15" customHeight="1">
      <c r="A15" s="43" t="str">
        <f ca="1">IF(Calcu!Z38=TRUE,"","삭제")</f>
        <v>삭제</v>
      </c>
      <c r="C15" s="43"/>
      <c r="D15" s="360"/>
      <c r="E15" s="134" t="str">
        <f>Calcu!C21</f>
        <v/>
      </c>
      <c r="F15" s="134" t="e">
        <f ca="1">Calcu!AL21</f>
        <v>#N/A</v>
      </c>
      <c r="G15" s="134" t="e">
        <f ca="1">Calcu!AN21</f>
        <v>#N/A</v>
      </c>
      <c r="H15" s="134" t="str">
        <f>Calcu!AO21</f>
        <v/>
      </c>
    </row>
    <row r="16" spans="1:13" s="84" customFormat="1" ht="15" customHeight="1">
      <c r="A16" s="43" t="str">
        <f ca="1">IF(Calcu!Z39=TRUE,"","삭제")</f>
        <v>삭제</v>
      </c>
      <c r="C16" s="43"/>
      <c r="D16" s="360"/>
      <c r="E16" s="134" t="str">
        <f>Calcu!C23</f>
        <v/>
      </c>
      <c r="F16" s="134" t="e">
        <f ca="1">Calcu!AL23</f>
        <v>#N/A</v>
      </c>
      <c r="G16" s="134" t="e">
        <f ca="1">Calcu!AN23</f>
        <v>#N/A</v>
      </c>
      <c r="H16" s="134" t="str">
        <f>Calcu!AO23</f>
        <v/>
      </c>
    </row>
    <row r="17" spans="1:9" s="84" customFormat="1" ht="15" customHeight="1">
      <c r="A17" s="43" t="str">
        <f ca="1">IF(Calcu!Z40=TRUE,"","삭제")</f>
        <v>삭제</v>
      </c>
      <c r="C17" s="43"/>
      <c r="D17" s="360"/>
      <c r="E17" s="134" t="str">
        <f>Calcu!C25</f>
        <v/>
      </c>
      <c r="F17" s="134" t="e">
        <f ca="1">Calcu!AL25</f>
        <v>#N/A</v>
      </c>
      <c r="G17" s="134" t="e">
        <f ca="1">Calcu!AN25</f>
        <v>#N/A</v>
      </c>
      <c r="H17" s="134" t="str">
        <f>Calcu!AO25</f>
        <v/>
      </c>
    </row>
    <row r="18" spans="1:9" s="84" customFormat="1" ht="15" customHeight="1">
      <c r="A18" s="43" t="str">
        <f ca="1">IF(Calcu!Z41=TRUE,"","삭제")</f>
        <v>삭제</v>
      </c>
      <c r="C18" s="43"/>
      <c r="D18" s="340"/>
      <c r="E18" s="134" t="str">
        <f>Calcu!C27</f>
        <v/>
      </c>
      <c r="F18" s="134" t="e">
        <f ca="1">Calcu!AL27</f>
        <v>#N/A</v>
      </c>
      <c r="G18" s="134" t="e">
        <f ca="1">Calcu!AN27</f>
        <v>#N/A</v>
      </c>
      <c r="H18" s="134" t="str">
        <f>Calcu!AO27</f>
        <v/>
      </c>
    </row>
    <row r="19" spans="1:9" s="84" customFormat="1" ht="15" customHeight="1">
      <c r="A19" s="43" t="str">
        <f ca="1">IF(Calcu!Z32=TRUE,"","삭제")</f>
        <v>삭제</v>
      </c>
      <c r="C19" s="43"/>
      <c r="D19" s="339" t="s">
        <v>283</v>
      </c>
      <c r="E19" s="134" t="str">
        <f>Calcu!C9</f>
        <v/>
      </c>
      <c r="F19" s="134" t="e">
        <f ca="1">Calcu!AM9</f>
        <v>#N/A</v>
      </c>
      <c r="G19" s="134" t="e">
        <f ca="1">Calcu!AN9</f>
        <v>#N/A</v>
      </c>
      <c r="H19" s="134" t="str">
        <f>Calcu!AP9</f>
        <v/>
      </c>
      <c r="I19" s="51"/>
    </row>
    <row r="20" spans="1:9" s="84" customFormat="1" ht="15" customHeight="1">
      <c r="A20" s="43" t="str">
        <f ca="1">IF(Calcu!Z33=TRUE,"","삭제")</f>
        <v>삭제</v>
      </c>
      <c r="C20" s="43"/>
      <c r="D20" s="360"/>
      <c r="E20" s="134" t="str">
        <f>Calcu!C11</f>
        <v/>
      </c>
      <c r="F20" s="134" t="e">
        <f ca="1">Calcu!AM11</f>
        <v>#N/A</v>
      </c>
      <c r="G20" s="134" t="e">
        <f ca="1">Calcu!AN11</f>
        <v>#N/A</v>
      </c>
      <c r="H20" s="134" t="str">
        <f>Calcu!AP11</f>
        <v/>
      </c>
      <c r="I20" s="51"/>
    </row>
    <row r="21" spans="1:9" s="84" customFormat="1" ht="15" customHeight="1">
      <c r="A21" s="43" t="str">
        <f ca="1">IF(Calcu!Z34=TRUE,"","삭제")</f>
        <v>삭제</v>
      </c>
      <c r="C21" s="43"/>
      <c r="D21" s="360"/>
      <c r="E21" s="134" t="str">
        <f>Calcu!C13</f>
        <v/>
      </c>
      <c r="F21" s="134" t="e">
        <f ca="1">Calcu!AM13</f>
        <v>#N/A</v>
      </c>
      <c r="G21" s="134" t="e">
        <f ca="1">Calcu!AN13</f>
        <v>#N/A</v>
      </c>
      <c r="H21" s="134" t="str">
        <f>Calcu!AP13</f>
        <v/>
      </c>
      <c r="I21" s="51"/>
    </row>
    <row r="22" spans="1:9" s="84" customFormat="1" ht="15" customHeight="1">
      <c r="A22" s="43" t="str">
        <f ca="1">IF(Calcu!Z35=TRUE,"","삭제")</f>
        <v>삭제</v>
      </c>
      <c r="C22" s="43"/>
      <c r="D22" s="360"/>
      <c r="E22" s="134" t="str">
        <f>Calcu!C15</f>
        <v/>
      </c>
      <c r="F22" s="134" t="e">
        <f ca="1">Calcu!AM15</f>
        <v>#N/A</v>
      </c>
      <c r="G22" s="134" t="e">
        <f ca="1">Calcu!AN15</f>
        <v>#N/A</v>
      </c>
      <c r="H22" s="134" t="str">
        <f>Calcu!AP15</f>
        <v/>
      </c>
      <c r="I22" s="51"/>
    </row>
    <row r="23" spans="1:9" s="84" customFormat="1" ht="15" customHeight="1">
      <c r="A23" s="43" t="str">
        <f ca="1">IF(Calcu!Z36=TRUE,"","삭제")</f>
        <v>삭제</v>
      </c>
      <c r="C23" s="43"/>
      <c r="D23" s="360"/>
      <c r="E23" s="134" t="str">
        <f>Calcu!C17</f>
        <v/>
      </c>
      <c r="F23" s="134" t="e">
        <f ca="1">Calcu!AM17</f>
        <v>#N/A</v>
      </c>
      <c r="G23" s="134" t="e">
        <f ca="1">Calcu!AN17</f>
        <v>#N/A</v>
      </c>
      <c r="H23" s="134" t="str">
        <f>Calcu!AP17</f>
        <v/>
      </c>
      <c r="I23" s="51"/>
    </row>
    <row r="24" spans="1:9" s="84" customFormat="1" ht="15" customHeight="1">
      <c r="A24" s="43" t="str">
        <f ca="1">IF(Calcu!Z37=TRUE,"","삭제")</f>
        <v>삭제</v>
      </c>
      <c r="C24" s="43"/>
      <c r="D24" s="360"/>
      <c r="E24" s="134" t="str">
        <f>Calcu!C19</f>
        <v/>
      </c>
      <c r="F24" s="134" t="e">
        <f ca="1">Calcu!AM19</f>
        <v>#N/A</v>
      </c>
      <c r="G24" s="134" t="e">
        <f ca="1">Calcu!AN19</f>
        <v>#N/A</v>
      </c>
      <c r="H24" s="134" t="str">
        <f>Calcu!AP19</f>
        <v/>
      </c>
      <c r="I24" s="51"/>
    </row>
    <row r="25" spans="1:9" s="84" customFormat="1" ht="15" customHeight="1">
      <c r="A25" s="43" t="str">
        <f ca="1">IF(Calcu!Z38=TRUE,"","삭제")</f>
        <v>삭제</v>
      </c>
      <c r="C25" s="43"/>
      <c r="D25" s="360"/>
      <c r="E25" s="134" t="str">
        <f>Calcu!C21</f>
        <v/>
      </c>
      <c r="F25" s="134" t="e">
        <f ca="1">Calcu!AM21</f>
        <v>#N/A</v>
      </c>
      <c r="G25" s="134" t="e">
        <f ca="1">Calcu!AN21</f>
        <v>#N/A</v>
      </c>
      <c r="H25" s="134" t="str">
        <f>Calcu!AP21</f>
        <v/>
      </c>
      <c r="I25" s="51"/>
    </row>
    <row r="26" spans="1:9" s="84" customFormat="1" ht="15" customHeight="1">
      <c r="A26" s="43" t="str">
        <f ca="1">IF(Calcu!Z39=TRUE,"","삭제")</f>
        <v>삭제</v>
      </c>
      <c r="C26" s="43"/>
      <c r="D26" s="360"/>
      <c r="E26" s="134" t="str">
        <f>Calcu!C23</f>
        <v/>
      </c>
      <c r="F26" s="134" t="e">
        <f ca="1">Calcu!AM23</f>
        <v>#N/A</v>
      </c>
      <c r="G26" s="134" t="e">
        <f ca="1">Calcu!AN23</f>
        <v>#N/A</v>
      </c>
      <c r="H26" s="134" t="str">
        <f>Calcu!AP23</f>
        <v/>
      </c>
      <c r="I26" s="51"/>
    </row>
    <row r="27" spans="1:9" s="84" customFormat="1" ht="15" customHeight="1">
      <c r="A27" s="43" t="str">
        <f ca="1">IF(Calcu!Z40=TRUE,"","삭제")</f>
        <v>삭제</v>
      </c>
      <c r="C27" s="43"/>
      <c r="D27" s="360"/>
      <c r="E27" s="134" t="str">
        <f>Calcu!C25</f>
        <v/>
      </c>
      <c r="F27" s="134" t="e">
        <f ca="1">Calcu!AM25</f>
        <v>#N/A</v>
      </c>
      <c r="G27" s="134" t="e">
        <f ca="1">Calcu!AN25</f>
        <v>#N/A</v>
      </c>
      <c r="H27" s="134" t="str">
        <f>Calcu!AP25</f>
        <v/>
      </c>
      <c r="I27" s="51"/>
    </row>
    <row r="28" spans="1:9" s="84" customFormat="1" ht="15" customHeight="1">
      <c r="A28" s="43" t="str">
        <f ca="1">IF(Calcu!Z41=TRUE,"","삭제")</f>
        <v>삭제</v>
      </c>
      <c r="C28" s="43"/>
      <c r="D28" s="340"/>
      <c r="E28" s="134" t="str">
        <f>Calcu!C27</f>
        <v/>
      </c>
      <c r="F28" s="134" t="e">
        <f ca="1">Calcu!AM27</f>
        <v>#N/A</v>
      </c>
      <c r="G28" s="134" t="e">
        <f ca="1">Calcu!AN27</f>
        <v>#N/A</v>
      </c>
      <c r="H28" s="134" t="str">
        <f>Calcu!AP27</f>
        <v/>
      </c>
      <c r="I28" s="51"/>
    </row>
    <row r="29" spans="1:9" s="84" customFormat="1" ht="15" customHeight="1">
      <c r="A29" s="43"/>
      <c r="C29" s="43"/>
      <c r="D29" s="158"/>
      <c r="E29" s="158"/>
      <c r="F29" s="158"/>
      <c r="G29" s="158"/>
      <c r="H29" s="158"/>
      <c r="I29" s="51"/>
    </row>
    <row r="30" spans="1:9" s="84" customFormat="1" ht="15" customHeight="1">
      <c r="A30" s="43"/>
      <c r="C30" s="43"/>
      <c r="D30" s="38" t="s">
        <v>284</v>
      </c>
      <c r="E30" s="37"/>
      <c r="F30" s="52"/>
      <c r="G30" s="52"/>
      <c r="H30" s="52"/>
      <c r="I30" s="51"/>
    </row>
    <row r="31" spans="1:9" s="84" customFormat="1" ht="15" customHeight="1">
      <c r="A31" s="43"/>
      <c r="C31" s="43"/>
      <c r="D31" s="194" t="s">
        <v>281</v>
      </c>
      <c r="E31" s="194" t="s">
        <v>97</v>
      </c>
      <c r="F31" s="191" t="s">
        <v>96</v>
      </c>
      <c r="G31" s="339" t="s">
        <v>98</v>
      </c>
      <c r="H31" s="51"/>
    </row>
    <row r="32" spans="1:9" s="84" customFormat="1" ht="15" customHeight="1">
      <c r="A32" s="43"/>
      <c r="C32" s="43"/>
      <c r="D32" s="195" t="s">
        <v>167</v>
      </c>
      <c r="E32" s="195" t="s">
        <v>269</v>
      </c>
      <c r="F32" s="195" t="s">
        <v>269</v>
      </c>
      <c r="G32" s="340"/>
      <c r="H32" s="51"/>
    </row>
    <row r="33" spans="1:9" s="84" customFormat="1" ht="15" customHeight="1">
      <c r="A33" s="43" t="str">
        <f ca="1">IF(Calcu!Z32=TRUE,"","삭제")</f>
        <v>삭제</v>
      </c>
      <c r="C33" s="43"/>
      <c r="D33" s="134" t="str">
        <f>Calcu!C34</f>
        <v/>
      </c>
      <c r="E33" s="134" t="e">
        <f ca="1">Calcu!T34</f>
        <v>#DIV/0!</v>
      </c>
      <c r="F33" s="134" t="e">
        <f ca="1">Calcu!U34</f>
        <v>#N/A</v>
      </c>
      <c r="G33" s="134" t="str">
        <f>Calcu!V34</f>
        <v/>
      </c>
      <c r="H33" s="51"/>
    </row>
    <row r="34" spans="1:9" s="84" customFormat="1" ht="15" customHeight="1">
      <c r="A34" s="43" t="str">
        <f ca="1">IF(Calcu!Z33=TRUE,"","삭제")</f>
        <v>삭제</v>
      </c>
      <c r="C34" s="43"/>
      <c r="D34" s="134" t="str">
        <f>Calcu!C38</f>
        <v/>
      </c>
      <c r="E34" s="134" t="e">
        <f ca="1">Calcu!T38</f>
        <v>#DIV/0!</v>
      </c>
      <c r="F34" s="134" t="e">
        <f ca="1">Calcu!U38</f>
        <v>#N/A</v>
      </c>
      <c r="G34" s="134" t="str">
        <f>Calcu!V38</f>
        <v/>
      </c>
      <c r="H34" s="51"/>
    </row>
    <row r="35" spans="1:9" s="84" customFormat="1" ht="15" customHeight="1">
      <c r="A35" s="43" t="str">
        <f ca="1">IF(Calcu!Z34=TRUE,"","삭제")</f>
        <v>삭제</v>
      </c>
      <c r="C35" s="43"/>
      <c r="D35" s="134" t="str">
        <f>Calcu!C42</f>
        <v/>
      </c>
      <c r="E35" s="134" t="e">
        <f ca="1">Calcu!T42</f>
        <v>#DIV/0!</v>
      </c>
      <c r="F35" s="134" t="e">
        <f ca="1">Calcu!U42</f>
        <v>#N/A</v>
      </c>
      <c r="G35" s="134" t="str">
        <f>Calcu!V42</f>
        <v/>
      </c>
      <c r="H35" s="51"/>
    </row>
    <row r="36" spans="1:9" s="84" customFormat="1" ht="15" customHeight="1">
      <c r="A36" s="43" t="str">
        <f ca="1">IF(Calcu!Z35=TRUE,"","삭제")</f>
        <v>삭제</v>
      </c>
      <c r="C36" s="43"/>
      <c r="D36" s="134" t="str">
        <f>Calcu!C46</f>
        <v/>
      </c>
      <c r="E36" s="134" t="e">
        <f ca="1">Calcu!T46</f>
        <v>#DIV/0!</v>
      </c>
      <c r="F36" s="134" t="e">
        <f ca="1">Calcu!U46</f>
        <v>#N/A</v>
      </c>
      <c r="G36" s="134" t="str">
        <f>Calcu!V46</f>
        <v/>
      </c>
      <c r="H36" s="51"/>
    </row>
    <row r="37" spans="1:9" s="84" customFormat="1" ht="15" customHeight="1">
      <c r="A37" s="43" t="str">
        <f ca="1">IF(Calcu!Z36=TRUE,"","삭제")</f>
        <v>삭제</v>
      </c>
      <c r="C37" s="43"/>
      <c r="D37" s="134" t="str">
        <f>Calcu!C50</f>
        <v/>
      </c>
      <c r="E37" s="134" t="e">
        <f ca="1">Calcu!T50</f>
        <v>#DIV/0!</v>
      </c>
      <c r="F37" s="134" t="e">
        <f ca="1">Calcu!U50</f>
        <v>#N/A</v>
      </c>
      <c r="G37" s="134" t="str">
        <f>Calcu!V50</f>
        <v/>
      </c>
      <c r="H37" s="51"/>
    </row>
    <row r="38" spans="1:9" ht="15" customHeight="1">
      <c r="C38" s="73"/>
      <c r="D38" s="196"/>
      <c r="E38" s="196"/>
      <c r="F38" s="196"/>
      <c r="G38" s="196"/>
      <c r="H38" s="196"/>
      <c r="I38" s="73"/>
    </row>
  </sheetData>
  <mergeCells count="6">
    <mergeCell ref="G31:G32"/>
    <mergeCell ref="H7:H8"/>
    <mergeCell ref="D7:D8"/>
    <mergeCell ref="A1:L2"/>
    <mergeCell ref="D9:D18"/>
    <mergeCell ref="D19:D2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2" customWidth="1"/>
    <col min="13" max="16384" width="10.77734375" style="84"/>
  </cols>
  <sheetData>
    <row r="1" spans="1:12" s="79" customFormat="1" ht="33" customHeight="1">
      <c r="A1" s="359" t="s">
        <v>57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</row>
    <row r="2" spans="1:12" s="79" customFormat="1" ht="33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</row>
    <row r="3" spans="1:12" s="79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80"/>
    </row>
    <row r="4" spans="1:12" s="81" customFormat="1" ht="13.5" customHeight="1">
      <c r="A4" s="89"/>
      <c r="B4" s="89"/>
      <c r="C4" s="90"/>
      <c r="D4" s="90"/>
      <c r="E4" s="99"/>
      <c r="F4" s="90"/>
      <c r="G4" s="90"/>
      <c r="H4" s="100"/>
      <c r="I4" s="91"/>
      <c r="J4" s="99"/>
      <c r="K4" s="99"/>
      <c r="L4" s="89"/>
    </row>
    <row r="5" spans="1:12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2"/>
    </row>
    <row r="6" spans="1:12" s="37" customFormat="1" ht="15" customHeight="1">
      <c r="C6" s="54" t="str">
        <f>"○ 품명 : "&amp;기본정보!C$5</f>
        <v xml:space="preserve">○ 품명 : </v>
      </c>
      <c r="L6" s="92"/>
    </row>
    <row r="7" spans="1:12" s="37" customFormat="1" ht="15" customHeight="1">
      <c r="C7" s="54" t="str">
        <f>"○ 제작회사 : "&amp;기본정보!C$6</f>
        <v xml:space="preserve">○ 제작회사 : </v>
      </c>
      <c r="L7" s="92"/>
    </row>
    <row r="8" spans="1:12" s="37" customFormat="1" ht="15" customHeight="1">
      <c r="C8" s="54" t="str">
        <f>"○ 형식 : "&amp;기본정보!C$7</f>
        <v xml:space="preserve">○ 형식 : </v>
      </c>
      <c r="L8" s="92"/>
    </row>
    <row r="9" spans="1:12" s="37" customFormat="1" ht="15" customHeight="1">
      <c r="C9" s="54" t="str">
        <f>"○ 기기번호 : "&amp;기본정보!C$8</f>
        <v xml:space="preserve">○ 기기번호 : </v>
      </c>
      <c r="L9" s="92"/>
    </row>
    <row r="10" spans="1:12" s="37" customFormat="1" ht="15" customHeight="1">
      <c r="L10" s="92"/>
    </row>
    <row r="11" spans="1:12" ht="15" customHeight="1">
      <c r="B11" s="73"/>
      <c r="C11" s="106"/>
      <c r="D11" s="106"/>
      <c r="E11" s="106"/>
      <c r="F11" s="106"/>
      <c r="G11" s="106"/>
      <c r="H11" s="107"/>
      <c r="I11" s="107"/>
      <c r="J11" s="106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3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3" width="11.21875" style="30" bestFit="1" customWidth="1"/>
    <col min="4" max="4" width="8.77734375" style="30" customWidth="1"/>
    <col min="5" max="5" width="8.77734375" style="25" customWidth="1"/>
    <col min="6" max="9" width="8.77734375" style="26" customWidth="1"/>
    <col min="10" max="13" width="8.77734375" style="45" customWidth="1"/>
    <col min="14" max="16" width="8.88671875" style="45" customWidth="1"/>
    <col min="17" max="19" width="8.88671875" style="45"/>
    <col min="20" max="16364" width="8.88671875" style="28"/>
    <col min="16365" max="16365" width="8.88671875" style="28" customWidth="1"/>
    <col min="16366" max="16384" width="8.88671875" style="28"/>
  </cols>
  <sheetData>
    <row r="1" spans="1:30" s="67" customFormat="1" ht="25.5">
      <c r="A1" s="63" t="s">
        <v>59</v>
      </c>
      <c r="B1" s="30"/>
      <c r="C1" s="30"/>
      <c r="D1" s="30"/>
      <c r="E1" s="64"/>
      <c r="F1" s="26"/>
      <c r="G1" s="26"/>
      <c r="H1" s="26"/>
      <c r="I1" s="26"/>
      <c r="J1" s="26"/>
      <c r="K1" s="65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0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</row>
    <row r="3" spans="1:30" s="27" customFormat="1" ht="15" customHeight="1">
      <c r="A3" s="46"/>
      <c r="B3" s="211" t="s">
        <v>2</v>
      </c>
      <c r="C3" s="212">
        <f>기본정보!C3</f>
        <v>0</v>
      </c>
      <c r="D3" s="211" t="s">
        <v>92</v>
      </c>
      <c r="E3" s="368">
        <f>기본정보!H3</f>
        <v>0</v>
      </c>
      <c r="F3" s="369"/>
      <c r="G3" s="211" t="s">
        <v>95</v>
      </c>
      <c r="H3" s="213">
        <f>기본정보!H8</f>
        <v>0</v>
      </c>
      <c r="I3" s="24"/>
    </row>
    <row r="4" spans="1:30" s="27" customFormat="1" ht="15" customHeight="1">
      <c r="A4" s="46"/>
      <c r="B4" s="211" t="s">
        <v>32</v>
      </c>
      <c r="C4" s="214">
        <f>기본정보!C8</f>
        <v>0</v>
      </c>
      <c r="D4" s="211" t="s">
        <v>93</v>
      </c>
      <c r="E4" s="366">
        <f>기본정보!H4</f>
        <v>0</v>
      </c>
      <c r="F4" s="367"/>
      <c r="G4" s="211" t="s">
        <v>14</v>
      </c>
      <c r="H4" s="213">
        <f>기본정보!H9</f>
        <v>0</v>
      </c>
      <c r="I4" s="24"/>
    </row>
    <row r="5" spans="1:30" s="27" customFormat="1" ht="15" customHeight="1">
      <c r="A5" s="46"/>
      <c r="D5" s="24"/>
      <c r="E5" s="24"/>
      <c r="F5" s="24"/>
      <c r="G5" s="24"/>
      <c r="H5" s="24"/>
      <c r="I5" s="24"/>
    </row>
    <row r="6" spans="1:30" s="27" customFormat="1" ht="15" customHeight="1">
      <c r="A6" s="46"/>
      <c r="B6" s="102" t="s">
        <v>94</v>
      </c>
      <c r="C6" s="24"/>
      <c r="D6" s="24"/>
      <c r="E6" s="24"/>
      <c r="F6" s="24"/>
      <c r="G6" s="24"/>
      <c r="H6" s="24"/>
      <c r="I6" s="24"/>
    </row>
    <row r="7" spans="1:30" ht="15" customHeight="1">
      <c r="A7" s="28"/>
      <c r="B7" s="103" t="s">
        <v>285</v>
      </c>
      <c r="F7" s="24"/>
      <c r="G7" s="24"/>
      <c r="H7" s="24"/>
      <c r="I7" s="24"/>
      <c r="J7" s="27"/>
      <c r="K7" s="27"/>
      <c r="L7" s="27"/>
      <c r="M7" s="27"/>
    </row>
    <row r="8" spans="1:30" ht="15" customHeight="1">
      <c r="B8" s="215" t="s">
        <v>232</v>
      </c>
      <c r="C8" s="364" t="s">
        <v>233</v>
      </c>
      <c r="D8" s="361" t="s">
        <v>237</v>
      </c>
      <c r="E8" s="362"/>
      <c r="F8" s="362"/>
      <c r="G8" s="362"/>
      <c r="H8" s="363"/>
      <c r="I8" s="361" t="s">
        <v>238</v>
      </c>
      <c r="J8" s="362"/>
      <c r="K8" s="362"/>
      <c r="L8" s="362"/>
      <c r="M8" s="363"/>
      <c r="N8" s="27"/>
      <c r="T8" s="45"/>
    </row>
    <row r="9" spans="1:30" ht="15" customHeight="1">
      <c r="B9" s="211" t="str">
        <f>Calcu!D9</f>
        <v/>
      </c>
      <c r="C9" s="365"/>
      <c r="D9" s="211" t="s">
        <v>90</v>
      </c>
      <c r="E9" s="211" t="s">
        <v>72</v>
      </c>
      <c r="F9" s="211" t="s">
        <v>73</v>
      </c>
      <c r="G9" s="211" t="s">
        <v>165</v>
      </c>
      <c r="H9" s="211" t="s">
        <v>166</v>
      </c>
      <c r="I9" s="211" t="s">
        <v>90</v>
      </c>
      <c r="J9" s="211" t="s">
        <v>72</v>
      </c>
      <c r="K9" s="211" t="s">
        <v>73</v>
      </c>
      <c r="L9" s="211" t="s">
        <v>165</v>
      </c>
      <c r="M9" s="211" t="s">
        <v>166</v>
      </c>
      <c r="N9" s="27"/>
      <c r="T9" s="45"/>
    </row>
    <row r="10" spans="1:30" ht="15" customHeight="1">
      <c r="B10" s="212" t="str">
        <f>Calcu!C9</f>
        <v/>
      </c>
      <c r="C10" s="212" t="str">
        <f>Calcu!E9</f>
        <v/>
      </c>
      <c r="D10" s="212" t="str">
        <f>Calcu!F9</f>
        <v/>
      </c>
      <c r="E10" s="212" t="str">
        <f>Calcu!G9</f>
        <v/>
      </c>
      <c r="F10" s="212" t="str">
        <f>Calcu!H9</f>
        <v/>
      </c>
      <c r="G10" s="212" t="str">
        <f>Calcu!I9</f>
        <v/>
      </c>
      <c r="H10" s="212" t="str">
        <f>Calcu!J9</f>
        <v/>
      </c>
      <c r="I10" s="212" t="str">
        <f>Calcu!K9</f>
        <v/>
      </c>
      <c r="J10" s="212" t="str">
        <f>Calcu!L9</f>
        <v/>
      </c>
      <c r="K10" s="212" t="str">
        <f>Calcu!M9</f>
        <v/>
      </c>
      <c r="L10" s="212" t="str">
        <f>Calcu!N9</f>
        <v/>
      </c>
      <c r="M10" s="212" t="str">
        <f>Calcu!O9</f>
        <v/>
      </c>
      <c r="N10" s="27"/>
      <c r="T10" s="45"/>
    </row>
    <row r="11" spans="1:30" ht="13.5" customHeight="1">
      <c r="B11" s="212" t="str">
        <f>Calcu!C10</f>
        <v/>
      </c>
      <c r="C11" s="212" t="str">
        <f>Calcu!E10</f>
        <v/>
      </c>
      <c r="D11" s="212" t="str">
        <f>Calcu!F10</f>
        <v/>
      </c>
      <c r="E11" s="212" t="str">
        <f>Calcu!G10</f>
        <v/>
      </c>
      <c r="F11" s="212" t="str">
        <f>Calcu!H10</f>
        <v/>
      </c>
      <c r="G11" s="212" t="str">
        <f>Calcu!I10</f>
        <v/>
      </c>
      <c r="H11" s="212" t="str">
        <f>Calcu!J10</f>
        <v/>
      </c>
      <c r="I11" s="212" t="str">
        <f>Calcu!K10</f>
        <v/>
      </c>
      <c r="J11" s="212" t="str">
        <f>Calcu!L10</f>
        <v/>
      </c>
      <c r="K11" s="212" t="str">
        <f>Calcu!M10</f>
        <v/>
      </c>
      <c r="L11" s="212" t="str">
        <f>Calcu!N10</f>
        <v/>
      </c>
      <c r="M11" s="212" t="str">
        <f>Calcu!O10</f>
        <v/>
      </c>
      <c r="N11" s="27"/>
      <c r="T11" s="45"/>
    </row>
    <row r="12" spans="1:30" ht="13.5" customHeight="1">
      <c r="B12" s="212" t="str">
        <f>Calcu!C11</f>
        <v/>
      </c>
      <c r="C12" s="212" t="str">
        <f>Calcu!E11</f>
        <v/>
      </c>
      <c r="D12" s="212" t="str">
        <f>Calcu!F11</f>
        <v/>
      </c>
      <c r="E12" s="212" t="str">
        <f>Calcu!G11</f>
        <v/>
      </c>
      <c r="F12" s="212" t="str">
        <f>Calcu!H11</f>
        <v/>
      </c>
      <c r="G12" s="212" t="str">
        <f>Calcu!I11</f>
        <v/>
      </c>
      <c r="H12" s="212" t="str">
        <f>Calcu!J11</f>
        <v/>
      </c>
      <c r="I12" s="212" t="str">
        <f>Calcu!K11</f>
        <v/>
      </c>
      <c r="J12" s="212" t="str">
        <f>Calcu!L11</f>
        <v/>
      </c>
      <c r="K12" s="212" t="str">
        <f>Calcu!M11</f>
        <v/>
      </c>
      <c r="L12" s="212" t="str">
        <f>Calcu!N11</f>
        <v/>
      </c>
      <c r="M12" s="212" t="str">
        <f>Calcu!O11</f>
        <v/>
      </c>
      <c r="N12" s="27"/>
      <c r="T12" s="45"/>
    </row>
    <row r="13" spans="1:30" ht="13.5" customHeight="1">
      <c r="B13" s="212" t="str">
        <f>Calcu!C12</f>
        <v/>
      </c>
      <c r="C13" s="212" t="str">
        <f>Calcu!E12</f>
        <v/>
      </c>
      <c r="D13" s="212" t="str">
        <f>Calcu!F12</f>
        <v/>
      </c>
      <c r="E13" s="212" t="str">
        <f>Calcu!G12</f>
        <v/>
      </c>
      <c r="F13" s="212" t="str">
        <f>Calcu!H12</f>
        <v/>
      </c>
      <c r="G13" s="212" t="str">
        <f>Calcu!I12</f>
        <v/>
      </c>
      <c r="H13" s="212" t="str">
        <f>Calcu!J12</f>
        <v/>
      </c>
      <c r="I13" s="212" t="str">
        <f>Calcu!K12</f>
        <v/>
      </c>
      <c r="J13" s="212" t="str">
        <f>Calcu!L12</f>
        <v/>
      </c>
      <c r="K13" s="212" t="str">
        <f>Calcu!M12</f>
        <v/>
      </c>
      <c r="L13" s="212" t="str">
        <f>Calcu!N12</f>
        <v/>
      </c>
      <c r="M13" s="212" t="str">
        <f>Calcu!O12</f>
        <v/>
      </c>
      <c r="N13" s="27"/>
      <c r="T13" s="45"/>
    </row>
    <row r="14" spans="1:30" ht="13.5" customHeight="1">
      <c r="B14" s="212" t="str">
        <f>Calcu!C13</f>
        <v/>
      </c>
      <c r="C14" s="212" t="str">
        <f>Calcu!E13</f>
        <v/>
      </c>
      <c r="D14" s="212" t="str">
        <f>Calcu!F13</f>
        <v/>
      </c>
      <c r="E14" s="212" t="str">
        <f>Calcu!G13</f>
        <v/>
      </c>
      <c r="F14" s="212" t="str">
        <f>Calcu!H13</f>
        <v/>
      </c>
      <c r="G14" s="212" t="str">
        <f>Calcu!I13</f>
        <v/>
      </c>
      <c r="H14" s="212" t="str">
        <f>Calcu!J13</f>
        <v/>
      </c>
      <c r="I14" s="212" t="str">
        <f>Calcu!K13</f>
        <v/>
      </c>
      <c r="J14" s="212" t="str">
        <f>Calcu!L13</f>
        <v/>
      </c>
      <c r="K14" s="212" t="str">
        <f>Calcu!M13</f>
        <v/>
      </c>
      <c r="L14" s="212" t="str">
        <f>Calcu!N13</f>
        <v/>
      </c>
      <c r="M14" s="212" t="str">
        <f>Calcu!O13</f>
        <v/>
      </c>
      <c r="N14" s="27"/>
      <c r="T14" s="45"/>
    </row>
    <row r="15" spans="1:30" ht="13.5" customHeight="1">
      <c r="B15" s="212" t="str">
        <f>Calcu!C14</f>
        <v/>
      </c>
      <c r="C15" s="212" t="str">
        <f>Calcu!E14</f>
        <v/>
      </c>
      <c r="D15" s="212" t="str">
        <f>Calcu!F14</f>
        <v/>
      </c>
      <c r="E15" s="212" t="str">
        <f>Calcu!G14</f>
        <v/>
      </c>
      <c r="F15" s="212" t="str">
        <f>Calcu!H14</f>
        <v/>
      </c>
      <c r="G15" s="212" t="str">
        <f>Calcu!I14</f>
        <v/>
      </c>
      <c r="H15" s="212" t="str">
        <f>Calcu!J14</f>
        <v/>
      </c>
      <c r="I15" s="212" t="str">
        <f>Calcu!K14</f>
        <v/>
      </c>
      <c r="J15" s="212" t="str">
        <f>Calcu!L14</f>
        <v/>
      </c>
      <c r="K15" s="212" t="str">
        <f>Calcu!M14</f>
        <v/>
      </c>
      <c r="L15" s="212" t="str">
        <f>Calcu!N14</f>
        <v/>
      </c>
      <c r="M15" s="212" t="str">
        <f>Calcu!O14</f>
        <v/>
      </c>
      <c r="N15" s="27"/>
      <c r="T15" s="45"/>
    </row>
    <row r="16" spans="1:30" ht="13.5" customHeight="1">
      <c r="B16" s="212" t="str">
        <f>Calcu!C15</f>
        <v/>
      </c>
      <c r="C16" s="212" t="str">
        <f>Calcu!E15</f>
        <v/>
      </c>
      <c r="D16" s="212" t="str">
        <f>Calcu!F15</f>
        <v/>
      </c>
      <c r="E16" s="212" t="str">
        <f>Calcu!G15</f>
        <v/>
      </c>
      <c r="F16" s="212" t="str">
        <f>Calcu!H15</f>
        <v/>
      </c>
      <c r="G16" s="212" t="str">
        <f>Calcu!I15</f>
        <v/>
      </c>
      <c r="H16" s="212" t="str">
        <f>Calcu!J15</f>
        <v/>
      </c>
      <c r="I16" s="212" t="str">
        <f>Calcu!K15</f>
        <v/>
      </c>
      <c r="J16" s="212" t="str">
        <f>Calcu!L15</f>
        <v/>
      </c>
      <c r="K16" s="212" t="str">
        <f>Calcu!M15</f>
        <v/>
      </c>
      <c r="L16" s="212" t="str">
        <f>Calcu!N15</f>
        <v/>
      </c>
      <c r="M16" s="212" t="str">
        <f>Calcu!O15</f>
        <v/>
      </c>
      <c r="T16" s="45"/>
    </row>
    <row r="17" spans="2:20" ht="13.5" customHeight="1">
      <c r="B17" s="212" t="str">
        <f>Calcu!C16</f>
        <v/>
      </c>
      <c r="C17" s="212" t="str">
        <f>Calcu!E16</f>
        <v/>
      </c>
      <c r="D17" s="212" t="str">
        <f>Calcu!F16</f>
        <v/>
      </c>
      <c r="E17" s="212" t="str">
        <f>Calcu!G16</f>
        <v/>
      </c>
      <c r="F17" s="212" t="str">
        <f>Calcu!H16</f>
        <v/>
      </c>
      <c r="G17" s="212" t="str">
        <f>Calcu!I16</f>
        <v/>
      </c>
      <c r="H17" s="212" t="str">
        <f>Calcu!J16</f>
        <v/>
      </c>
      <c r="I17" s="212" t="str">
        <f>Calcu!K16</f>
        <v/>
      </c>
      <c r="J17" s="212" t="str">
        <f>Calcu!L16</f>
        <v/>
      </c>
      <c r="K17" s="212" t="str">
        <f>Calcu!M16</f>
        <v/>
      </c>
      <c r="L17" s="212" t="str">
        <f>Calcu!N16</f>
        <v/>
      </c>
      <c r="M17" s="212" t="str">
        <f>Calcu!O16</f>
        <v/>
      </c>
      <c r="T17" s="45"/>
    </row>
    <row r="18" spans="2:20" ht="13.5" customHeight="1">
      <c r="B18" s="212" t="str">
        <f>Calcu!C17</f>
        <v/>
      </c>
      <c r="C18" s="212" t="str">
        <f>Calcu!E17</f>
        <v/>
      </c>
      <c r="D18" s="212" t="str">
        <f>Calcu!F17</f>
        <v/>
      </c>
      <c r="E18" s="212" t="str">
        <f>Calcu!G17</f>
        <v/>
      </c>
      <c r="F18" s="212" t="str">
        <f>Calcu!H17</f>
        <v/>
      </c>
      <c r="G18" s="212" t="str">
        <f>Calcu!I17</f>
        <v/>
      </c>
      <c r="H18" s="212" t="str">
        <f>Calcu!J17</f>
        <v/>
      </c>
      <c r="I18" s="212" t="str">
        <f>Calcu!K17</f>
        <v/>
      </c>
      <c r="J18" s="212" t="str">
        <f>Calcu!L17</f>
        <v/>
      </c>
      <c r="K18" s="212" t="str">
        <f>Calcu!M17</f>
        <v/>
      </c>
      <c r="L18" s="212" t="str">
        <f>Calcu!N17</f>
        <v/>
      </c>
      <c r="M18" s="212" t="str">
        <f>Calcu!O17</f>
        <v/>
      </c>
      <c r="T18" s="45"/>
    </row>
    <row r="19" spans="2:20" ht="13.5" customHeight="1">
      <c r="B19" s="212" t="str">
        <f>Calcu!C18</f>
        <v/>
      </c>
      <c r="C19" s="212" t="str">
        <f>Calcu!E18</f>
        <v/>
      </c>
      <c r="D19" s="212" t="str">
        <f>Calcu!F18</f>
        <v/>
      </c>
      <c r="E19" s="212" t="str">
        <f>Calcu!G18</f>
        <v/>
      </c>
      <c r="F19" s="212" t="str">
        <f>Calcu!H18</f>
        <v/>
      </c>
      <c r="G19" s="212" t="str">
        <f>Calcu!I18</f>
        <v/>
      </c>
      <c r="H19" s="212" t="str">
        <f>Calcu!J18</f>
        <v/>
      </c>
      <c r="I19" s="212" t="str">
        <f>Calcu!K18</f>
        <v/>
      </c>
      <c r="J19" s="212" t="str">
        <f>Calcu!L18</f>
        <v/>
      </c>
      <c r="K19" s="212" t="str">
        <f>Calcu!M18</f>
        <v/>
      </c>
      <c r="L19" s="212" t="str">
        <f>Calcu!N18</f>
        <v/>
      </c>
      <c r="M19" s="212" t="str">
        <f>Calcu!O18</f>
        <v/>
      </c>
      <c r="T19" s="45"/>
    </row>
    <row r="20" spans="2:20" ht="13.5" customHeight="1">
      <c r="B20" s="212" t="str">
        <f>Calcu!C19</f>
        <v/>
      </c>
      <c r="C20" s="212" t="str">
        <f>Calcu!E19</f>
        <v/>
      </c>
      <c r="D20" s="212" t="str">
        <f>Calcu!F19</f>
        <v/>
      </c>
      <c r="E20" s="212" t="str">
        <f>Calcu!G19</f>
        <v/>
      </c>
      <c r="F20" s="212" t="str">
        <f>Calcu!H19</f>
        <v/>
      </c>
      <c r="G20" s="212" t="str">
        <f>Calcu!I19</f>
        <v/>
      </c>
      <c r="H20" s="212" t="str">
        <f>Calcu!J19</f>
        <v/>
      </c>
      <c r="I20" s="212" t="str">
        <f>Calcu!K19</f>
        <v/>
      </c>
      <c r="J20" s="212" t="str">
        <f>Calcu!L19</f>
        <v/>
      </c>
      <c r="K20" s="212" t="str">
        <f>Calcu!M19</f>
        <v/>
      </c>
      <c r="L20" s="212" t="str">
        <f>Calcu!N19</f>
        <v/>
      </c>
      <c r="M20" s="212" t="str">
        <f>Calcu!O19</f>
        <v/>
      </c>
      <c r="T20" s="45"/>
    </row>
    <row r="21" spans="2:20" ht="13.5" customHeight="1">
      <c r="B21" s="212" t="str">
        <f>Calcu!C20</f>
        <v/>
      </c>
      <c r="C21" s="212" t="str">
        <f>Calcu!E20</f>
        <v/>
      </c>
      <c r="D21" s="212" t="str">
        <f>Calcu!F20</f>
        <v/>
      </c>
      <c r="E21" s="212" t="str">
        <f>Calcu!G20</f>
        <v/>
      </c>
      <c r="F21" s="212" t="str">
        <f>Calcu!H20</f>
        <v/>
      </c>
      <c r="G21" s="212" t="str">
        <f>Calcu!I20</f>
        <v/>
      </c>
      <c r="H21" s="212" t="str">
        <f>Calcu!J20</f>
        <v/>
      </c>
      <c r="I21" s="212" t="str">
        <f>Calcu!K20</f>
        <v/>
      </c>
      <c r="J21" s="212" t="str">
        <f>Calcu!L20</f>
        <v/>
      </c>
      <c r="K21" s="212" t="str">
        <f>Calcu!M20</f>
        <v/>
      </c>
      <c r="L21" s="212" t="str">
        <f>Calcu!N20</f>
        <v/>
      </c>
      <c r="M21" s="212" t="str">
        <f>Calcu!O20</f>
        <v/>
      </c>
      <c r="T21" s="45"/>
    </row>
    <row r="22" spans="2:20" ht="13.5" customHeight="1">
      <c r="B22" s="212" t="str">
        <f>Calcu!C21</f>
        <v/>
      </c>
      <c r="C22" s="212" t="str">
        <f>Calcu!E21</f>
        <v/>
      </c>
      <c r="D22" s="212" t="str">
        <f>Calcu!F21</f>
        <v/>
      </c>
      <c r="E22" s="212" t="str">
        <f>Calcu!G21</f>
        <v/>
      </c>
      <c r="F22" s="212" t="str">
        <f>Calcu!H21</f>
        <v/>
      </c>
      <c r="G22" s="212" t="str">
        <f>Calcu!I21</f>
        <v/>
      </c>
      <c r="H22" s="212" t="str">
        <f>Calcu!J21</f>
        <v/>
      </c>
      <c r="I22" s="212" t="str">
        <f>Calcu!K21</f>
        <v/>
      </c>
      <c r="J22" s="212" t="str">
        <f>Calcu!L21</f>
        <v/>
      </c>
      <c r="K22" s="212" t="str">
        <f>Calcu!M21</f>
        <v/>
      </c>
      <c r="L22" s="212" t="str">
        <f>Calcu!N21</f>
        <v/>
      </c>
      <c r="M22" s="212" t="str">
        <f>Calcu!O21</f>
        <v/>
      </c>
      <c r="T22" s="45"/>
    </row>
    <row r="23" spans="2:20" ht="13.5" customHeight="1">
      <c r="B23" s="212" t="str">
        <f>Calcu!C22</f>
        <v/>
      </c>
      <c r="C23" s="212" t="str">
        <f>Calcu!E22</f>
        <v/>
      </c>
      <c r="D23" s="212" t="str">
        <f>Calcu!F22</f>
        <v/>
      </c>
      <c r="E23" s="212" t="str">
        <f>Calcu!G22</f>
        <v/>
      </c>
      <c r="F23" s="212" t="str">
        <f>Calcu!H22</f>
        <v/>
      </c>
      <c r="G23" s="212" t="str">
        <f>Calcu!I22</f>
        <v/>
      </c>
      <c r="H23" s="212" t="str">
        <f>Calcu!J22</f>
        <v/>
      </c>
      <c r="I23" s="212" t="str">
        <f>Calcu!K22</f>
        <v/>
      </c>
      <c r="J23" s="212" t="str">
        <f>Calcu!L22</f>
        <v/>
      </c>
      <c r="K23" s="212" t="str">
        <f>Calcu!M22</f>
        <v/>
      </c>
      <c r="L23" s="212" t="str">
        <f>Calcu!N22</f>
        <v/>
      </c>
      <c r="M23" s="212" t="str">
        <f>Calcu!O22</f>
        <v/>
      </c>
      <c r="T23" s="45"/>
    </row>
    <row r="24" spans="2:20" ht="13.5" customHeight="1">
      <c r="B24" s="212" t="str">
        <f>Calcu!C23</f>
        <v/>
      </c>
      <c r="C24" s="212" t="str">
        <f>Calcu!E23</f>
        <v/>
      </c>
      <c r="D24" s="212" t="str">
        <f>Calcu!F23</f>
        <v/>
      </c>
      <c r="E24" s="212" t="str">
        <f>Calcu!G23</f>
        <v/>
      </c>
      <c r="F24" s="212" t="str">
        <f>Calcu!H23</f>
        <v/>
      </c>
      <c r="G24" s="212" t="str">
        <f>Calcu!I23</f>
        <v/>
      </c>
      <c r="H24" s="212" t="str">
        <f>Calcu!J23</f>
        <v/>
      </c>
      <c r="I24" s="212" t="str">
        <f>Calcu!K23</f>
        <v/>
      </c>
      <c r="J24" s="212" t="str">
        <f>Calcu!L23</f>
        <v/>
      </c>
      <c r="K24" s="212" t="str">
        <f>Calcu!M23</f>
        <v/>
      </c>
      <c r="L24" s="212" t="str">
        <f>Calcu!N23</f>
        <v/>
      </c>
      <c r="M24" s="212" t="str">
        <f>Calcu!O23</f>
        <v/>
      </c>
      <c r="T24" s="45"/>
    </row>
    <row r="25" spans="2:20" ht="13.5" customHeight="1">
      <c r="B25" s="212" t="str">
        <f>Calcu!C24</f>
        <v/>
      </c>
      <c r="C25" s="212" t="str">
        <f>Calcu!E24</f>
        <v/>
      </c>
      <c r="D25" s="212" t="str">
        <f>Calcu!F24</f>
        <v/>
      </c>
      <c r="E25" s="212" t="str">
        <f>Calcu!G24</f>
        <v/>
      </c>
      <c r="F25" s="212" t="str">
        <f>Calcu!H24</f>
        <v/>
      </c>
      <c r="G25" s="212" t="str">
        <f>Calcu!I24</f>
        <v/>
      </c>
      <c r="H25" s="212" t="str">
        <f>Calcu!J24</f>
        <v/>
      </c>
      <c r="I25" s="212" t="str">
        <f>Calcu!K24</f>
        <v/>
      </c>
      <c r="J25" s="212" t="str">
        <f>Calcu!L24</f>
        <v/>
      </c>
      <c r="K25" s="212" t="str">
        <f>Calcu!M24</f>
        <v/>
      </c>
      <c r="L25" s="212" t="str">
        <f>Calcu!N24</f>
        <v/>
      </c>
      <c r="M25" s="212" t="str">
        <f>Calcu!O24</f>
        <v/>
      </c>
      <c r="T25" s="45"/>
    </row>
    <row r="26" spans="2:20" ht="13.5" customHeight="1">
      <c r="B26" s="212" t="str">
        <f>Calcu!C25</f>
        <v/>
      </c>
      <c r="C26" s="212" t="str">
        <f>Calcu!E25</f>
        <v/>
      </c>
      <c r="D26" s="212" t="str">
        <f>Calcu!F25</f>
        <v/>
      </c>
      <c r="E26" s="212" t="str">
        <f>Calcu!G25</f>
        <v/>
      </c>
      <c r="F26" s="212" t="str">
        <f>Calcu!H25</f>
        <v/>
      </c>
      <c r="G26" s="212" t="str">
        <f>Calcu!I25</f>
        <v/>
      </c>
      <c r="H26" s="212" t="str">
        <f>Calcu!J25</f>
        <v/>
      </c>
      <c r="I26" s="212" t="str">
        <f>Calcu!K25</f>
        <v/>
      </c>
      <c r="J26" s="212" t="str">
        <f>Calcu!L25</f>
        <v/>
      </c>
      <c r="K26" s="212" t="str">
        <f>Calcu!M25</f>
        <v/>
      </c>
      <c r="L26" s="212" t="str">
        <f>Calcu!N25</f>
        <v/>
      </c>
      <c r="M26" s="212" t="str">
        <f>Calcu!O25</f>
        <v/>
      </c>
      <c r="T26" s="45"/>
    </row>
    <row r="27" spans="2:20" ht="13.5" customHeight="1">
      <c r="B27" s="212" t="str">
        <f>Calcu!C26</f>
        <v/>
      </c>
      <c r="C27" s="212" t="str">
        <f>Calcu!E26</f>
        <v/>
      </c>
      <c r="D27" s="212" t="str">
        <f>Calcu!F26</f>
        <v/>
      </c>
      <c r="E27" s="212" t="str">
        <f>Calcu!G26</f>
        <v/>
      </c>
      <c r="F27" s="212" t="str">
        <f>Calcu!H26</f>
        <v/>
      </c>
      <c r="G27" s="212" t="str">
        <f>Calcu!I26</f>
        <v/>
      </c>
      <c r="H27" s="212" t="str">
        <f>Calcu!J26</f>
        <v/>
      </c>
      <c r="I27" s="212" t="str">
        <f>Calcu!K26</f>
        <v/>
      </c>
      <c r="J27" s="212" t="str">
        <f>Calcu!L26</f>
        <v/>
      </c>
      <c r="K27" s="212" t="str">
        <f>Calcu!M26</f>
        <v/>
      </c>
      <c r="L27" s="212" t="str">
        <f>Calcu!N26</f>
        <v/>
      </c>
      <c r="M27" s="212" t="str">
        <f>Calcu!O26</f>
        <v/>
      </c>
      <c r="T27" s="45"/>
    </row>
    <row r="28" spans="2:20" ht="13.5" customHeight="1">
      <c r="B28" s="212" t="str">
        <f>Calcu!C27</f>
        <v/>
      </c>
      <c r="C28" s="212" t="str">
        <f>Calcu!E27</f>
        <v/>
      </c>
      <c r="D28" s="212" t="str">
        <f>Calcu!F27</f>
        <v/>
      </c>
      <c r="E28" s="212" t="str">
        <f>Calcu!G27</f>
        <v/>
      </c>
      <c r="F28" s="212" t="str">
        <f>Calcu!H27</f>
        <v/>
      </c>
      <c r="G28" s="212" t="str">
        <f>Calcu!I27</f>
        <v/>
      </c>
      <c r="H28" s="212" t="str">
        <f>Calcu!J27</f>
        <v/>
      </c>
      <c r="I28" s="212" t="str">
        <f>Calcu!K27</f>
        <v/>
      </c>
      <c r="J28" s="212" t="str">
        <f>Calcu!L27</f>
        <v/>
      </c>
      <c r="K28" s="212" t="str">
        <f>Calcu!M27</f>
        <v/>
      </c>
      <c r="L28" s="212" t="str">
        <f>Calcu!N27</f>
        <v/>
      </c>
      <c r="M28" s="212" t="str">
        <f>Calcu!O27</f>
        <v/>
      </c>
      <c r="T28" s="45"/>
    </row>
    <row r="29" spans="2:20" ht="13.5" customHeight="1">
      <c r="B29" s="212" t="str">
        <f>Calcu!C28</f>
        <v/>
      </c>
      <c r="C29" s="212" t="str">
        <f>Calcu!E28</f>
        <v/>
      </c>
      <c r="D29" s="212" t="str">
        <f>Calcu!F28</f>
        <v/>
      </c>
      <c r="E29" s="212" t="str">
        <f>Calcu!G28</f>
        <v/>
      </c>
      <c r="F29" s="212" t="str">
        <f>Calcu!H28</f>
        <v/>
      </c>
      <c r="G29" s="212" t="str">
        <f>Calcu!I28</f>
        <v/>
      </c>
      <c r="H29" s="212" t="str">
        <f>Calcu!J28</f>
        <v/>
      </c>
      <c r="I29" s="212" t="str">
        <f>Calcu!K28</f>
        <v/>
      </c>
      <c r="J29" s="212" t="str">
        <f>Calcu!L28</f>
        <v/>
      </c>
      <c r="K29" s="212" t="str">
        <f>Calcu!M28</f>
        <v/>
      </c>
      <c r="L29" s="212" t="str">
        <f>Calcu!N28</f>
        <v/>
      </c>
      <c r="M29" s="212" t="str">
        <f>Calcu!O28</f>
        <v/>
      </c>
      <c r="T29" s="45"/>
    </row>
    <row r="31" spans="2:20" ht="13.5" customHeight="1">
      <c r="B31" s="103" t="s">
        <v>286</v>
      </c>
      <c r="F31" s="24"/>
      <c r="G31" s="24"/>
      <c r="H31" s="24"/>
      <c r="I31" s="24"/>
      <c r="J31" s="27"/>
      <c r="K31" s="27"/>
      <c r="L31" s="27"/>
      <c r="M31" s="27"/>
    </row>
    <row r="32" spans="2:20" ht="13.5" customHeight="1">
      <c r="B32" s="215" t="s">
        <v>232</v>
      </c>
      <c r="C32" s="364" t="s">
        <v>233</v>
      </c>
      <c r="D32" s="361" t="s">
        <v>237</v>
      </c>
      <c r="E32" s="362"/>
      <c r="F32" s="362"/>
      <c r="G32" s="362"/>
      <c r="H32" s="363"/>
      <c r="I32" s="45"/>
      <c r="O32" s="28"/>
      <c r="P32" s="28"/>
      <c r="Q32" s="28"/>
      <c r="R32" s="28"/>
      <c r="S32" s="28"/>
    </row>
    <row r="33" spans="2:19" ht="13.5" customHeight="1">
      <c r="B33" s="211" t="str">
        <f>Calcu!D34</f>
        <v/>
      </c>
      <c r="C33" s="365"/>
      <c r="D33" s="211" t="s">
        <v>90</v>
      </c>
      <c r="E33" s="211" t="s">
        <v>72</v>
      </c>
      <c r="F33" s="211" t="s">
        <v>73</v>
      </c>
      <c r="G33" s="211" t="s">
        <v>165</v>
      </c>
      <c r="H33" s="211" t="s">
        <v>166</v>
      </c>
      <c r="I33" s="45"/>
      <c r="O33" s="28"/>
      <c r="P33" s="28"/>
      <c r="Q33" s="28"/>
      <c r="R33" s="28"/>
      <c r="S33" s="28"/>
    </row>
    <row r="34" spans="2:19" ht="13.5" customHeight="1">
      <c r="B34" s="212" t="str">
        <f>Calcu!C34</f>
        <v/>
      </c>
      <c r="C34" s="212" t="str">
        <f>Calcu!E34</f>
        <v/>
      </c>
      <c r="D34" s="216" t="str">
        <f>Calcu!F34</f>
        <v/>
      </c>
      <c r="E34" s="216" t="str">
        <f>Calcu!G34</f>
        <v/>
      </c>
      <c r="F34" s="216" t="str">
        <f>Calcu!H34</f>
        <v/>
      </c>
      <c r="G34" s="216" t="str">
        <f>Calcu!I34</f>
        <v/>
      </c>
      <c r="H34" s="216" t="str">
        <f>Calcu!J34</f>
        <v/>
      </c>
      <c r="I34" s="45"/>
      <c r="O34" s="28"/>
      <c r="P34" s="28"/>
      <c r="Q34" s="28"/>
      <c r="R34" s="28"/>
      <c r="S34" s="28"/>
    </row>
    <row r="35" spans="2:19" ht="13.5" customHeight="1">
      <c r="B35" s="212" t="str">
        <f>Calcu!C35</f>
        <v/>
      </c>
      <c r="C35" s="212" t="str">
        <f>Calcu!E35</f>
        <v/>
      </c>
      <c r="D35" s="216" t="str">
        <f>Calcu!F35</f>
        <v/>
      </c>
      <c r="E35" s="216" t="str">
        <f>Calcu!G35</f>
        <v/>
      </c>
      <c r="F35" s="216" t="str">
        <f>Calcu!H35</f>
        <v/>
      </c>
      <c r="G35" s="216" t="str">
        <f>Calcu!I35</f>
        <v/>
      </c>
      <c r="H35" s="216" t="str">
        <f>Calcu!J35</f>
        <v/>
      </c>
      <c r="I35" s="45"/>
      <c r="O35" s="28"/>
      <c r="P35" s="28"/>
      <c r="Q35" s="28"/>
      <c r="R35" s="28"/>
      <c r="S35" s="28"/>
    </row>
    <row r="36" spans="2:19" ht="13.5" customHeight="1">
      <c r="B36" s="212" t="str">
        <f>Calcu!C36</f>
        <v/>
      </c>
      <c r="C36" s="212" t="str">
        <f>Calcu!E36</f>
        <v/>
      </c>
      <c r="D36" s="216" t="str">
        <f>Calcu!F36</f>
        <v/>
      </c>
      <c r="E36" s="216" t="str">
        <f>Calcu!G36</f>
        <v/>
      </c>
      <c r="F36" s="216" t="str">
        <f>Calcu!H36</f>
        <v/>
      </c>
      <c r="G36" s="216" t="str">
        <f>Calcu!I36</f>
        <v/>
      </c>
      <c r="H36" s="216" t="str">
        <f>Calcu!J36</f>
        <v/>
      </c>
      <c r="I36" s="45"/>
      <c r="O36" s="28"/>
      <c r="P36" s="28"/>
      <c r="Q36" s="28"/>
      <c r="R36" s="28"/>
      <c r="S36" s="28"/>
    </row>
    <row r="37" spans="2:19" ht="13.5" customHeight="1">
      <c r="B37" s="212" t="str">
        <f>Calcu!C37</f>
        <v/>
      </c>
      <c r="C37" s="212" t="str">
        <f>Calcu!E37</f>
        <v/>
      </c>
      <c r="D37" s="216" t="str">
        <f>Calcu!F37</f>
        <v/>
      </c>
      <c r="E37" s="216" t="str">
        <f>Calcu!G37</f>
        <v/>
      </c>
      <c r="F37" s="216" t="str">
        <f>Calcu!H37</f>
        <v/>
      </c>
      <c r="G37" s="216" t="str">
        <f>Calcu!I37</f>
        <v/>
      </c>
      <c r="H37" s="216" t="str">
        <f>Calcu!J37</f>
        <v/>
      </c>
      <c r="I37" s="45"/>
      <c r="O37" s="28"/>
      <c r="P37" s="28"/>
      <c r="Q37" s="28"/>
      <c r="R37" s="28"/>
      <c r="S37" s="28"/>
    </row>
    <row r="38" spans="2:19" ht="13.5" customHeight="1">
      <c r="B38" s="212" t="str">
        <f>Calcu!C38</f>
        <v/>
      </c>
      <c r="C38" s="212" t="str">
        <f>Calcu!E38</f>
        <v/>
      </c>
      <c r="D38" s="216" t="str">
        <f>Calcu!F38</f>
        <v/>
      </c>
      <c r="E38" s="216" t="str">
        <f>Calcu!G38</f>
        <v/>
      </c>
      <c r="F38" s="216" t="str">
        <f>Calcu!H38</f>
        <v/>
      </c>
      <c r="G38" s="216" t="str">
        <f>Calcu!I38</f>
        <v/>
      </c>
      <c r="H38" s="216" t="str">
        <f>Calcu!J38</f>
        <v/>
      </c>
      <c r="I38" s="45"/>
      <c r="O38" s="28"/>
      <c r="P38" s="28"/>
      <c r="Q38" s="28"/>
      <c r="R38" s="28"/>
      <c r="S38" s="28"/>
    </row>
    <row r="39" spans="2:19" ht="13.5" customHeight="1">
      <c r="B39" s="212" t="str">
        <f>Calcu!C39</f>
        <v/>
      </c>
      <c r="C39" s="212" t="str">
        <f>Calcu!E39</f>
        <v/>
      </c>
      <c r="D39" s="216" t="str">
        <f>Calcu!F39</f>
        <v/>
      </c>
      <c r="E39" s="216" t="str">
        <f>Calcu!G39</f>
        <v/>
      </c>
      <c r="F39" s="216" t="str">
        <f>Calcu!H39</f>
        <v/>
      </c>
      <c r="G39" s="216" t="str">
        <f>Calcu!I39</f>
        <v/>
      </c>
      <c r="H39" s="216" t="str">
        <f>Calcu!J39</f>
        <v/>
      </c>
      <c r="I39" s="45"/>
      <c r="O39" s="28"/>
      <c r="P39" s="28"/>
      <c r="Q39" s="28"/>
      <c r="R39" s="28"/>
      <c r="S39" s="28"/>
    </row>
    <row r="40" spans="2:19" ht="13.5" customHeight="1">
      <c r="B40" s="212" t="str">
        <f>Calcu!C40</f>
        <v/>
      </c>
      <c r="C40" s="212" t="str">
        <f>Calcu!E40</f>
        <v/>
      </c>
      <c r="D40" s="216" t="str">
        <f>Calcu!F40</f>
        <v/>
      </c>
      <c r="E40" s="216" t="str">
        <f>Calcu!G40</f>
        <v/>
      </c>
      <c r="F40" s="216" t="str">
        <f>Calcu!H40</f>
        <v/>
      </c>
      <c r="G40" s="216" t="str">
        <f>Calcu!I40</f>
        <v/>
      </c>
      <c r="H40" s="216" t="str">
        <f>Calcu!J40</f>
        <v/>
      </c>
      <c r="I40" s="45"/>
      <c r="O40" s="28"/>
      <c r="P40" s="28"/>
      <c r="Q40" s="28"/>
      <c r="R40" s="28"/>
      <c r="S40" s="28"/>
    </row>
    <row r="41" spans="2:19" ht="13.5" customHeight="1">
      <c r="B41" s="212" t="str">
        <f>Calcu!C41</f>
        <v/>
      </c>
      <c r="C41" s="212" t="str">
        <f>Calcu!E41</f>
        <v/>
      </c>
      <c r="D41" s="216" t="str">
        <f>Calcu!F41</f>
        <v/>
      </c>
      <c r="E41" s="216" t="str">
        <f>Calcu!G41</f>
        <v/>
      </c>
      <c r="F41" s="216" t="str">
        <f>Calcu!H41</f>
        <v/>
      </c>
      <c r="G41" s="216" t="str">
        <f>Calcu!I41</f>
        <v/>
      </c>
      <c r="H41" s="216" t="str">
        <f>Calcu!J41</f>
        <v/>
      </c>
      <c r="I41" s="45"/>
      <c r="O41" s="28"/>
      <c r="P41" s="28"/>
      <c r="Q41" s="28"/>
      <c r="R41" s="28"/>
      <c r="S41" s="28"/>
    </row>
    <row r="42" spans="2:19" ht="13.5" customHeight="1">
      <c r="B42" s="212" t="str">
        <f>Calcu!C42</f>
        <v/>
      </c>
      <c r="C42" s="212" t="str">
        <f>Calcu!E42</f>
        <v/>
      </c>
      <c r="D42" s="216" t="str">
        <f>Calcu!F42</f>
        <v/>
      </c>
      <c r="E42" s="216" t="str">
        <f>Calcu!G42</f>
        <v/>
      </c>
      <c r="F42" s="216" t="str">
        <f>Calcu!H42</f>
        <v/>
      </c>
      <c r="G42" s="216" t="str">
        <f>Calcu!I42</f>
        <v/>
      </c>
      <c r="H42" s="216" t="str">
        <f>Calcu!J42</f>
        <v/>
      </c>
      <c r="I42" s="45"/>
      <c r="O42" s="28"/>
      <c r="P42" s="28"/>
      <c r="Q42" s="28"/>
      <c r="R42" s="28"/>
      <c r="S42" s="28"/>
    </row>
    <row r="43" spans="2:19" ht="13.5" customHeight="1">
      <c r="B43" s="212" t="str">
        <f>Calcu!C43</f>
        <v/>
      </c>
      <c r="C43" s="212" t="str">
        <f>Calcu!E43</f>
        <v/>
      </c>
      <c r="D43" s="216" t="str">
        <f>Calcu!F43</f>
        <v/>
      </c>
      <c r="E43" s="216" t="str">
        <f>Calcu!G43</f>
        <v/>
      </c>
      <c r="F43" s="216" t="str">
        <f>Calcu!H43</f>
        <v/>
      </c>
      <c r="G43" s="216" t="str">
        <f>Calcu!I43</f>
        <v/>
      </c>
      <c r="H43" s="216" t="str">
        <f>Calcu!J43</f>
        <v/>
      </c>
      <c r="I43" s="45"/>
      <c r="O43" s="28"/>
      <c r="P43" s="28"/>
      <c r="Q43" s="28"/>
      <c r="R43" s="28"/>
      <c r="S43" s="28"/>
    </row>
    <row r="44" spans="2:19" ht="13.5" customHeight="1">
      <c r="B44" s="212" t="str">
        <f>Calcu!C44</f>
        <v/>
      </c>
      <c r="C44" s="212" t="str">
        <f>Calcu!E44</f>
        <v/>
      </c>
      <c r="D44" s="216" t="str">
        <f>Calcu!F44</f>
        <v/>
      </c>
      <c r="E44" s="216" t="str">
        <f>Calcu!G44</f>
        <v/>
      </c>
      <c r="F44" s="216" t="str">
        <f>Calcu!H44</f>
        <v/>
      </c>
      <c r="G44" s="216" t="str">
        <f>Calcu!I44</f>
        <v/>
      </c>
      <c r="H44" s="216" t="str">
        <f>Calcu!J44</f>
        <v/>
      </c>
      <c r="I44" s="45"/>
      <c r="O44" s="28"/>
      <c r="P44" s="28"/>
      <c r="Q44" s="28"/>
      <c r="R44" s="28"/>
      <c r="S44" s="28"/>
    </row>
    <row r="45" spans="2:19" ht="13.5" customHeight="1">
      <c r="B45" s="212" t="str">
        <f>Calcu!C45</f>
        <v/>
      </c>
      <c r="C45" s="212" t="str">
        <f>Calcu!E45</f>
        <v/>
      </c>
      <c r="D45" s="216" t="str">
        <f>Calcu!F45</f>
        <v/>
      </c>
      <c r="E45" s="216" t="str">
        <f>Calcu!G45</f>
        <v/>
      </c>
      <c r="F45" s="216" t="str">
        <f>Calcu!H45</f>
        <v/>
      </c>
      <c r="G45" s="216" t="str">
        <f>Calcu!I45</f>
        <v/>
      </c>
      <c r="H45" s="216" t="str">
        <f>Calcu!J45</f>
        <v/>
      </c>
      <c r="I45" s="45"/>
      <c r="O45" s="28"/>
      <c r="P45" s="28"/>
      <c r="Q45" s="28"/>
      <c r="R45" s="28"/>
      <c r="S45" s="28"/>
    </row>
    <row r="46" spans="2:19" ht="13.5" customHeight="1">
      <c r="B46" s="212" t="str">
        <f>Calcu!C46</f>
        <v/>
      </c>
      <c r="C46" s="212" t="str">
        <f>Calcu!E46</f>
        <v/>
      </c>
      <c r="D46" s="216" t="str">
        <f>Calcu!F46</f>
        <v/>
      </c>
      <c r="E46" s="216" t="str">
        <f>Calcu!G46</f>
        <v/>
      </c>
      <c r="F46" s="216" t="str">
        <f>Calcu!H46</f>
        <v/>
      </c>
      <c r="G46" s="216" t="str">
        <f>Calcu!I46</f>
        <v/>
      </c>
      <c r="H46" s="216" t="str">
        <f>Calcu!J46</f>
        <v/>
      </c>
      <c r="I46" s="45"/>
      <c r="O46" s="28"/>
      <c r="P46" s="28"/>
      <c r="Q46" s="28"/>
      <c r="R46" s="28"/>
      <c r="S46" s="28"/>
    </row>
    <row r="47" spans="2:19" ht="13.5" customHeight="1">
      <c r="B47" s="212" t="str">
        <f>Calcu!C47</f>
        <v/>
      </c>
      <c r="C47" s="212" t="str">
        <f>Calcu!E47</f>
        <v/>
      </c>
      <c r="D47" s="216" t="str">
        <f>Calcu!F47</f>
        <v/>
      </c>
      <c r="E47" s="216" t="str">
        <f>Calcu!G47</f>
        <v/>
      </c>
      <c r="F47" s="216" t="str">
        <f>Calcu!H47</f>
        <v/>
      </c>
      <c r="G47" s="216" t="str">
        <f>Calcu!I47</f>
        <v/>
      </c>
      <c r="H47" s="216" t="str">
        <f>Calcu!J47</f>
        <v/>
      </c>
      <c r="I47" s="45"/>
      <c r="O47" s="28"/>
      <c r="P47" s="28"/>
      <c r="Q47" s="28"/>
      <c r="R47" s="28"/>
      <c r="S47" s="28"/>
    </row>
    <row r="48" spans="2:19" ht="13.5" customHeight="1">
      <c r="B48" s="212" t="str">
        <f>Calcu!C48</f>
        <v/>
      </c>
      <c r="C48" s="212" t="str">
        <f>Calcu!E48</f>
        <v/>
      </c>
      <c r="D48" s="216" t="str">
        <f>Calcu!F48</f>
        <v/>
      </c>
      <c r="E48" s="216" t="str">
        <f>Calcu!G48</f>
        <v/>
      </c>
      <c r="F48" s="216" t="str">
        <f>Calcu!H48</f>
        <v/>
      </c>
      <c r="G48" s="216" t="str">
        <f>Calcu!I48</f>
        <v/>
      </c>
      <c r="H48" s="216" t="str">
        <f>Calcu!J48</f>
        <v/>
      </c>
      <c r="I48" s="45"/>
      <c r="O48" s="28"/>
      <c r="P48" s="28"/>
      <c r="Q48" s="28"/>
      <c r="R48" s="28"/>
      <c r="S48" s="28"/>
    </row>
    <row r="49" spans="2:19" ht="13.5" customHeight="1">
      <c r="B49" s="212" t="str">
        <f>Calcu!C49</f>
        <v/>
      </c>
      <c r="C49" s="212" t="str">
        <f>Calcu!E49</f>
        <v/>
      </c>
      <c r="D49" s="216" t="str">
        <f>Calcu!F49</f>
        <v/>
      </c>
      <c r="E49" s="216" t="str">
        <f>Calcu!G49</f>
        <v/>
      </c>
      <c r="F49" s="216" t="str">
        <f>Calcu!H49</f>
        <v/>
      </c>
      <c r="G49" s="216" t="str">
        <f>Calcu!I49</f>
        <v/>
      </c>
      <c r="H49" s="216" t="str">
        <f>Calcu!J49</f>
        <v/>
      </c>
      <c r="I49" s="45"/>
      <c r="O49" s="28"/>
      <c r="P49" s="28"/>
      <c r="Q49" s="28"/>
      <c r="R49" s="28"/>
      <c r="S49" s="28"/>
    </row>
    <row r="50" spans="2:19" ht="13.5" customHeight="1">
      <c r="B50" s="212" t="str">
        <f>Calcu!C50</f>
        <v/>
      </c>
      <c r="C50" s="212" t="str">
        <f>Calcu!E50</f>
        <v/>
      </c>
      <c r="D50" s="216" t="str">
        <f>Calcu!F50</f>
        <v/>
      </c>
      <c r="E50" s="216" t="str">
        <f>Calcu!G50</f>
        <v/>
      </c>
      <c r="F50" s="216" t="str">
        <f>Calcu!H50</f>
        <v/>
      </c>
      <c r="G50" s="216" t="str">
        <f>Calcu!I50</f>
        <v/>
      </c>
      <c r="H50" s="216" t="str">
        <f>Calcu!J50</f>
        <v/>
      </c>
      <c r="I50" s="45"/>
      <c r="O50" s="28"/>
      <c r="P50" s="28"/>
      <c r="Q50" s="28"/>
      <c r="R50" s="28"/>
      <c r="S50" s="28"/>
    </row>
    <row r="51" spans="2:19" ht="13.5" customHeight="1">
      <c r="B51" s="212" t="str">
        <f>Calcu!C51</f>
        <v/>
      </c>
      <c r="C51" s="212" t="str">
        <f>Calcu!E51</f>
        <v/>
      </c>
      <c r="D51" s="216" t="str">
        <f>Calcu!F51</f>
        <v/>
      </c>
      <c r="E51" s="216" t="str">
        <f>Calcu!G51</f>
        <v/>
      </c>
      <c r="F51" s="216" t="str">
        <f>Calcu!H51</f>
        <v/>
      </c>
      <c r="G51" s="216" t="str">
        <f>Calcu!I51</f>
        <v/>
      </c>
      <c r="H51" s="216" t="str">
        <f>Calcu!J51</f>
        <v/>
      </c>
      <c r="I51" s="45"/>
      <c r="O51" s="28"/>
      <c r="P51" s="28"/>
      <c r="Q51" s="28"/>
      <c r="R51" s="28"/>
      <c r="S51" s="28"/>
    </row>
    <row r="52" spans="2:19" ht="13.5" customHeight="1">
      <c r="B52" s="212" t="str">
        <f>Calcu!C52</f>
        <v/>
      </c>
      <c r="C52" s="212" t="str">
        <f>Calcu!E52</f>
        <v/>
      </c>
      <c r="D52" s="216" t="str">
        <f>Calcu!F52</f>
        <v/>
      </c>
      <c r="E52" s="216" t="str">
        <f>Calcu!G52</f>
        <v/>
      </c>
      <c r="F52" s="216" t="str">
        <f>Calcu!H52</f>
        <v/>
      </c>
      <c r="G52" s="216" t="str">
        <f>Calcu!I52</f>
        <v/>
      </c>
      <c r="H52" s="216" t="str">
        <f>Calcu!J52</f>
        <v/>
      </c>
      <c r="I52" s="45"/>
      <c r="O52" s="28"/>
      <c r="P52" s="28"/>
      <c r="Q52" s="28"/>
      <c r="R52" s="28"/>
      <c r="S52" s="28"/>
    </row>
    <row r="53" spans="2:19" ht="13.5" customHeight="1">
      <c r="B53" s="212" t="str">
        <f>Calcu!C53</f>
        <v/>
      </c>
      <c r="C53" s="212" t="str">
        <f>Calcu!E53</f>
        <v/>
      </c>
      <c r="D53" s="216" t="str">
        <f>Calcu!F53</f>
        <v/>
      </c>
      <c r="E53" s="216" t="str">
        <f>Calcu!G53</f>
        <v/>
      </c>
      <c r="F53" s="216" t="str">
        <f>Calcu!H53</f>
        <v/>
      </c>
      <c r="G53" s="216" t="str">
        <f>Calcu!I53</f>
        <v/>
      </c>
      <c r="H53" s="216" t="str">
        <f>Calcu!J53</f>
        <v/>
      </c>
      <c r="I53" s="45"/>
      <c r="O53" s="28"/>
      <c r="P53" s="28"/>
      <c r="Q53" s="28"/>
      <c r="R53" s="28"/>
      <c r="S53" s="28"/>
    </row>
  </sheetData>
  <sortState ref="U5:V14">
    <sortCondition descending="1" ref="U5"/>
  </sortState>
  <mergeCells count="7">
    <mergeCell ref="I8:M8"/>
    <mergeCell ref="C32:C33"/>
    <mergeCell ref="D32:H32"/>
    <mergeCell ref="E4:F4"/>
    <mergeCell ref="E3:F3"/>
    <mergeCell ref="C8:C9"/>
    <mergeCell ref="D8:H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BQ324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61" s="69" customFormat="1" ht="31.5">
      <c r="A1" s="68" t="s">
        <v>74</v>
      </c>
    </row>
    <row r="2" spans="1:61" s="218" customFormat="1" ht="18.75" customHeight="1">
      <c r="A2" s="394" t="s">
        <v>287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</row>
    <row r="3" spans="1:61" s="218" customFormat="1" ht="18.75" customHeight="1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</row>
    <row r="4" spans="1:61" ht="18.75" customHeight="1">
      <c r="A4" s="58" t="s">
        <v>169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</row>
    <row r="5" spans="1:61" ht="18.75" customHeight="1">
      <c r="A5" s="58"/>
      <c r="B5" s="382" t="s">
        <v>288</v>
      </c>
      <c r="C5" s="383"/>
      <c r="D5" s="383"/>
      <c r="E5" s="383"/>
      <c r="F5" s="384"/>
      <c r="G5" s="382" t="s">
        <v>233</v>
      </c>
      <c r="H5" s="383"/>
      <c r="I5" s="383"/>
      <c r="J5" s="383"/>
      <c r="K5" s="384"/>
      <c r="L5" s="452" t="s">
        <v>289</v>
      </c>
      <c r="M5" s="453"/>
      <c r="N5" s="453"/>
      <c r="O5" s="453"/>
      <c r="P5" s="453"/>
      <c r="Q5" s="453"/>
      <c r="R5" s="453"/>
      <c r="S5" s="453"/>
      <c r="T5" s="453"/>
      <c r="U5" s="453"/>
      <c r="V5" s="453"/>
      <c r="W5" s="453"/>
      <c r="X5" s="453"/>
      <c r="Y5" s="453"/>
      <c r="Z5" s="453"/>
      <c r="AA5" s="453"/>
      <c r="AB5" s="453"/>
      <c r="AC5" s="453"/>
      <c r="AD5" s="453"/>
      <c r="AE5" s="453"/>
      <c r="AF5" s="453"/>
      <c r="AG5" s="453"/>
      <c r="AH5" s="453"/>
      <c r="AI5" s="453"/>
      <c r="AJ5" s="454"/>
      <c r="AK5" s="452" t="s">
        <v>290</v>
      </c>
      <c r="AL5" s="453"/>
      <c r="AM5" s="453"/>
      <c r="AN5" s="453"/>
      <c r="AO5" s="453"/>
      <c r="AP5" s="453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  <c r="BB5" s="453"/>
      <c r="BC5" s="453"/>
      <c r="BD5" s="453"/>
      <c r="BE5" s="453"/>
      <c r="BF5" s="453"/>
      <c r="BG5" s="453"/>
      <c r="BH5" s="453"/>
      <c r="BI5" s="454"/>
    </row>
    <row r="6" spans="1:61" ht="18.75" customHeight="1">
      <c r="A6" s="58"/>
      <c r="B6" s="388"/>
      <c r="C6" s="389"/>
      <c r="D6" s="389"/>
      <c r="E6" s="389"/>
      <c r="F6" s="390"/>
      <c r="G6" s="388"/>
      <c r="H6" s="389"/>
      <c r="I6" s="389"/>
      <c r="J6" s="389"/>
      <c r="K6" s="390"/>
      <c r="L6" s="452" t="s">
        <v>90</v>
      </c>
      <c r="M6" s="453"/>
      <c r="N6" s="453"/>
      <c r="O6" s="453"/>
      <c r="P6" s="454"/>
      <c r="Q6" s="452" t="s">
        <v>121</v>
      </c>
      <c r="R6" s="453"/>
      <c r="S6" s="453"/>
      <c r="T6" s="453"/>
      <c r="U6" s="454"/>
      <c r="V6" s="452" t="s">
        <v>171</v>
      </c>
      <c r="W6" s="453"/>
      <c r="X6" s="453"/>
      <c r="Y6" s="453"/>
      <c r="Z6" s="454"/>
      <c r="AA6" s="452" t="s">
        <v>172</v>
      </c>
      <c r="AB6" s="453"/>
      <c r="AC6" s="453"/>
      <c r="AD6" s="453"/>
      <c r="AE6" s="454"/>
      <c r="AF6" s="452" t="s">
        <v>173</v>
      </c>
      <c r="AG6" s="453"/>
      <c r="AH6" s="453"/>
      <c r="AI6" s="453"/>
      <c r="AJ6" s="454"/>
      <c r="AK6" s="452" t="s">
        <v>90</v>
      </c>
      <c r="AL6" s="453"/>
      <c r="AM6" s="453"/>
      <c r="AN6" s="453"/>
      <c r="AO6" s="454"/>
      <c r="AP6" s="452" t="s">
        <v>121</v>
      </c>
      <c r="AQ6" s="453"/>
      <c r="AR6" s="453"/>
      <c r="AS6" s="453"/>
      <c r="AT6" s="454"/>
      <c r="AU6" s="452" t="s">
        <v>171</v>
      </c>
      <c r="AV6" s="453"/>
      <c r="AW6" s="453"/>
      <c r="AX6" s="453"/>
      <c r="AY6" s="454"/>
      <c r="AZ6" s="452" t="s">
        <v>172</v>
      </c>
      <c r="BA6" s="453"/>
      <c r="BB6" s="453"/>
      <c r="BC6" s="453"/>
      <c r="BD6" s="454"/>
      <c r="BE6" s="452" t="s">
        <v>173</v>
      </c>
      <c r="BF6" s="453"/>
      <c r="BG6" s="453"/>
      <c r="BH6" s="453"/>
      <c r="BI6" s="454"/>
    </row>
    <row r="7" spans="1:61" ht="18.75" customHeight="1">
      <c r="A7" s="58"/>
      <c r="B7" s="456" t="str">
        <f>Calcu!C9</f>
        <v/>
      </c>
      <c r="C7" s="457"/>
      <c r="D7" s="457"/>
      <c r="E7" s="457"/>
      <c r="F7" s="458"/>
      <c r="G7" s="459" t="str">
        <f>Calcu!E9</f>
        <v/>
      </c>
      <c r="H7" s="460"/>
      <c r="I7" s="460"/>
      <c r="J7" s="460"/>
      <c r="K7" s="461"/>
      <c r="L7" s="456" t="str">
        <f>Calcu!F9</f>
        <v/>
      </c>
      <c r="M7" s="457"/>
      <c r="N7" s="457"/>
      <c r="O7" s="457"/>
      <c r="P7" s="458"/>
      <c r="Q7" s="456" t="str">
        <f>Calcu!G9</f>
        <v/>
      </c>
      <c r="R7" s="457"/>
      <c r="S7" s="457"/>
      <c r="T7" s="457"/>
      <c r="U7" s="458"/>
      <c r="V7" s="456" t="str">
        <f>Calcu!H9</f>
        <v/>
      </c>
      <c r="W7" s="457"/>
      <c r="X7" s="457"/>
      <c r="Y7" s="457"/>
      <c r="Z7" s="458"/>
      <c r="AA7" s="456" t="str">
        <f>Calcu!I9</f>
        <v/>
      </c>
      <c r="AB7" s="457"/>
      <c r="AC7" s="457"/>
      <c r="AD7" s="457"/>
      <c r="AE7" s="458"/>
      <c r="AF7" s="456" t="str">
        <f>Calcu!J9</f>
        <v/>
      </c>
      <c r="AG7" s="457"/>
      <c r="AH7" s="457"/>
      <c r="AI7" s="457"/>
      <c r="AJ7" s="458"/>
      <c r="AK7" s="456" t="str">
        <f>Calcu!K9</f>
        <v/>
      </c>
      <c r="AL7" s="457"/>
      <c r="AM7" s="457"/>
      <c r="AN7" s="457"/>
      <c r="AO7" s="458"/>
      <c r="AP7" s="456" t="str">
        <f>Calcu!L9</f>
        <v/>
      </c>
      <c r="AQ7" s="457"/>
      <c r="AR7" s="457"/>
      <c r="AS7" s="457"/>
      <c r="AT7" s="458"/>
      <c r="AU7" s="456" t="str">
        <f>Calcu!M9</f>
        <v/>
      </c>
      <c r="AV7" s="457"/>
      <c r="AW7" s="457"/>
      <c r="AX7" s="457"/>
      <c r="AY7" s="458"/>
      <c r="AZ7" s="456" t="str">
        <f>Calcu!N9</f>
        <v/>
      </c>
      <c r="BA7" s="457"/>
      <c r="BB7" s="457"/>
      <c r="BC7" s="457"/>
      <c r="BD7" s="458"/>
      <c r="BE7" s="456" t="str">
        <f>Calcu!O9</f>
        <v/>
      </c>
      <c r="BF7" s="457"/>
      <c r="BG7" s="457"/>
      <c r="BH7" s="457"/>
      <c r="BI7" s="458"/>
    </row>
    <row r="8" spans="1:61" ht="18.75" customHeight="1">
      <c r="A8" s="58"/>
      <c r="B8" s="456" t="str">
        <f>Calcu!C10</f>
        <v/>
      </c>
      <c r="C8" s="457"/>
      <c r="D8" s="457"/>
      <c r="E8" s="457"/>
      <c r="F8" s="458"/>
      <c r="G8" s="459" t="str">
        <f>Calcu!E10</f>
        <v/>
      </c>
      <c r="H8" s="460"/>
      <c r="I8" s="460"/>
      <c r="J8" s="460"/>
      <c r="K8" s="461"/>
      <c r="L8" s="456" t="str">
        <f>Calcu!F10</f>
        <v/>
      </c>
      <c r="M8" s="457"/>
      <c r="N8" s="457"/>
      <c r="O8" s="457"/>
      <c r="P8" s="458"/>
      <c r="Q8" s="456" t="str">
        <f>Calcu!G10</f>
        <v/>
      </c>
      <c r="R8" s="457"/>
      <c r="S8" s="457"/>
      <c r="T8" s="457"/>
      <c r="U8" s="458"/>
      <c r="V8" s="456" t="str">
        <f>Calcu!H10</f>
        <v/>
      </c>
      <c r="W8" s="457"/>
      <c r="X8" s="457"/>
      <c r="Y8" s="457"/>
      <c r="Z8" s="458"/>
      <c r="AA8" s="456" t="str">
        <f>Calcu!I10</f>
        <v/>
      </c>
      <c r="AB8" s="457"/>
      <c r="AC8" s="457"/>
      <c r="AD8" s="457"/>
      <c r="AE8" s="458"/>
      <c r="AF8" s="456" t="str">
        <f>Calcu!J10</f>
        <v/>
      </c>
      <c r="AG8" s="457"/>
      <c r="AH8" s="457"/>
      <c r="AI8" s="457"/>
      <c r="AJ8" s="458"/>
      <c r="AK8" s="456" t="str">
        <f>Calcu!K10</f>
        <v/>
      </c>
      <c r="AL8" s="457"/>
      <c r="AM8" s="457"/>
      <c r="AN8" s="457"/>
      <c r="AO8" s="458"/>
      <c r="AP8" s="456" t="str">
        <f>Calcu!L10</f>
        <v/>
      </c>
      <c r="AQ8" s="457"/>
      <c r="AR8" s="457"/>
      <c r="AS8" s="457"/>
      <c r="AT8" s="458"/>
      <c r="AU8" s="456" t="str">
        <f>Calcu!M10</f>
        <v/>
      </c>
      <c r="AV8" s="457"/>
      <c r="AW8" s="457"/>
      <c r="AX8" s="457"/>
      <c r="AY8" s="458"/>
      <c r="AZ8" s="456" t="str">
        <f>Calcu!N10</f>
        <v/>
      </c>
      <c r="BA8" s="457"/>
      <c r="BB8" s="457"/>
      <c r="BC8" s="457"/>
      <c r="BD8" s="458"/>
      <c r="BE8" s="456" t="str">
        <f>Calcu!O10</f>
        <v/>
      </c>
      <c r="BF8" s="457"/>
      <c r="BG8" s="457"/>
      <c r="BH8" s="457"/>
      <c r="BI8" s="458"/>
    </row>
    <row r="9" spans="1:61" ht="18.75" customHeight="1">
      <c r="A9" s="58"/>
      <c r="B9" s="456" t="str">
        <f>Calcu!C11</f>
        <v/>
      </c>
      <c r="C9" s="457"/>
      <c r="D9" s="457"/>
      <c r="E9" s="457"/>
      <c r="F9" s="458"/>
      <c r="G9" s="459" t="str">
        <f>Calcu!E11</f>
        <v/>
      </c>
      <c r="H9" s="460"/>
      <c r="I9" s="460"/>
      <c r="J9" s="460"/>
      <c r="K9" s="461"/>
      <c r="L9" s="456" t="str">
        <f>Calcu!F11</f>
        <v/>
      </c>
      <c r="M9" s="457"/>
      <c r="N9" s="457"/>
      <c r="O9" s="457"/>
      <c r="P9" s="458"/>
      <c r="Q9" s="456" t="str">
        <f>Calcu!G11</f>
        <v/>
      </c>
      <c r="R9" s="457"/>
      <c r="S9" s="457"/>
      <c r="T9" s="457"/>
      <c r="U9" s="458"/>
      <c r="V9" s="456" t="str">
        <f>Calcu!H11</f>
        <v/>
      </c>
      <c r="W9" s="457"/>
      <c r="X9" s="457"/>
      <c r="Y9" s="457"/>
      <c r="Z9" s="458"/>
      <c r="AA9" s="456" t="str">
        <f>Calcu!I11</f>
        <v/>
      </c>
      <c r="AB9" s="457"/>
      <c r="AC9" s="457"/>
      <c r="AD9" s="457"/>
      <c r="AE9" s="458"/>
      <c r="AF9" s="456" t="str">
        <f>Calcu!J11</f>
        <v/>
      </c>
      <c r="AG9" s="457"/>
      <c r="AH9" s="457"/>
      <c r="AI9" s="457"/>
      <c r="AJ9" s="458"/>
      <c r="AK9" s="456" t="str">
        <f>Calcu!K11</f>
        <v/>
      </c>
      <c r="AL9" s="457"/>
      <c r="AM9" s="457"/>
      <c r="AN9" s="457"/>
      <c r="AO9" s="458"/>
      <c r="AP9" s="456" t="str">
        <f>Calcu!L11</f>
        <v/>
      </c>
      <c r="AQ9" s="457"/>
      <c r="AR9" s="457"/>
      <c r="AS9" s="457"/>
      <c r="AT9" s="458"/>
      <c r="AU9" s="456" t="str">
        <f>Calcu!M11</f>
        <v/>
      </c>
      <c r="AV9" s="457"/>
      <c r="AW9" s="457"/>
      <c r="AX9" s="457"/>
      <c r="AY9" s="458"/>
      <c r="AZ9" s="456" t="str">
        <f>Calcu!N11</f>
        <v/>
      </c>
      <c r="BA9" s="457"/>
      <c r="BB9" s="457"/>
      <c r="BC9" s="457"/>
      <c r="BD9" s="458"/>
      <c r="BE9" s="456" t="str">
        <f>Calcu!O11</f>
        <v/>
      </c>
      <c r="BF9" s="457"/>
      <c r="BG9" s="457"/>
      <c r="BH9" s="457"/>
      <c r="BI9" s="458"/>
    </row>
    <row r="10" spans="1:61" ht="18.75" customHeight="1">
      <c r="A10" s="58"/>
      <c r="B10" s="456" t="str">
        <f>Calcu!C12</f>
        <v/>
      </c>
      <c r="C10" s="457"/>
      <c r="D10" s="457"/>
      <c r="E10" s="457"/>
      <c r="F10" s="458"/>
      <c r="G10" s="459" t="str">
        <f>Calcu!E12</f>
        <v/>
      </c>
      <c r="H10" s="460"/>
      <c r="I10" s="460"/>
      <c r="J10" s="460"/>
      <c r="K10" s="461"/>
      <c r="L10" s="456" t="str">
        <f>Calcu!F12</f>
        <v/>
      </c>
      <c r="M10" s="457"/>
      <c r="N10" s="457"/>
      <c r="O10" s="457"/>
      <c r="P10" s="458"/>
      <c r="Q10" s="456" t="str">
        <f>Calcu!G12</f>
        <v/>
      </c>
      <c r="R10" s="457"/>
      <c r="S10" s="457"/>
      <c r="T10" s="457"/>
      <c r="U10" s="458"/>
      <c r="V10" s="456" t="str">
        <f>Calcu!H12</f>
        <v/>
      </c>
      <c r="W10" s="457"/>
      <c r="X10" s="457"/>
      <c r="Y10" s="457"/>
      <c r="Z10" s="458"/>
      <c r="AA10" s="456" t="str">
        <f>Calcu!I12</f>
        <v/>
      </c>
      <c r="AB10" s="457"/>
      <c r="AC10" s="457"/>
      <c r="AD10" s="457"/>
      <c r="AE10" s="458"/>
      <c r="AF10" s="456" t="str">
        <f>Calcu!J12</f>
        <v/>
      </c>
      <c r="AG10" s="457"/>
      <c r="AH10" s="457"/>
      <c r="AI10" s="457"/>
      <c r="AJ10" s="458"/>
      <c r="AK10" s="456" t="str">
        <f>Calcu!K12</f>
        <v/>
      </c>
      <c r="AL10" s="457"/>
      <c r="AM10" s="457"/>
      <c r="AN10" s="457"/>
      <c r="AO10" s="458"/>
      <c r="AP10" s="456" t="str">
        <f>Calcu!L12</f>
        <v/>
      </c>
      <c r="AQ10" s="457"/>
      <c r="AR10" s="457"/>
      <c r="AS10" s="457"/>
      <c r="AT10" s="458"/>
      <c r="AU10" s="456" t="str">
        <f>Calcu!M12</f>
        <v/>
      </c>
      <c r="AV10" s="457"/>
      <c r="AW10" s="457"/>
      <c r="AX10" s="457"/>
      <c r="AY10" s="458"/>
      <c r="AZ10" s="456" t="str">
        <f>Calcu!N12</f>
        <v/>
      </c>
      <c r="BA10" s="457"/>
      <c r="BB10" s="457"/>
      <c r="BC10" s="457"/>
      <c r="BD10" s="458"/>
      <c r="BE10" s="456" t="str">
        <f>Calcu!O12</f>
        <v/>
      </c>
      <c r="BF10" s="457"/>
      <c r="BG10" s="457"/>
      <c r="BH10" s="457"/>
      <c r="BI10" s="458"/>
    </row>
    <row r="11" spans="1:61" ht="18.75" customHeight="1">
      <c r="A11" s="58"/>
      <c r="B11" s="456" t="str">
        <f>Calcu!C13</f>
        <v/>
      </c>
      <c r="C11" s="457"/>
      <c r="D11" s="457"/>
      <c r="E11" s="457"/>
      <c r="F11" s="458"/>
      <c r="G11" s="459" t="str">
        <f>Calcu!E13</f>
        <v/>
      </c>
      <c r="H11" s="460"/>
      <c r="I11" s="460"/>
      <c r="J11" s="460"/>
      <c r="K11" s="461"/>
      <c r="L11" s="456" t="str">
        <f>Calcu!F13</f>
        <v/>
      </c>
      <c r="M11" s="457"/>
      <c r="N11" s="457"/>
      <c r="O11" s="457"/>
      <c r="P11" s="458"/>
      <c r="Q11" s="456" t="str">
        <f>Calcu!G13</f>
        <v/>
      </c>
      <c r="R11" s="457"/>
      <c r="S11" s="457"/>
      <c r="T11" s="457"/>
      <c r="U11" s="458"/>
      <c r="V11" s="456" t="str">
        <f>Calcu!H13</f>
        <v/>
      </c>
      <c r="W11" s="457"/>
      <c r="X11" s="457"/>
      <c r="Y11" s="457"/>
      <c r="Z11" s="458"/>
      <c r="AA11" s="456" t="str">
        <f>Calcu!I13</f>
        <v/>
      </c>
      <c r="AB11" s="457"/>
      <c r="AC11" s="457"/>
      <c r="AD11" s="457"/>
      <c r="AE11" s="458"/>
      <c r="AF11" s="456" t="str">
        <f>Calcu!J13</f>
        <v/>
      </c>
      <c r="AG11" s="457"/>
      <c r="AH11" s="457"/>
      <c r="AI11" s="457"/>
      <c r="AJ11" s="458"/>
      <c r="AK11" s="456" t="str">
        <f>Calcu!K13</f>
        <v/>
      </c>
      <c r="AL11" s="457"/>
      <c r="AM11" s="457"/>
      <c r="AN11" s="457"/>
      <c r="AO11" s="458"/>
      <c r="AP11" s="456" t="str">
        <f>Calcu!L13</f>
        <v/>
      </c>
      <c r="AQ11" s="457"/>
      <c r="AR11" s="457"/>
      <c r="AS11" s="457"/>
      <c r="AT11" s="458"/>
      <c r="AU11" s="456" t="str">
        <f>Calcu!M13</f>
        <v/>
      </c>
      <c r="AV11" s="457"/>
      <c r="AW11" s="457"/>
      <c r="AX11" s="457"/>
      <c r="AY11" s="458"/>
      <c r="AZ11" s="456" t="str">
        <f>Calcu!N13</f>
        <v/>
      </c>
      <c r="BA11" s="457"/>
      <c r="BB11" s="457"/>
      <c r="BC11" s="457"/>
      <c r="BD11" s="458"/>
      <c r="BE11" s="456" t="str">
        <f>Calcu!O13</f>
        <v/>
      </c>
      <c r="BF11" s="457"/>
      <c r="BG11" s="457"/>
      <c r="BH11" s="457"/>
      <c r="BI11" s="458"/>
    </row>
    <row r="12" spans="1:61" ht="18.75" customHeight="1">
      <c r="A12" s="58"/>
      <c r="B12" s="456" t="str">
        <f>Calcu!C14</f>
        <v/>
      </c>
      <c r="C12" s="457"/>
      <c r="D12" s="457"/>
      <c r="E12" s="457"/>
      <c r="F12" s="458"/>
      <c r="G12" s="459" t="str">
        <f>Calcu!E14</f>
        <v/>
      </c>
      <c r="H12" s="460"/>
      <c r="I12" s="460"/>
      <c r="J12" s="460"/>
      <c r="K12" s="461"/>
      <c r="L12" s="456" t="str">
        <f>Calcu!F14</f>
        <v/>
      </c>
      <c r="M12" s="457"/>
      <c r="N12" s="457"/>
      <c r="O12" s="457"/>
      <c r="P12" s="458"/>
      <c r="Q12" s="456" t="str">
        <f>Calcu!G14</f>
        <v/>
      </c>
      <c r="R12" s="457"/>
      <c r="S12" s="457"/>
      <c r="T12" s="457"/>
      <c r="U12" s="458"/>
      <c r="V12" s="456" t="str">
        <f>Calcu!H14</f>
        <v/>
      </c>
      <c r="W12" s="457"/>
      <c r="X12" s="457"/>
      <c r="Y12" s="457"/>
      <c r="Z12" s="458"/>
      <c r="AA12" s="456" t="str">
        <f>Calcu!I14</f>
        <v/>
      </c>
      <c r="AB12" s="457"/>
      <c r="AC12" s="457"/>
      <c r="AD12" s="457"/>
      <c r="AE12" s="458"/>
      <c r="AF12" s="456" t="str">
        <f>Calcu!J14</f>
        <v/>
      </c>
      <c r="AG12" s="457"/>
      <c r="AH12" s="457"/>
      <c r="AI12" s="457"/>
      <c r="AJ12" s="458"/>
      <c r="AK12" s="456" t="str">
        <f>Calcu!K14</f>
        <v/>
      </c>
      <c r="AL12" s="457"/>
      <c r="AM12" s="457"/>
      <c r="AN12" s="457"/>
      <c r="AO12" s="458"/>
      <c r="AP12" s="456" t="str">
        <f>Calcu!L14</f>
        <v/>
      </c>
      <c r="AQ12" s="457"/>
      <c r="AR12" s="457"/>
      <c r="AS12" s="457"/>
      <c r="AT12" s="458"/>
      <c r="AU12" s="456" t="str">
        <f>Calcu!M14</f>
        <v/>
      </c>
      <c r="AV12" s="457"/>
      <c r="AW12" s="457"/>
      <c r="AX12" s="457"/>
      <c r="AY12" s="458"/>
      <c r="AZ12" s="456" t="str">
        <f>Calcu!N14</f>
        <v/>
      </c>
      <c r="BA12" s="457"/>
      <c r="BB12" s="457"/>
      <c r="BC12" s="457"/>
      <c r="BD12" s="458"/>
      <c r="BE12" s="456" t="str">
        <f>Calcu!O14</f>
        <v/>
      </c>
      <c r="BF12" s="457"/>
      <c r="BG12" s="457"/>
      <c r="BH12" s="457"/>
      <c r="BI12" s="458"/>
    </row>
    <row r="13" spans="1:61" ht="18.75" customHeight="1">
      <c r="A13" s="58"/>
      <c r="B13" s="456" t="str">
        <f>Calcu!C15</f>
        <v/>
      </c>
      <c r="C13" s="457"/>
      <c r="D13" s="457"/>
      <c r="E13" s="457"/>
      <c r="F13" s="458"/>
      <c r="G13" s="459" t="str">
        <f>Calcu!E15</f>
        <v/>
      </c>
      <c r="H13" s="460"/>
      <c r="I13" s="460"/>
      <c r="J13" s="460"/>
      <c r="K13" s="461"/>
      <c r="L13" s="456" t="str">
        <f>Calcu!F15</f>
        <v/>
      </c>
      <c r="M13" s="457"/>
      <c r="N13" s="457"/>
      <c r="O13" s="457"/>
      <c r="P13" s="458"/>
      <c r="Q13" s="456" t="str">
        <f>Calcu!G15</f>
        <v/>
      </c>
      <c r="R13" s="457"/>
      <c r="S13" s="457"/>
      <c r="T13" s="457"/>
      <c r="U13" s="458"/>
      <c r="V13" s="456" t="str">
        <f>Calcu!H15</f>
        <v/>
      </c>
      <c r="W13" s="457"/>
      <c r="X13" s="457"/>
      <c r="Y13" s="457"/>
      <c r="Z13" s="458"/>
      <c r="AA13" s="456" t="str">
        <f>Calcu!I15</f>
        <v/>
      </c>
      <c r="AB13" s="457"/>
      <c r="AC13" s="457"/>
      <c r="AD13" s="457"/>
      <c r="AE13" s="458"/>
      <c r="AF13" s="456" t="str">
        <f>Calcu!J15</f>
        <v/>
      </c>
      <c r="AG13" s="457"/>
      <c r="AH13" s="457"/>
      <c r="AI13" s="457"/>
      <c r="AJ13" s="458"/>
      <c r="AK13" s="456" t="str">
        <f>Calcu!K15</f>
        <v/>
      </c>
      <c r="AL13" s="457"/>
      <c r="AM13" s="457"/>
      <c r="AN13" s="457"/>
      <c r="AO13" s="458"/>
      <c r="AP13" s="456" t="str">
        <f>Calcu!L15</f>
        <v/>
      </c>
      <c r="AQ13" s="457"/>
      <c r="AR13" s="457"/>
      <c r="AS13" s="457"/>
      <c r="AT13" s="458"/>
      <c r="AU13" s="456" t="str">
        <f>Calcu!M15</f>
        <v/>
      </c>
      <c r="AV13" s="457"/>
      <c r="AW13" s="457"/>
      <c r="AX13" s="457"/>
      <c r="AY13" s="458"/>
      <c r="AZ13" s="456" t="str">
        <f>Calcu!N15</f>
        <v/>
      </c>
      <c r="BA13" s="457"/>
      <c r="BB13" s="457"/>
      <c r="BC13" s="457"/>
      <c r="BD13" s="458"/>
      <c r="BE13" s="456" t="str">
        <f>Calcu!O15</f>
        <v/>
      </c>
      <c r="BF13" s="457"/>
      <c r="BG13" s="457"/>
      <c r="BH13" s="457"/>
      <c r="BI13" s="458"/>
    </row>
    <row r="14" spans="1:61" ht="18.75" customHeight="1">
      <c r="A14" s="58"/>
      <c r="B14" s="456" t="str">
        <f>Calcu!C16</f>
        <v/>
      </c>
      <c r="C14" s="457"/>
      <c r="D14" s="457"/>
      <c r="E14" s="457"/>
      <c r="F14" s="458"/>
      <c r="G14" s="459" t="str">
        <f>Calcu!E16</f>
        <v/>
      </c>
      <c r="H14" s="460"/>
      <c r="I14" s="460"/>
      <c r="J14" s="460"/>
      <c r="K14" s="461"/>
      <c r="L14" s="456" t="str">
        <f>Calcu!F16</f>
        <v/>
      </c>
      <c r="M14" s="457"/>
      <c r="N14" s="457"/>
      <c r="O14" s="457"/>
      <c r="P14" s="458"/>
      <c r="Q14" s="456" t="str">
        <f>Calcu!G16</f>
        <v/>
      </c>
      <c r="R14" s="457"/>
      <c r="S14" s="457"/>
      <c r="T14" s="457"/>
      <c r="U14" s="458"/>
      <c r="V14" s="456" t="str">
        <f>Calcu!H16</f>
        <v/>
      </c>
      <c r="W14" s="457"/>
      <c r="X14" s="457"/>
      <c r="Y14" s="457"/>
      <c r="Z14" s="458"/>
      <c r="AA14" s="456" t="str">
        <f>Calcu!I16</f>
        <v/>
      </c>
      <c r="AB14" s="457"/>
      <c r="AC14" s="457"/>
      <c r="AD14" s="457"/>
      <c r="AE14" s="458"/>
      <c r="AF14" s="456" t="str">
        <f>Calcu!J16</f>
        <v/>
      </c>
      <c r="AG14" s="457"/>
      <c r="AH14" s="457"/>
      <c r="AI14" s="457"/>
      <c r="AJ14" s="458"/>
      <c r="AK14" s="456" t="str">
        <f>Calcu!K16</f>
        <v/>
      </c>
      <c r="AL14" s="457"/>
      <c r="AM14" s="457"/>
      <c r="AN14" s="457"/>
      <c r="AO14" s="458"/>
      <c r="AP14" s="456" t="str">
        <f>Calcu!L16</f>
        <v/>
      </c>
      <c r="AQ14" s="457"/>
      <c r="AR14" s="457"/>
      <c r="AS14" s="457"/>
      <c r="AT14" s="458"/>
      <c r="AU14" s="456" t="str">
        <f>Calcu!M16</f>
        <v/>
      </c>
      <c r="AV14" s="457"/>
      <c r="AW14" s="457"/>
      <c r="AX14" s="457"/>
      <c r="AY14" s="458"/>
      <c r="AZ14" s="456" t="str">
        <f>Calcu!N16</f>
        <v/>
      </c>
      <c r="BA14" s="457"/>
      <c r="BB14" s="457"/>
      <c r="BC14" s="457"/>
      <c r="BD14" s="458"/>
      <c r="BE14" s="456" t="str">
        <f>Calcu!O16</f>
        <v/>
      </c>
      <c r="BF14" s="457"/>
      <c r="BG14" s="457"/>
      <c r="BH14" s="457"/>
      <c r="BI14" s="458"/>
    </row>
    <row r="15" spans="1:61" ht="18.75" customHeight="1">
      <c r="A15" s="58"/>
      <c r="B15" s="456" t="str">
        <f>Calcu!C17</f>
        <v/>
      </c>
      <c r="C15" s="457"/>
      <c r="D15" s="457"/>
      <c r="E15" s="457"/>
      <c r="F15" s="458"/>
      <c r="G15" s="459" t="str">
        <f>Calcu!E17</f>
        <v/>
      </c>
      <c r="H15" s="460"/>
      <c r="I15" s="460"/>
      <c r="J15" s="460"/>
      <c r="K15" s="461"/>
      <c r="L15" s="456" t="str">
        <f>Calcu!F17</f>
        <v/>
      </c>
      <c r="M15" s="457"/>
      <c r="N15" s="457"/>
      <c r="O15" s="457"/>
      <c r="P15" s="458"/>
      <c r="Q15" s="456" t="str">
        <f>Calcu!G17</f>
        <v/>
      </c>
      <c r="R15" s="457"/>
      <c r="S15" s="457"/>
      <c r="T15" s="457"/>
      <c r="U15" s="458"/>
      <c r="V15" s="456" t="str">
        <f>Calcu!H17</f>
        <v/>
      </c>
      <c r="W15" s="457"/>
      <c r="X15" s="457"/>
      <c r="Y15" s="457"/>
      <c r="Z15" s="458"/>
      <c r="AA15" s="456" t="str">
        <f>Calcu!I17</f>
        <v/>
      </c>
      <c r="AB15" s="457"/>
      <c r="AC15" s="457"/>
      <c r="AD15" s="457"/>
      <c r="AE15" s="458"/>
      <c r="AF15" s="456" t="str">
        <f>Calcu!J17</f>
        <v/>
      </c>
      <c r="AG15" s="457"/>
      <c r="AH15" s="457"/>
      <c r="AI15" s="457"/>
      <c r="AJ15" s="458"/>
      <c r="AK15" s="456" t="str">
        <f>Calcu!K17</f>
        <v/>
      </c>
      <c r="AL15" s="457"/>
      <c r="AM15" s="457"/>
      <c r="AN15" s="457"/>
      <c r="AO15" s="458"/>
      <c r="AP15" s="456" t="str">
        <f>Calcu!L17</f>
        <v/>
      </c>
      <c r="AQ15" s="457"/>
      <c r="AR15" s="457"/>
      <c r="AS15" s="457"/>
      <c r="AT15" s="458"/>
      <c r="AU15" s="456" t="str">
        <f>Calcu!M17</f>
        <v/>
      </c>
      <c r="AV15" s="457"/>
      <c r="AW15" s="457"/>
      <c r="AX15" s="457"/>
      <c r="AY15" s="458"/>
      <c r="AZ15" s="456" t="str">
        <f>Calcu!N17</f>
        <v/>
      </c>
      <c r="BA15" s="457"/>
      <c r="BB15" s="457"/>
      <c r="BC15" s="457"/>
      <c r="BD15" s="458"/>
      <c r="BE15" s="456" t="str">
        <f>Calcu!O17</f>
        <v/>
      </c>
      <c r="BF15" s="457"/>
      <c r="BG15" s="457"/>
      <c r="BH15" s="457"/>
      <c r="BI15" s="458"/>
    </row>
    <row r="16" spans="1:61" ht="18.75" customHeight="1">
      <c r="A16" s="58"/>
      <c r="B16" s="456" t="str">
        <f>Calcu!C18</f>
        <v/>
      </c>
      <c r="C16" s="457"/>
      <c r="D16" s="457"/>
      <c r="E16" s="457"/>
      <c r="F16" s="458"/>
      <c r="G16" s="459" t="str">
        <f>Calcu!E18</f>
        <v/>
      </c>
      <c r="H16" s="460"/>
      <c r="I16" s="460"/>
      <c r="J16" s="460"/>
      <c r="K16" s="461"/>
      <c r="L16" s="456" t="str">
        <f>Calcu!F18</f>
        <v/>
      </c>
      <c r="M16" s="457"/>
      <c r="N16" s="457"/>
      <c r="O16" s="457"/>
      <c r="P16" s="458"/>
      <c r="Q16" s="456" t="str">
        <f>Calcu!G18</f>
        <v/>
      </c>
      <c r="R16" s="457"/>
      <c r="S16" s="457"/>
      <c r="T16" s="457"/>
      <c r="U16" s="458"/>
      <c r="V16" s="456" t="str">
        <f>Calcu!H18</f>
        <v/>
      </c>
      <c r="W16" s="457"/>
      <c r="X16" s="457"/>
      <c r="Y16" s="457"/>
      <c r="Z16" s="458"/>
      <c r="AA16" s="456" t="str">
        <f>Calcu!I18</f>
        <v/>
      </c>
      <c r="AB16" s="457"/>
      <c r="AC16" s="457"/>
      <c r="AD16" s="457"/>
      <c r="AE16" s="458"/>
      <c r="AF16" s="456" t="str">
        <f>Calcu!J18</f>
        <v/>
      </c>
      <c r="AG16" s="457"/>
      <c r="AH16" s="457"/>
      <c r="AI16" s="457"/>
      <c r="AJ16" s="458"/>
      <c r="AK16" s="456" t="str">
        <f>Calcu!K18</f>
        <v/>
      </c>
      <c r="AL16" s="457"/>
      <c r="AM16" s="457"/>
      <c r="AN16" s="457"/>
      <c r="AO16" s="458"/>
      <c r="AP16" s="456" t="str">
        <f>Calcu!L18</f>
        <v/>
      </c>
      <c r="AQ16" s="457"/>
      <c r="AR16" s="457"/>
      <c r="AS16" s="457"/>
      <c r="AT16" s="458"/>
      <c r="AU16" s="456" t="str">
        <f>Calcu!M18</f>
        <v/>
      </c>
      <c r="AV16" s="457"/>
      <c r="AW16" s="457"/>
      <c r="AX16" s="457"/>
      <c r="AY16" s="458"/>
      <c r="AZ16" s="456" t="str">
        <f>Calcu!N18</f>
        <v/>
      </c>
      <c r="BA16" s="457"/>
      <c r="BB16" s="457"/>
      <c r="BC16" s="457"/>
      <c r="BD16" s="458"/>
      <c r="BE16" s="456" t="str">
        <f>Calcu!O18</f>
        <v/>
      </c>
      <c r="BF16" s="457"/>
      <c r="BG16" s="457"/>
      <c r="BH16" s="457"/>
      <c r="BI16" s="458"/>
    </row>
    <row r="17" spans="1:61" ht="18.75" customHeight="1">
      <c r="A17" s="58"/>
      <c r="B17" s="456" t="str">
        <f>Calcu!C19</f>
        <v/>
      </c>
      <c r="C17" s="457"/>
      <c r="D17" s="457"/>
      <c r="E17" s="457"/>
      <c r="F17" s="458"/>
      <c r="G17" s="459" t="str">
        <f>Calcu!E19</f>
        <v/>
      </c>
      <c r="H17" s="460"/>
      <c r="I17" s="460"/>
      <c r="J17" s="460"/>
      <c r="K17" s="461"/>
      <c r="L17" s="456" t="str">
        <f>Calcu!F19</f>
        <v/>
      </c>
      <c r="M17" s="457"/>
      <c r="N17" s="457"/>
      <c r="O17" s="457"/>
      <c r="P17" s="458"/>
      <c r="Q17" s="456" t="str">
        <f>Calcu!G19</f>
        <v/>
      </c>
      <c r="R17" s="457"/>
      <c r="S17" s="457"/>
      <c r="T17" s="457"/>
      <c r="U17" s="458"/>
      <c r="V17" s="456" t="str">
        <f>Calcu!H19</f>
        <v/>
      </c>
      <c r="W17" s="457"/>
      <c r="X17" s="457"/>
      <c r="Y17" s="457"/>
      <c r="Z17" s="458"/>
      <c r="AA17" s="456" t="str">
        <f>Calcu!I19</f>
        <v/>
      </c>
      <c r="AB17" s="457"/>
      <c r="AC17" s="457"/>
      <c r="AD17" s="457"/>
      <c r="AE17" s="458"/>
      <c r="AF17" s="456" t="str">
        <f>Calcu!J19</f>
        <v/>
      </c>
      <c r="AG17" s="457"/>
      <c r="AH17" s="457"/>
      <c r="AI17" s="457"/>
      <c r="AJ17" s="458"/>
      <c r="AK17" s="456" t="str">
        <f>Calcu!K19</f>
        <v/>
      </c>
      <c r="AL17" s="457"/>
      <c r="AM17" s="457"/>
      <c r="AN17" s="457"/>
      <c r="AO17" s="458"/>
      <c r="AP17" s="456" t="str">
        <f>Calcu!L19</f>
        <v/>
      </c>
      <c r="AQ17" s="457"/>
      <c r="AR17" s="457"/>
      <c r="AS17" s="457"/>
      <c r="AT17" s="458"/>
      <c r="AU17" s="456" t="str">
        <f>Calcu!M19</f>
        <v/>
      </c>
      <c r="AV17" s="457"/>
      <c r="AW17" s="457"/>
      <c r="AX17" s="457"/>
      <c r="AY17" s="458"/>
      <c r="AZ17" s="456" t="str">
        <f>Calcu!N19</f>
        <v/>
      </c>
      <c r="BA17" s="457"/>
      <c r="BB17" s="457"/>
      <c r="BC17" s="457"/>
      <c r="BD17" s="458"/>
      <c r="BE17" s="456" t="str">
        <f>Calcu!O19</f>
        <v/>
      </c>
      <c r="BF17" s="457"/>
      <c r="BG17" s="457"/>
      <c r="BH17" s="457"/>
      <c r="BI17" s="458"/>
    </row>
    <row r="18" spans="1:61" ht="18.75" customHeight="1">
      <c r="A18" s="58"/>
      <c r="B18" s="456" t="str">
        <f>Calcu!C20</f>
        <v/>
      </c>
      <c r="C18" s="457"/>
      <c r="D18" s="457"/>
      <c r="E18" s="457"/>
      <c r="F18" s="458"/>
      <c r="G18" s="459" t="str">
        <f>Calcu!E20</f>
        <v/>
      </c>
      <c r="H18" s="460"/>
      <c r="I18" s="460"/>
      <c r="J18" s="460"/>
      <c r="K18" s="461"/>
      <c r="L18" s="456" t="str">
        <f>Calcu!F20</f>
        <v/>
      </c>
      <c r="M18" s="457"/>
      <c r="N18" s="457"/>
      <c r="O18" s="457"/>
      <c r="P18" s="458"/>
      <c r="Q18" s="456" t="str">
        <f>Calcu!G20</f>
        <v/>
      </c>
      <c r="R18" s="457"/>
      <c r="S18" s="457"/>
      <c r="T18" s="457"/>
      <c r="U18" s="458"/>
      <c r="V18" s="456" t="str">
        <f>Calcu!H20</f>
        <v/>
      </c>
      <c r="W18" s="457"/>
      <c r="X18" s="457"/>
      <c r="Y18" s="457"/>
      <c r="Z18" s="458"/>
      <c r="AA18" s="456" t="str">
        <f>Calcu!I20</f>
        <v/>
      </c>
      <c r="AB18" s="457"/>
      <c r="AC18" s="457"/>
      <c r="AD18" s="457"/>
      <c r="AE18" s="458"/>
      <c r="AF18" s="456" t="str">
        <f>Calcu!J20</f>
        <v/>
      </c>
      <c r="AG18" s="457"/>
      <c r="AH18" s="457"/>
      <c r="AI18" s="457"/>
      <c r="AJ18" s="458"/>
      <c r="AK18" s="456" t="str">
        <f>Calcu!K20</f>
        <v/>
      </c>
      <c r="AL18" s="457"/>
      <c r="AM18" s="457"/>
      <c r="AN18" s="457"/>
      <c r="AO18" s="458"/>
      <c r="AP18" s="456" t="str">
        <f>Calcu!L20</f>
        <v/>
      </c>
      <c r="AQ18" s="457"/>
      <c r="AR18" s="457"/>
      <c r="AS18" s="457"/>
      <c r="AT18" s="458"/>
      <c r="AU18" s="456" t="str">
        <f>Calcu!M20</f>
        <v/>
      </c>
      <c r="AV18" s="457"/>
      <c r="AW18" s="457"/>
      <c r="AX18" s="457"/>
      <c r="AY18" s="458"/>
      <c r="AZ18" s="456" t="str">
        <f>Calcu!N20</f>
        <v/>
      </c>
      <c r="BA18" s="457"/>
      <c r="BB18" s="457"/>
      <c r="BC18" s="457"/>
      <c r="BD18" s="458"/>
      <c r="BE18" s="456" t="str">
        <f>Calcu!O20</f>
        <v/>
      </c>
      <c r="BF18" s="457"/>
      <c r="BG18" s="457"/>
      <c r="BH18" s="457"/>
      <c r="BI18" s="458"/>
    </row>
    <row r="19" spans="1:61" ht="18.75" customHeight="1">
      <c r="A19" s="58"/>
      <c r="B19" s="456" t="str">
        <f>Calcu!C21</f>
        <v/>
      </c>
      <c r="C19" s="457"/>
      <c r="D19" s="457"/>
      <c r="E19" s="457"/>
      <c r="F19" s="458"/>
      <c r="G19" s="459" t="str">
        <f>Calcu!E21</f>
        <v/>
      </c>
      <c r="H19" s="460"/>
      <c r="I19" s="460"/>
      <c r="J19" s="460"/>
      <c r="K19" s="461"/>
      <c r="L19" s="456" t="str">
        <f>Calcu!F21</f>
        <v/>
      </c>
      <c r="M19" s="457"/>
      <c r="N19" s="457"/>
      <c r="O19" s="457"/>
      <c r="P19" s="458"/>
      <c r="Q19" s="456" t="str">
        <f>Calcu!G21</f>
        <v/>
      </c>
      <c r="R19" s="457"/>
      <c r="S19" s="457"/>
      <c r="T19" s="457"/>
      <c r="U19" s="458"/>
      <c r="V19" s="456" t="str">
        <f>Calcu!H21</f>
        <v/>
      </c>
      <c r="W19" s="457"/>
      <c r="X19" s="457"/>
      <c r="Y19" s="457"/>
      <c r="Z19" s="458"/>
      <c r="AA19" s="456" t="str">
        <f>Calcu!I21</f>
        <v/>
      </c>
      <c r="AB19" s="457"/>
      <c r="AC19" s="457"/>
      <c r="AD19" s="457"/>
      <c r="AE19" s="458"/>
      <c r="AF19" s="456" t="str">
        <f>Calcu!J21</f>
        <v/>
      </c>
      <c r="AG19" s="457"/>
      <c r="AH19" s="457"/>
      <c r="AI19" s="457"/>
      <c r="AJ19" s="458"/>
      <c r="AK19" s="456" t="str">
        <f>Calcu!K21</f>
        <v/>
      </c>
      <c r="AL19" s="457"/>
      <c r="AM19" s="457"/>
      <c r="AN19" s="457"/>
      <c r="AO19" s="458"/>
      <c r="AP19" s="456" t="str">
        <f>Calcu!L21</f>
        <v/>
      </c>
      <c r="AQ19" s="457"/>
      <c r="AR19" s="457"/>
      <c r="AS19" s="457"/>
      <c r="AT19" s="458"/>
      <c r="AU19" s="456" t="str">
        <f>Calcu!M21</f>
        <v/>
      </c>
      <c r="AV19" s="457"/>
      <c r="AW19" s="457"/>
      <c r="AX19" s="457"/>
      <c r="AY19" s="458"/>
      <c r="AZ19" s="456" t="str">
        <f>Calcu!N21</f>
        <v/>
      </c>
      <c r="BA19" s="457"/>
      <c r="BB19" s="457"/>
      <c r="BC19" s="457"/>
      <c r="BD19" s="458"/>
      <c r="BE19" s="456" t="str">
        <f>Calcu!O21</f>
        <v/>
      </c>
      <c r="BF19" s="457"/>
      <c r="BG19" s="457"/>
      <c r="BH19" s="457"/>
      <c r="BI19" s="458"/>
    </row>
    <row r="20" spans="1:61" ht="18.75" customHeight="1">
      <c r="A20" s="58"/>
      <c r="B20" s="456" t="str">
        <f>Calcu!C22</f>
        <v/>
      </c>
      <c r="C20" s="457"/>
      <c r="D20" s="457"/>
      <c r="E20" s="457"/>
      <c r="F20" s="458"/>
      <c r="G20" s="459" t="str">
        <f>Calcu!E22</f>
        <v/>
      </c>
      <c r="H20" s="460"/>
      <c r="I20" s="460"/>
      <c r="J20" s="460"/>
      <c r="K20" s="461"/>
      <c r="L20" s="456" t="str">
        <f>Calcu!F22</f>
        <v/>
      </c>
      <c r="M20" s="457"/>
      <c r="N20" s="457"/>
      <c r="O20" s="457"/>
      <c r="P20" s="458"/>
      <c r="Q20" s="456" t="str">
        <f>Calcu!G22</f>
        <v/>
      </c>
      <c r="R20" s="457"/>
      <c r="S20" s="457"/>
      <c r="T20" s="457"/>
      <c r="U20" s="458"/>
      <c r="V20" s="456" t="str">
        <f>Calcu!H22</f>
        <v/>
      </c>
      <c r="W20" s="457"/>
      <c r="X20" s="457"/>
      <c r="Y20" s="457"/>
      <c r="Z20" s="458"/>
      <c r="AA20" s="456" t="str">
        <f>Calcu!I22</f>
        <v/>
      </c>
      <c r="AB20" s="457"/>
      <c r="AC20" s="457"/>
      <c r="AD20" s="457"/>
      <c r="AE20" s="458"/>
      <c r="AF20" s="456" t="str">
        <f>Calcu!J22</f>
        <v/>
      </c>
      <c r="AG20" s="457"/>
      <c r="AH20" s="457"/>
      <c r="AI20" s="457"/>
      <c r="AJ20" s="458"/>
      <c r="AK20" s="456" t="str">
        <f>Calcu!K22</f>
        <v/>
      </c>
      <c r="AL20" s="457"/>
      <c r="AM20" s="457"/>
      <c r="AN20" s="457"/>
      <c r="AO20" s="458"/>
      <c r="AP20" s="456" t="str">
        <f>Calcu!L22</f>
        <v/>
      </c>
      <c r="AQ20" s="457"/>
      <c r="AR20" s="457"/>
      <c r="AS20" s="457"/>
      <c r="AT20" s="458"/>
      <c r="AU20" s="456" t="str">
        <f>Calcu!M22</f>
        <v/>
      </c>
      <c r="AV20" s="457"/>
      <c r="AW20" s="457"/>
      <c r="AX20" s="457"/>
      <c r="AY20" s="458"/>
      <c r="AZ20" s="456" t="str">
        <f>Calcu!N22</f>
        <v/>
      </c>
      <c r="BA20" s="457"/>
      <c r="BB20" s="457"/>
      <c r="BC20" s="457"/>
      <c r="BD20" s="458"/>
      <c r="BE20" s="456" t="str">
        <f>Calcu!O22</f>
        <v/>
      </c>
      <c r="BF20" s="457"/>
      <c r="BG20" s="457"/>
      <c r="BH20" s="457"/>
      <c r="BI20" s="458"/>
    </row>
    <row r="21" spans="1:61" ht="18.75" customHeight="1">
      <c r="A21" s="58"/>
      <c r="B21" s="456" t="str">
        <f>Calcu!C23</f>
        <v/>
      </c>
      <c r="C21" s="457"/>
      <c r="D21" s="457"/>
      <c r="E21" s="457"/>
      <c r="F21" s="458"/>
      <c r="G21" s="459" t="str">
        <f>Calcu!E23</f>
        <v/>
      </c>
      <c r="H21" s="460"/>
      <c r="I21" s="460"/>
      <c r="J21" s="460"/>
      <c r="K21" s="461"/>
      <c r="L21" s="456" t="str">
        <f>Calcu!F23</f>
        <v/>
      </c>
      <c r="M21" s="457"/>
      <c r="N21" s="457"/>
      <c r="O21" s="457"/>
      <c r="P21" s="458"/>
      <c r="Q21" s="456" t="str">
        <f>Calcu!G23</f>
        <v/>
      </c>
      <c r="R21" s="457"/>
      <c r="S21" s="457"/>
      <c r="T21" s="457"/>
      <c r="U21" s="458"/>
      <c r="V21" s="456" t="str">
        <f>Calcu!H23</f>
        <v/>
      </c>
      <c r="W21" s="457"/>
      <c r="X21" s="457"/>
      <c r="Y21" s="457"/>
      <c r="Z21" s="458"/>
      <c r="AA21" s="456" t="str">
        <f>Calcu!I23</f>
        <v/>
      </c>
      <c r="AB21" s="457"/>
      <c r="AC21" s="457"/>
      <c r="AD21" s="457"/>
      <c r="AE21" s="458"/>
      <c r="AF21" s="456" t="str">
        <f>Calcu!J23</f>
        <v/>
      </c>
      <c r="AG21" s="457"/>
      <c r="AH21" s="457"/>
      <c r="AI21" s="457"/>
      <c r="AJ21" s="458"/>
      <c r="AK21" s="456" t="str">
        <f>Calcu!K23</f>
        <v/>
      </c>
      <c r="AL21" s="457"/>
      <c r="AM21" s="457"/>
      <c r="AN21" s="457"/>
      <c r="AO21" s="458"/>
      <c r="AP21" s="456" t="str">
        <f>Calcu!L23</f>
        <v/>
      </c>
      <c r="AQ21" s="457"/>
      <c r="AR21" s="457"/>
      <c r="AS21" s="457"/>
      <c r="AT21" s="458"/>
      <c r="AU21" s="456" t="str">
        <f>Calcu!M23</f>
        <v/>
      </c>
      <c r="AV21" s="457"/>
      <c r="AW21" s="457"/>
      <c r="AX21" s="457"/>
      <c r="AY21" s="458"/>
      <c r="AZ21" s="456" t="str">
        <f>Calcu!N23</f>
        <v/>
      </c>
      <c r="BA21" s="457"/>
      <c r="BB21" s="457"/>
      <c r="BC21" s="457"/>
      <c r="BD21" s="458"/>
      <c r="BE21" s="456" t="str">
        <f>Calcu!O23</f>
        <v/>
      </c>
      <c r="BF21" s="457"/>
      <c r="BG21" s="457"/>
      <c r="BH21" s="457"/>
      <c r="BI21" s="458"/>
    </row>
    <row r="22" spans="1:61" ht="18.75" customHeight="1">
      <c r="A22" s="58"/>
      <c r="B22" s="456" t="str">
        <f>Calcu!C24</f>
        <v/>
      </c>
      <c r="C22" s="457"/>
      <c r="D22" s="457"/>
      <c r="E22" s="457"/>
      <c r="F22" s="458"/>
      <c r="G22" s="459" t="str">
        <f>Calcu!E24</f>
        <v/>
      </c>
      <c r="H22" s="460"/>
      <c r="I22" s="460"/>
      <c r="J22" s="460"/>
      <c r="K22" s="461"/>
      <c r="L22" s="456" t="str">
        <f>Calcu!F24</f>
        <v/>
      </c>
      <c r="M22" s="457"/>
      <c r="N22" s="457"/>
      <c r="O22" s="457"/>
      <c r="P22" s="458"/>
      <c r="Q22" s="456" t="str">
        <f>Calcu!G24</f>
        <v/>
      </c>
      <c r="R22" s="457"/>
      <c r="S22" s="457"/>
      <c r="T22" s="457"/>
      <c r="U22" s="458"/>
      <c r="V22" s="456" t="str">
        <f>Calcu!H24</f>
        <v/>
      </c>
      <c r="W22" s="457"/>
      <c r="X22" s="457"/>
      <c r="Y22" s="457"/>
      <c r="Z22" s="458"/>
      <c r="AA22" s="456" t="str">
        <f>Calcu!I24</f>
        <v/>
      </c>
      <c r="AB22" s="457"/>
      <c r="AC22" s="457"/>
      <c r="AD22" s="457"/>
      <c r="AE22" s="458"/>
      <c r="AF22" s="456" t="str">
        <f>Calcu!J24</f>
        <v/>
      </c>
      <c r="AG22" s="457"/>
      <c r="AH22" s="457"/>
      <c r="AI22" s="457"/>
      <c r="AJ22" s="458"/>
      <c r="AK22" s="456" t="str">
        <f>Calcu!K24</f>
        <v/>
      </c>
      <c r="AL22" s="457"/>
      <c r="AM22" s="457"/>
      <c r="AN22" s="457"/>
      <c r="AO22" s="458"/>
      <c r="AP22" s="456" t="str">
        <f>Calcu!L24</f>
        <v/>
      </c>
      <c r="AQ22" s="457"/>
      <c r="AR22" s="457"/>
      <c r="AS22" s="457"/>
      <c r="AT22" s="458"/>
      <c r="AU22" s="456" t="str">
        <f>Calcu!M24</f>
        <v/>
      </c>
      <c r="AV22" s="457"/>
      <c r="AW22" s="457"/>
      <c r="AX22" s="457"/>
      <c r="AY22" s="458"/>
      <c r="AZ22" s="456" t="str">
        <f>Calcu!N24</f>
        <v/>
      </c>
      <c r="BA22" s="457"/>
      <c r="BB22" s="457"/>
      <c r="BC22" s="457"/>
      <c r="BD22" s="458"/>
      <c r="BE22" s="456" t="str">
        <f>Calcu!O24</f>
        <v/>
      </c>
      <c r="BF22" s="457"/>
      <c r="BG22" s="457"/>
      <c r="BH22" s="457"/>
      <c r="BI22" s="458"/>
    </row>
    <row r="23" spans="1:61" ht="18.75" customHeight="1">
      <c r="A23" s="58"/>
      <c r="B23" s="456" t="str">
        <f>Calcu!C25</f>
        <v/>
      </c>
      <c r="C23" s="457"/>
      <c r="D23" s="457"/>
      <c r="E23" s="457"/>
      <c r="F23" s="458"/>
      <c r="G23" s="459" t="str">
        <f>Calcu!E25</f>
        <v/>
      </c>
      <c r="H23" s="460"/>
      <c r="I23" s="460"/>
      <c r="J23" s="460"/>
      <c r="K23" s="461"/>
      <c r="L23" s="456" t="str">
        <f>Calcu!F25</f>
        <v/>
      </c>
      <c r="M23" s="457"/>
      <c r="N23" s="457"/>
      <c r="O23" s="457"/>
      <c r="P23" s="458"/>
      <c r="Q23" s="456" t="str">
        <f>Calcu!G25</f>
        <v/>
      </c>
      <c r="R23" s="457"/>
      <c r="S23" s="457"/>
      <c r="T23" s="457"/>
      <c r="U23" s="458"/>
      <c r="V23" s="456" t="str">
        <f>Calcu!H25</f>
        <v/>
      </c>
      <c r="W23" s="457"/>
      <c r="X23" s="457"/>
      <c r="Y23" s="457"/>
      <c r="Z23" s="458"/>
      <c r="AA23" s="456" t="str">
        <f>Calcu!I25</f>
        <v/>
      </c>
      <c r="AB23" s="457"/>
      <c r="AC23" s="457"/>
      <c r="AD23" s="457"/>
      <c r="AE23" s="458"/>
      <c r="AF23" s="456" t="str">
        <f>Calcu!J25</f>
        <v/>
      </c>
      <c r="AG23" s="457"/>
      <c r="AH23" s="457"/>
      <c r="AI23" s="457"/>
      <c r="AJ23" s="458"/>
      <c r="AK23" s="456" t="str">
        <f>Calcu!K25</f>
        <v/>
      </c>
      <c r="AL23" s="457"/>
      <c r="AM23" s="457"/>
      <c r="AN23" s="457"/>
      <c r="AO23" s="458"/>
      <c r="AP23" s="456" t="str">
        <f>Calcu!L25</f>
        <v/>
      </c>
      <c r="AQ23" s="457"/>
      <c r="AR23" s="457"/>
      <c r="AS23" s="457"/>
      <c r="AT23" s="458"/>
      <c r="AU23" s="456" t="str">
        <f>Calcu!M25</f>
        <v/>
      </c>
      <c r="AV23" s="457"/>
      <c r="AW23" s="457"/>
      <c r="AX23" s="457"/>
      <c r="AY23" s="458"/>
      <c r="AZ23" s="456" t="str">
        <f>Calcu!N25</f>
        <v/>
      </c>
      <c r="BA23" s="457"/>
      <c r="BB23" s="457"/>
      <c r="BC23" s="457"/>
      <c r="BD23" s="458"/>
      <c r="BE23" s="456" t="str">
        <f>Calcu!O25</f>
        <v/>
      </c>
      <c r="BF23" s="457"/>
      <c r="BG23" s="457"/>
      <c r="BH23" s="457"/>
      <c r="BI23" s="458"/>
    </row>
    <row r="24" spans="1:61" ht="18.75" customHeight="1">
      <c r="A24" s="58"/>
      <c r="B24" s="456" t="str">
        <f>Calcu!C26</f>
        <v/>
      </c>
      <c r="C24" s="457"/>
      <c r="D24" s="457"/>
      <c r="E24" s="457"/>
      <c r="F24" s="458"/>
      <c r="G24" s="459" t="str">
        <f>Calcu!E26</f>
        <v/>
      </c>
      <c r="H24" s="460"/>
      <c r="I24" s="460"/>
      <c r="J24" s="460"/>
      <c r="K24" s="461"/>
      <c r="L24" s="456" t="str">
        <f>Calcu!F26</f>
        <v/>
      </c>
      <c r="M24" s="457"/>
      <c r="N24" s="457"/>
      <c r="O24" s="457"/>
      <c r="P24" s="458"/>
      <c r="Q24" s="456" t="str">
        <f>Calcu!G26</f>
        <v/>
      </c>
      <c r="R24" s="457"/>
      <c r="S24" s="457"/>
      <c r="T24" s="457"/>
      <c r="U24" s="458"/>
      <c r="V24" s="456" t="str">
        <f>Calcu!H26</f>
        <v/>
      </c>
      <c r="W24" s="457"/>
      <c r="X24" s="457"/>
      <c r="Y24" s="457"/>
      <c r="Z24" s="458"/>
      <c r="AA24" s="456" t="str">
        <f>Calcu!I26</f>
        <v/>
      </c>
      <c r="AB24" s="457"/>
      <c r="AC24" s="457"/>
      <c r="AD24" s="457"/>
      <c r="AE24" s="458"/>
      <c r="AF24" s="456" t="str">
        <f>Calcu!J26</f>
        <v/>
      </c>
      <c r="AG24" s="457"/>
      <c r="AH24" s="457"/>
      <c r="AI24" s="457"/>
      <c r="AJ24" s="458"/>
      <c r="AK24" s="456" t="str">
        <f>Calcu!K26</f>
        <v/>
      </c>
      <c r="AL24" s="457"/>
      <c r="AM24" s="457"/>
      <c r="AN24" s="457"/>
      <c r="AO24" s="458"/>
      <c r="AP24" s="456" t="str">
        <f>Calcu!L26</f>
        <v/>
      </c>
      <c r="AQ24" s="457"/>
      <c r="AR24" s="457"/>
      <c r="AS24" s="457"/>
      <c r="AT24" s="458"/>
      <c r="AU24" s="456" t="str">
        <f>Calcu!M26</f>
        <v/>
      </c>
      <c r="AV24" s="457"/>
      <c r="AW24" s="457"/>
      <c r="AX24" s="457"/>
      <c r="AY24" s="458"/>
      <c r="AZ24" s="456" t="str">
        <f>Calcu!N26</f>
        <v/>
      </c>
      <c r="BA24" s="457"/>
      <c r="BB24" s="457"/>
      <c r="BC24" s="457"/>
      <c r="BD24" s="458"/>
      <c r="BE24" s="456" t="str">
        <f>Calcu!O26</f>
        <v/>
      </c>
      <c r="BF24" s="457"/>
      <c r="BG24" s="457"/>
      <c r="BH24" s="457"/>
      <c r="BI24" s="458"/>
    </row>
    <row r="25" spans="1:61" ht="18.75" customHeight="1">
      <c r="A25" s="58"/>
      <c r="B25" s="456" t="str">
        <f>Calcu!C27</f>
        <v/>
      </c>
      <c r="C25" s="457"/>
      <c r="D25" s="457"/>
      <c r="E25" s="457"/>
      <c r="F25" s="458"/>
      <c r="G25" s="459" t="str">
        <f>Calcu!E27</f>
        <v/>
      </c>
      <c r="H25" s="460"/>
      <c r="I25" s="460"/>
      <c r="J25" s="460"/>
      <c r="K25" s="461"/>
      <c r="L25" s="456" t="str">
        <f>Calcu!F27</f>
        <v/>
      </c>
      <c r="M25" s="457"/>
      <c r="N25" s="457"/>
      <c r="O25" s="457"/>
      <c r="P25" s="458"/>
      <c r="Q25" s="456" t="str">
        <f>Calcu!G27</f>
        <v/>
      </c>
      <c r="R25" s="457"/>
      <c r="S25" s="457"/>
      <c r="T25" s="457"/>
      <c r="U25" s="458"/>
      <c r="V25" s="456" t="str">
        <f>Calcu!H27</f>
        <v/>
      </c>
      <c r="W25" s="457"/>
      <c r="X25" s="457"/>
      <c r="Y25" s="457"/>
      <c r="Z25" s="458"/>
      <c r="AA25" s="456" t="str">
        <f>Calcu!I27</f>
        <v/>
      </c>
      <c r="AB25" s="457"/>
      <c r="AC25" s="457"/>
      <c r="AD25" s="457"/>
      <c r="AE25" s="458"/>
      <c r="AF25" s="456" t="str">
        <f>Calcu!J27</f>
        <v/>
      </c>
      <c r="AG25" s="457"/>
      <c r="AH25" s="457"/>
      <c r="AI25" s="457"/>
      <c r="AJ25" s="458"/>
      <c r="AK25" s="456" t="str">
        <f>Calcu!K27</f>
        <v/>
      </c>
      <c r="AL25" s="457"/>
      <c r="AM25" s="457"/>
      <c r="AN25" s="457"/>
      <c r="AO25" s="458"/>
      <c r="AP25" s="456" t="str">
        <f>Calcu!L27</f>
        <v/>
      </c>
      <c r="AQ25" s="457"/>
      <c r="AR25" s="457"/>
      <c r="AS25" s="457"/>
      <c r="AT25" s="458"/>
      <c r="AU25" s="456" t="str">
        <f>Calcu!M27</f>
        <v/>
      </c>
      <c r="AV25" s="457"/>
      <c r="AW25" s="457"/>
      <c r="AX25" s="457"/>
      <c r="AY25" s="458"/>
      <c r="AZ25" s="456" t="str">
        <f>Calcu!N27</f>
        <v/>
      </c>
      <c r="BA25" s="457"/>
      <c r="BB25" s="457"/>
      <c r="BC25" s="457"/>
      <c r="BD25" s="458"/>
      <c r="BE25" s="456" t="str">
        <f>Calcu!O27</f>
        <v/>
      </c>
      <c r="BF25" s="457"/>
      <c r="BG25" s="457"/>
      <c r="BH25" s="457"/>
      <c r="BI25" s="458"/>
    </row>
    <row r="26" spans="1:61" ht="18.75" customHeight="1">
      <c r="A26" s="58"/>
      <c r="B26" s="456" t="str">
        <f>Calcu!C28</f>
        <v/>
      </c>
      <c r="C26" s="457"/>
      <c r="D26" s="457"/>
      <c r="E26" s="457"/>
      <c r="F26" s="458"/>
      <c r="G26" s="459" t="str">
        <f>Calcu!E28</f>
        <v/>
      </c>
      <c r="H26" s="460"/>
      <c r="I26" s="460"/>
      <c r="J26" s="460"/>
      <c r="K26" s="461"/>
      <c r="L26" s="456" t="str">
        <f>Calcu!F28</f>
        <v/>
      </c>
      <c r="M26" s="457"/>
      <c r="N26" s="457"/>
      <c r="O26" s="457"/>
      <c r="P26" s="458"/>
      <c r="Q26" s="456" t="str">
        <f>Calcu!G28</f>
        <v/>
      </c>
      <c r="R26" s="457"/>
      <c r="S26" s="457"/>
      <c r="T26" s="457"/>
      <c r="U26" s="458"/>
      <c r="V26" s="456" t="str">
        <f>Calcu!H28</f>
        <v/>
      </c>
      <c r="W26" s="457"/>
      <c r="X26" s="457"/>
      <c r="Y26" s="457"/>
      <c r="Z26" s="458"/>
      <c r="AA26" s="456" t="str">
        <f>Calcu!I28</f>
        <v/>
      </c>
      <c r="AB26" s="457"/>
      <c r="AC26" s="457"/>
      <c r="AD26" s="457"/>
      <c r="AE26" s="458"/>
      <c r="AF26" s="456" t="str">
        <f>Calcu!J28</f>
        <v/>
      </c>
      <c r="AG26" s="457"/>
      <c r="AH26" s="457"/>
      <c r="AI26" s="457"/>
      <c r="AJ26" s="458"/>
      <c r="AK26" s="456" t="str">
        <f>Calcu!K28</f>
        <v/>
      </c>
      <c r="AL26" s="457"/>
      <c r="AM26" s="457"/>
      <c r="AN26" s="457"/>
      <c r="AO26" s="458"/>
      <c r="AP26" s="456" t="str">
        <f>Calcu!L28</f>
        <v/>
      </c>
      <c r="AQ26" s="457"/>
      <c r="AR26" s="457"/>
      <c r="AS26" s="457"/>
      <c r="AT26" s="458"/>
      <c r="AU26" s="456" t="str">
        <f>Calcu!M28</f>
        <v/>
      </c>
      <c r="AV26" s="457"/>
      <c r="AW26" s="457"/>
      <c r="AX26" s="457"/>
      <c r="AY26" s="458"/>
      <c r="AZ26" s="456" t="str">
        <f>Calcu!N28</f>
        <v/>
      </c>
      <c r="BA26" s="457"/>
      <c r="BB26" s="457"/>
      <c r="BC26" s="457"/>
      <c r="BD26" s="458"/>
      <c r="BE26" s="456" t="str">
        <f>Calcu!O28</f>
        <v/>
      </c>
      <c r="BF26" s="457"/>
      <c r="BG26" s="457"/>
      <c r="BH26" s="457"/>
      <c r="BI26" s="458"/>
    </row>
    <row r="27" spans="1:61" ht="18.75" customHeight="1">
      <c r="A27" s="58"/>
    </row>
    <row r="28" spans="1:61" ht="18.75" customHeight="1">
      <c r="A28" s="58" t="s">
        <v>291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</row>
    <row r="29" spans="1:61" ht="18.75" customHeight="1">
      <c r="A29" s="58"/>
      <c r="B29" s="452" t="s">
        <v>280</v>
      </c>
      <c r="C29" s="453"/>
      <c r="D29" s="453"/>
      <c r="E29" s="453"/>
      <c r="F29" s="454"/>
      <c r="G29" s="452" t="s">
        <v>292</v>
      </c>
      <c r="H29" s="453"/>
      <c r="I29" s="453"/>
      <c r="J29" s="453"/>
      <c r="K29" s="454"/>
      <c r="L29" s="548" t="s">
        <v>90</v>
      </c>
      <c r="M29" s="548"/>
      <c r="N29" s="548"/>
      <c r="O29" s="548"/>
      <c r="P29" s="548"/>
      <c r="Q29" s="548" t="s">
        <v>121</v>
      </c>
      <c r="R29" s="548"/>
      <c r="S29" s="548"/>
      <c r="T29" s="548"/>
      <c r="U29" s="548"/>
      <c r="V29" s="548" t="s">
        <v>171</v>
      </c>
      <c r="W29" s="548"/>
      <c r="X29" s="548"/>
      <c r="Y29" s="548"/>
      <c r="Z29" s="548"/>
      <c r="AA29" s="548" t="s">
        <v>172</v>
      </c>
      <c r="AB29" s="548"/>
      <c r="AC29" s="548"/>
      <c r="AD29" s="548"/>
      <c r="AE29" s="548"/>
      <c r="AF29" s="548" t="s">
        <v>173</v>
      </c>
      <c r="AG29" s="548"/>
      <c r="AH29" s="548"/>
      <c r="AI29" s="548"/>
      <c r="AJ29" s="548"/>
      <c r="AK29" s="548" t="s">
        <v>127</v>
      </c>
      <c r="AL29" s="548"/>
      <c r="AM29" s="548"/>
      <c r="AN29" s="548"/>
      <c r="AO29" s="548"/>
      <c r="AP29" s="548" t="s">
        <v>75</v>
      </c>
      <c r="AQ29" s="548"/>
      <c r="AR29" s="548"/>
      <c r="AS29" s="548"/>
      <c r="AT29" s="548"/>
    </row>
    <row r="30" spans="1:61" ht="18.75" customHeight="1">
      <c r="A30" s="58"/>
      <c r="B30" s="551" t="s">
        <v>240</v>
      </c>
      <c r="C30" s="484"/>
      <c r="D30" s="484"/>
      <c r="E30" s="484"/>
      <c r="F30" s="552"/>
      <c r="G30" s="456" t="str">
        <f>B7</f>
        <v/>
      </c>
      <c r="H30" s="457"/>
      <c r="I30" s="457"/>
      <c r="J30" s="457"/>
      <c r="K30" s="458"/>
      <c r="L30" s="451" t="e">
        <f>L8/L7</f>
        <v>#VALUE!</v>
      </c>
      <c r="M30" s="487"/>
      <c r="N30" s="487"/>
      <c r="O30" s="487"/>
      <c r="P30" s="488"/>
      <c r="Q30" s="451" t="e">
        <f>Q8/Q7</f>
        <v>#VALUE!</v>
      </c>
      <c r="R30" s="487"/>
      <c r="S30" s="487"/>
      <c r="T30" s="487"/>
      <c r="U30" s="488"/>
      <c r="V30" s="451" t="e">
        <f>V8/V7</f>
        <v>#VALUE!</v>
      </c>
      <c r="W30" s="487"/>
      <c r="X30" s="487"/>
      <c r="Y30" s="487"/>
      <c r="Z30" s="488"/>
      <c r="AA30" s="451" t="e">
        <f>AA8/AA7</f>
        <v>#VALUE!</v>
      </c>
      <c r="AB30" s="487"/>
      <c r="AC30" s="487"/>
      <c r="AD30" s="487"/>
      <c r="AE30" s="488"/>
      <c r="AF30" s="451" t="e">
        <f>AF8/AF7</f>
        <v>#VALUE!</v>
      </c>
      <c r="AG30" s="487"/>
      <c r="AH30" s="487"/>
      <c r="AI30" s="487"/>
      <c r="AJ30" s="488"/>
      <c r="AK30" s="451" t="e">
        <f t="shared" ref="AK30:AK49" si="0">AVERAGE(L30:AJ30)</f>
        <v>#VALUE!</v>
      </c>
      <c r="AL30" s="457"/>
      <c r="AM30" s="457"/>
      <c r="AN30" s="457"/>
      <c r="AO30" s="458"/>
      <c r="AP30" s="447" t="e">
        <f t="shared" ref="AP30:AP49" si="1">STDEV(L30:AJ30)</f>
        <v>#VALUE!</v>
      </c>
      <c r="AQ30" s="448"/>
      <c r="AR30" s="448"/>
      <c r="AS30" s="448"/>
      <c r="AT30" s="449"/>
    </row>
    <row r="31" spans="1:61" ht="18.75" customHeight="1">
      <c r="A31" s="58"/>
      <c r="B31" s="553"/>
      <c r="C31" s="473"/>
      <c r="D31" s="473"/>
      <c r="E31" s="473"/>
      <c r="F31" s="554"/>
      <c r="G31" s="456" t="str">
        <f>B9</f>
        <v/>
      </c>
      <c r="H31" s="457"/>
      <c r="I31" s="457"/>
      <c r="J31" s="457"/>
      <c r="K31" s="458"/>
      <c r="L31" s="451" t="e">
        <f>L10/L9</f>
        <v>#VALUE!</v>
      </c>
      <c r="M31" s="487"/>
      <c r="N31" s="487"/>
      <c r="O31" s="487"/>
      <c r="P31" s="488"/>
      <c r="Q31" s="451" t="e">
        <f>Q10/Q9</f>
        <v>#VALUE!</v>
      </c>
      <c r="R31" s="487"/>
      <c r="S31" s="487"/>
      <c r="T31" s="487"/>
      <c r="U31" s="488"/>
      <c r="V31" s="451" t="e">
        <f>V10/V9</f>
        <v>#VALUE!</v>
      </c>
      <c r="W31" s="487"/>
      <c r="X31" s="487"/>
      <c r="Y31" s="487"/>
      <c r="Z31" s="488"/>
      <c r="AA31" s="451" t="e">
        <f>AA10/AA9</f>
        <v>#VALUE!</v>
      </c>
      <c r="AB31" s="487"/>
      <c r="AC31" s="487"/>
      <c r="AD31" s="487"/>
      <c r="AE31" s="488"/>
      <c r="AF31" s="451" t="e">
        <f>AF10/AF9</f>
        <v>#VALUE!</v>
      </c>
      <c r="AG31" s="487"/>
      <c r="AH31" s="487"/>
      <c r="AI31" s="487"/>
      <c r="AJ31" s="488"/>
      <c r="AK31" s="451" t="e">
        <f t="shared" si="0"/>
        <v>#VALUE!</v>
      </c>
      <c r="AL31" s="457"/>
      <c r="AM31" s="457"/>
      <c r="AN31" s="457"/>
      <c r="AO31" s="458"/>
      <c r="AP31" s="447" t="e">
        <f t="shared" si="1"/>
        <v>#VALUE!</v>
      </c>
      <c r="AQ31" s="448"/>
      <c r="AR31" s="448"/>
      <c r="AS31" s="448"/>
      <c r="AT31" s="449"/>
    </row>
    <row r="32" spans="1:61" ht="18.75" customHeight="1">
      <c r="A32" s="58"/>
      <c r="B32" s="555"/>
      <c r="C32" s="473"/>
      <c r="D32" s="473"/>
      <c r="E32" s="473"/>
      <c r="F32" s="554"/>
      <c r="G32" s="451" t="str">
        <f>B11</f>
        <v/>
      </c>
      <c r="H32" s="487"/>
      <c r="I32" s="487"/>
      <c r="J32" s="487"/>
      <c r="K32" s="488"/>
      <c r="L32" s="451" t="e">
        <f>L12/L11</f>
        <v>#VALUE!</v>
      </c>
      <c r="M32" s="487"/>
      <c r="N32" s="487"/>
      <c r="O32" s="487"/>
      <c r="P32" s="488"/>
      <c r="Q32" s="451" t="e">
        <f>Q12/Q11</f>
        <v>#VALUE!</v>
      </c>
      <c r="R32" s="487"/>
      <c r="S32" s="487"/>
      <c r="T32" s="487"/>
      <c r="U32" s="488"/>
      <c r="V32" s="451" t="e">
        <f>V12/V11</f>
        <v>#VALUE!</v>
      </c>
      <c r="W32" s="487"/>
      <c r="X32" s="487"/>
      <c r="Y32" s="487"/>
      <c r="Z32" s="488"/>
      <c r="AA32" s="451" t="e">
        <f>AA12/AA11</f>
        <v>#VALUE!</v>
      </c>
      <c r="AB32" s="487"/>
      <c r="AC32" s="487"/>
      <c r="AD32" s="487"/>
      <c r="AE32" s="488"/>
      <c r="AF32" s="451" t="e">
        <f>AF12/AF11</f>
        <v>#VALUE!</v>
      </c>
      <c r="AG32" s="487"/>
      <c r="AH32" s="487"/>
      <c r="AI32" s="487"/>
      <c r="AJ32" s="488"/>
      <c r="AK32" s="451" t="e">
        <f t="shared" si="0"/>
        <v>#VALUE!</v>
      </c>
      <c r="AL32" s="457"/>
      <c r="AM32" s="457"/>
      <c r="AN32" s="457"/>
      <c r="AO32" s="458"/>
      <c r="AP32" s="447" t="e">
        <f t="shared" si="1"/>
        <v>#VALUE!</v>
      </c>
      <c r="AQ32" s="448"/>
      <c r="AR32" s="448"/>
      <c r="AS32" s="448"/>
      <c r="AT32" s="449"/>
    </row>
    <row r="33" spans="1:46" ht="18.75" customHeight="1">
      <c r="A33" s="58"/>
      <c r="B33" s="555"/>
      <c r="C33" s="473"/>
      <c r="D33" s="473"/>
      <c r="E33" s="473"/>
      <c r="F33" s="554"/>
      <c r="G33" s="456" t="str">
        <f>B13</f>
        <v/>
      </c>
      <c r="H33" s="457"/>
      <c r="I33" s="457"/>
      <c r="J33" s="457"/>
      <c r="K33" s="458"/>
      <c r="L33" s="451" t="e">
        <f>L14/L13</f>
        <v>#VALUE!</v>
      </c>
      <c r="M33" s="487"/>
      <c r="N33" s="487"/>
      <c r="O33" s="487"/>
      <c r="P33" s="488"/>
      <c r="Q33" s="451" t="e">
        <f>Q14/Q13</f>
        <v>#VALUE!</v>
      </c>
      <c r="R33" s="487"/>
      <c r="S33" s="487"/>
      <c r="T33" s="487"/>
      <c r="U33" s="488"/>
      <c r="V33" s="451" t="e">
        <f>V14/V13</f>
        <v>#VALUE!</v>
      </c>
      <c r="W33" s="487"/>
      <c r="X33" s="487"/>
      <c r="Y33" s="487"/>
      <c r="Z33" s="488"/>
      <c r="AA33" s="451" t="e">
        <f>AA14/AA13</f>
        <v>#VALUE!</v>
      </c>
      <c r="AB33" s="487"/>
      <c r="AC33" s="487"/>
      <c r="AD33" s="487"/>
      <c r="AE33" s="488"/>
      <c r="AF33" s="451" t="e">
        <f>AF14/AF13</f>
        <v>#VALUE!</v>
      </c>
      <c r="AG33" s="487"/>
      <c r="AH33" s="487"/>
      <c r="AI33" s="487"/>
      <c r="AJ33" s="488"/>
      <c r="AK33" s="451" t="e">
        <f t="shared" si="0"/>
        <v>#VALUE!</v>
      </c>
      <c r="AL33" s="457"/>
      <c r="AM33" s="457"/>
      <c r="AN33" s="457"/>
      <c r="AO33" s="458"/>
      <c r="AP33" s="447" t="e">
        <f t="shared" si="1"/>
        <v>#VALUE!</v>
      </c>
      <c r="AQ33" s="448"/>
      <c r="AR33" s="448"/>
      <c r="AS33" s="448"/>
      <c r="AT33" s="449"/>
    </row>
    <row r="34" spans="1:46" ht="18.75" customHeight="1">
      <c r="A34" s="58"/>
      <c r="B34" s="555"/>
      <c r="C34" s="473"/>
      <c r="D34" s="473"/>
      <c r="E34" s="473"/>
      <c r="F34" s="554"/>
      <c r="G34" s="456" t="str">
        <f>B15</f>
        <v/>
      </c>
      <c r="H34" s="457"/>
      <c r="I34" s="457"/>
      <c r="J34" s="457"/>
      <c r="K34" s="458"/>
      <c r="L34" s="451" t="e">
        <f>L16/L15</f>
        <v>#VALUE!</v>
      </c>
      <c r="M34" s="487"/>
      <c r="N34" s="487"/>
      <c r="O34" s="487"/>
      <c r="P34" s="488"/>
      <c r="Q34" s="451" t="e">
        <f>Q16/Q15</f>
        <v>#VALUE!</v>
      </c>
      <c r="R34" s="487"/>
      <c r="S34" s="487"/>
      <c r="T34" s="487"/>
      <c r="U34" s="488"/>
      <c r="V34" s="451" t="e">
        <f>V16/V15</f>
        <v>#VALUE!</v>
      </c>
      <c r="W34" s="487"/>
      <c r="X34" s="487"/>
      <c r="Y34" s="487"/>
      <c r="Z34" s="488"/>
      <c r="AA34" s="451" t="e">
        <f>AA16/AA15</f>
        <v>#VALUE!</v>
      </c>
      <c r="AB34" s="487"/>
      <c r="AC34" s="487"/>
      <c r="AD34" s="487"/>
      <c r="AE34" s="488"/>
      <c r="AF34" s="451" t="e">
        <f>AF16/AF15</f>
        <v>#VALUE!</v>
      </c>
      <c r="AG34" s="487"/>
      <c r="AH34" s="487"/>
      <c r="AI34" s="487"/>
      <c r="AJ34" s="488"/>
      <c r="AK34" s="451" t="e">
        <f t="shared" si="0"/>
        <v>#VALUE!</v>
      </c>
      <c r="AL34" s="457"/>
      <c r="AM34" s="457"/>
      <c r="AN34" s="457"/>
      <c r="AO34" s="458"/>
      <c r="AP34" s="447" t="e">
        <f t="shared" si="1"/>
        <v>#VALUE!</v>
      </c>
      <c r="AQ34" s="448"/>
      <c r="AR34" s="448"/>
      <c r="AS34" s="448"/>
      <c r="AT34" s="449"/>
    </row>
    <row r="35" spans="1:46" ht="18.75" customHeight="1">
      <c r="A35" s="58"/>
      <c r="B35" s="555"/>
      <c r="C35" s="473"/>
      <c r="D35" s="473"/>
      <c r="E35" s="473"/>
      <c r="F35" s="554"/>
      <c r="G35" s="456" t="str">
        <f>B17</f>
        <v/>
      </c>
      <c r="H35" s="457"/>
      <c r="I35" s="457"/>
      <c r="J35" s="457"/>
      <c r="K35" s="458"/>
      <c r="L35" s="451" t="e">
        <f>L18/L17</f>
        <v>#VALUE!</v>
      </c>
      <c r="M35" s="487"/>
      <c r="N35" s="487"/>
      <c r="O35" s="487"/>
      <c r="P35" s="488"/>
      <c r="Q35" s="451" t="e">
        <f>Q18/Q17</f>
        <v>#VALUE!</v>
      </c>
      <c r="R35" s="487"/>
      <c r="S35" s="487"/>
      <c r="T35" s="487"/>
      <c r="U35" s="488"/>
      <c r="V35" s="451" t="e">
        <f>V18/V17</f>
        <v>#VALUE!</v>
      </c>
      <c r="W35" s="487"/>
      <c r="X35" s="487"/>
      <c r="Y35" s="487"/>
      <c r="Z35" s="488"/>
      <c r="AA35" s="451" t="e">
        <f>AA18/AA17</f>
        <v>#VALUE!</v>
      </c>
      <c r="AB35" s="487"/>
      <c r="AC35" s="487"/>
      <c r="AD35" s="487"/>
      <c r="AE35" s="488"/>
      <c r="AF35" s="451" t="e">
        <f>AF18/AF17</f>
        <v>#VALUE!</v>
      </c>
      <c r="AG35" s="487"/>
      <c r="AH35" s="487"/>
      <c r="AI35" s="487"/>
      <c r="AJ35" s="488"/>
      <c r="AK35" s="451" t="e">
        <f t="shared" si="0"/>
        <v>#VALUE!</v>
      </c>
      <c r="AL35" s="457"/>
      <c r="AM35" s="457"/>
      <c r="AN35" s="457"/>
      <c r="AO35" s="458"/>
      <c r="AP35" s="447" t="e">
        <f t="shared" si="1"/>
        <v>#VALUE!</v>
      </c>
      <c r="AQ35" s="448"/>
      <c r="AR35" s="448"/>
      <c r="AS35" s="448"/>
      <c r="AT35" s="449"/>
    </row>
    <row r="36" spans="1:46" ht="18.75" customHeight="1">
      <c r="A36" s="58"/>
      <c r="B36" s="555"/>
      <c r="C36" s="473"/>
      <c r="D36" s="473"/>
      <c r="E36" s="473"/>
      <c r="F36" s="554"/>
      <c r="G36" s="456" t="str">
        <f>B19</f>
        <v/>
      </c>
      <c r="H36" s="457"/>
      <c r="I36" s="457"/>
      <c r="J36" s="457"/>
      <c r="K36" s="458"/>
      <c r="L36" s="451" t="e">
        <f>L20/L19</f>
        <v>#VALUE!</v>
      </c>
      <c r="M36" s="487"/>
      <c r="N36" s="487"/>
      <c r="O36" s="487"/>
      <c r="P36" s="488"/>
      <c r="Q36" s="451" t="e">
        <f>Q20/Q19</f>
        <v>#VALUE!</v>
      </c>
      <c r="R36" s="487"/>
      <c r="S36" s="487"/>
      <c r="T36" s="487"/>
      <c r="U36" s="488"/>
      <c r="V36" s="451" t="e">
        <f>V20/V19</f>
        <v>#VALUE!</v>
      </c>
      <c r="W36" s="487"/>
      <c r="X36" s="487"/>
      <c r="Y36" s="487"/>
      <c r="Z36" s="488"/>
      <c r="AA36" s="451" t="e">
        <f>AA20/AA19</f>
        <v>#VALUE!</v>
      </c>
      <c r="AB36" s="487"/>
      <c r="AC36" s="487"/>
      <c r="AD36" s="487"/>
      <c r="AE36" s="488"/>
      <c r="AF36" s="451" t="e">
        <f>AF20/AF19</f>
        <v>#VALUE!</v>
      </c>
      <c r="AG36" s="487"/>
      <c r="AH36" s="487"/>
      <c r="AI36" s="487"/>
      <c r="AJ36" s="488"/>
      <c r="AK36" s="451" t="e">
        <f t="shared" si="0"/>
        <v>#VALUE!</v>
      </c>
      <c r="AL36" s="457"/>
      <c r="AM36" s="457"/>
      <c r="AN36" s="457"/>
      <c r="AO36" s="458"/>
      <c r="AP36" s="447" t="e">
        <f t="shared" si="1"/>
        <v>#VALUE!</v>
      </c>
      <c r="AQ36" s="448"/>
      <c r="AR36" s="448"/>
      <c r="AS36" s="448"/>
      <c r="AT36" s="449"/>
    </row>
    <row r="37" spans="1:46" ht="18.75" customHeight="1">
      <c r="A37" s="58"/>
      <c r="B37" s="555"/>
      <c r="C37" s="473"/>
      <c r="D37" s="473"/>
      <c r="E37" s="473"/>
      <c r="F37" s="554"/>
      <c r="G37" s="456" t="str">
        <f>B21</f>
        <v/>
      </c>
      <c r="H37" s="457"/>
      <c r="I37" s="457"/>
      <c r="J37" s="457"/>
      <c r="K37" s="458"/>
      <c r="L37" s="451" t="e">
        <f>L22/L21</f>
        <v>#VALUE!</v>
      </c>
      <c r="M37" s="487"/>
      <c r="N37" s="487"/>
      <c r="O37" s="487"/>
      <c r="P37" s="488"/>
      <c r="Q37" s="451" t="e">
        <f>Q22/Q21</f>
        <v>#VALUE!</v>
      </c>
      <c r="R37" s="487"/>
      <c r="S37" s="487"/>
      <c r="T37" s="487"/>
      <c r="U37" s="488"/>
      <c r="V37" s="451" t="e">
        <f>V22/V21</f>
        <v>#VALUE!</v>
      </c>
      <c r="W37" s="487"/>
      <c r="X37" s="487"/>
      <c r="Y37" s="487"/>
      <c r="Z37" s="488"/>
      <c r="AA37" s="451" t="e">
        <f>AA22/AA21</f>
        <v>#VALUE!</v>
      </c>
      <c r="AB37" s="487"/>
      <c r="AC37" s="487"/>
      <c r="AD37" s="487"/>
      <c r="AE37" s="488"/>
      <c r="AF37" s="451" t="e">
        <f>AF22/AF21</f>
        <v>#VALUE!</v>
      </c>
      <c r="AG37" s="487"/>
      <c r="AH37" s="487"/>
      <c r="AI37" s="487"/>
      <c r="AJ37" s="488"/>
      <c r="AK37" s="451" t="e">
        <f t="shared" si="0"/>
        <v>#VALUE!</v>
      </c>
      <c r="AL37" s="457"/>
      <c r="AM37" s="457"/>
      <c r="AN37" s="457"/>
      <c r="AO37" s="458"/>
      <c r="AP37" s="447" t="e">
        <f t="shared" si="1"/>
        <v>#VALUE!</v>
      </c>
      <c r="AQ37" s="448"/>
      <c r="AR37" s="448"/>
      <c r="AS37" s="448"/>
      <c r="AT37" s="449"/>
    </row>
    <row r="38" spans="1:46" ht="18.75" customHeight="1">
      <c r="A38" s="58"/>
      <c r="B38" s="555"/>
      <c r="C38" s="473"/>
      <c r="D38" s="473"/>
      <c r="E38" s="473"/>
      <c r="F38" s="554"/>
      <c r="G38" s="456" t="str">
        <f>B23</f>
        <v/>
      </c>
      <c r="H38" s="457"/>
      <c r="I38" s="457"/>
      <c r="J38" s="457"/>
      <c r="K38" s="458"/>
      <c r="L38" s="451" t="e">
        <f>L24/L23</f>
        <v>#VALUE!</v>
      </c>
      <c r="M38" s="487"/>
      <c r="N38" s="487"/>
      <c r="O38" s="487"/>
      <c r="P38" s="488"/>
      <c r="Q38" s="451" t="e">
        <f>Q24/Q23</f>
        <v>#VALUE!</v>
      </c>
      <c r="R38" s="487"/>
      <c r="S38" s="487"/>
      <c r="T38" s="487"/>
      <c r="U38" s="488"/>
      <c r="V38" s="451" t="e">
        <f>V24/V23</f>
        <v>#VALUE!</v>
      </c>
      <c r="W38" s="487"/>
      <c r="X38" s="487"/>
      <c r="Y38" s="487"/>
      <c r="Z38" s="488"/>
      <c r="AA38" s="451" t="e">
        <f>AA24/AA23</f>
        <v>#VALUE!</v>
      </c>
      <c r="AB38" s="487"/>
      <c r="AC38" s="487"/>
      <c r="AD38" s="487"/>
      <c r="AE38" s="488"/>
      <c r="AF38" s="451" t="e">
        <f>AF24/AF23</f>
        <v>#VALUE!</v>
      </c>
      <c r="AG38" s="487"/>
      <c r="AH38" s="487"/>
      <c r="AI38" s="487"/>
      <c r="AJ38" s="488"/>
      <c r="AK38" s="451" t="e">
        <f t="shared" si="0"/>
        <v>#VALUE!</v>
      </c>
      <c r="AL38" s="457"/>
      <c r="AM38" s="457"/>
      <c r="AN38" s="457"/>
      <c r="AO38" s="458"/>
      <c r="AP38" s="447" t="e">
        <f t="shared" si="1"/>
        <v>#VALUE!</v>
      </c>
      <c r="AQ38" s="448"/>
      <c r="AR38" s="448"/>
      <c r="AS38" s="448"/>
      <c r="AT38" s="449"/>
    </row>
    <row r="39" spans="1:46" ht="18.75" customHeight="1">
      <c r="A39" s="58"/>
      <c r="B39" s="556"/>
      <c r="C39" s="557"/>
      <c r="D39" s="557"/>
      <c r="E39" s="557"/>
      <c r="F39" s="558"/>
      <c r="G39" s="456" t="str">
        <f>B25</f>
        <v/>
      </c>
      <c r="H39" s="457"/>
      <c r="I39" s="457"/>
      <c r="J39" s="457"/>
      <c r="K39" s="458"/>
      <c r="L39" s="451" t="e">
        <f>L26/L25</f>
        <v>#VALUE!</v>
      </c>
      <c r="M39" s="487"/>
      <c r="N39" s="487"/>
      <c r="O39" s="487"/>
      <c r="P39" s="488"/>
      <c r="Q39" s="451" t="e">
        <f>Q26/Q25</f>
        <v>#VALUE!</v>
      </c>
      <c r="R39" s="487"/>
      <c r="S39" s="487"/>
      <c r="T39" s="487"/>
      <c r="U39" s="488"/>
      <c r="V39" s="451" t="e">
        <f>V26/V25</f>
        <v>#VALUE!</v>
      </c>
      <c r="W39" s="487"/>
      <c r="X39" s="487"/>
      <c r="Y39" s="487"/>
      <c r="Z39" s="488"/>
      <c r="AA39" s="451" t="e">
        <f>AA26/AA25</f>
        <v>#VALUE!</v>
      </c>
      <c r="AB39" s="487"/>
      <c r="AC39" s="487"/>
      <c r="AD39" s="487"/>
      <c r="AE39" s="488"/>
      <c r="AF39" s="451" t="e">
        <f>AF26/AF25</f>
        <v>#VALUE!</v>
      </c>
      <c r="AG39" s="487"/>
      <c r="AH39" s="487"/>
      <c r="AI39" s="487"/>
      <c r="AJ39" s="488"/>
      <c r="AK39" s="451" t="e">
        <f t="shared" si="0"/>
        <v>#VALUE!</v>
      </c>
      <c r="AL39" s="457"/>
      <c r="AM39" s="457"/>
      <c r="AN39" s="457"/>
      <c r="AO39" s="458"/>
      <c r="AP39" s="447" t="e">
        <f t="shared" si="1"/>
        <v>#VALUE!</v>
      </c>
      <c r="AQ39" s="448"/>
      <c r="AR39" s="448"/>
      <c r="AS39" s="448"/>
      <c r="AT39" s="449"/>
    </row>
    <row r="40" spans="1:46" ht="18.75" customHeight="1">
      <c r="A40" s="58"/>
      <c r="B40" s="551" t="s">
        <v>241</v>
      </c>
      <c r="C40" s="484"/>
      <c r="D40" s="484"/>
      <c r="E40" s="484"/>
      <c r="F40" s="552"/>
      <c r="G40" s="456" t="str">
        <f>G30</f>
        <v/>
      </c>
      <c r="H40" s="457"/>
      <c r="I40" s="457"/>
      <c r="J40" s="457"/>
      <c r="K40" s="458"/>
      <c r="L40" s="451" t="e">
        <f>AK8/AK7</f>
        <v>#VALUE!</v>
      </c>
      <c r="M40" s="487"/>
      <c r="N40" s="487"/>
      <c r="O40" s="487"/>
      <c r="P40" s="488"/>
      <c r="Q40" s="451" t="e">
        <f>AP8/AP7</f>
        <v>#VALUE!</v>
      </c>
      <c r="R40" s="487"/>
      <c r="S40" s="487"/>
      <c r="T40" s="487"/>
      <c r="U40" s="488"/>
      <c r="V40" s="451" t="e">
        <f>AU8/AU7</f>
        <v>#VALUE!</v>
      </c>
      <c r="W40" s="487"/>
      <c r="X40" s="487"/>
      <c r="Y40" s="487"/>
      <c r="Z40" s="488"/>
      <c r="AA40" s="451" t="e">
        <f>AZ8/AZ7</f>
        <v>#VALUE!</v>
      </c>
      <c r="AB40" s="487"/>
      <c r="AC40" s="487"/>
      <c r="AD40" s="487"/>
      <c r="AE40" s="488"/>
      <c r="AF40" s="451" t="e">
        <f>BE8/BE7</f>
        <v>#VALUE!</v>
      </c>
      <c r="AG40" s="487"/>
      <c r="AH40" s="487"/>
      <c r="AI40" s="487"/>
      <c r="AJ40" s="488"/>
      <c r="AK40" s="451" t="e">
        <f t="shared" si="0"/>
        <v>#VALUE!</v>
      </c>
      <c r="AL40" s="457"/>
      <c r="AM40" s="457"/>
      <c r="AN40" s="457"/>
      <c r="AO40" s="458"/>
      <c r="AP40" s="447" t="e">
        <f t="shared" si="1"/>
        <v>#VALUE!</v>
      </c>
      <c r="AQ40" s="448"/>
      <c r="AR40" s="448"/>
      <c r="AS40" s="448"/>
      <c r="AT40" s="449"/>
    </row>
    <row r="41" spans="1:46" ht="18.75" customHeight="1">
      <c r="A41" s="58"/>
      <c r="B41" s="555"/>
      <c r="C41" s="473"/>
      <c r="D41" s="473"/>
      <c r="E41" s="473"/>
      <c r="F41" s="554"/>
      <c r="G41" s="456" t="str">
        <f t="shared" ref="G41:G49" si="2">G31</f>
        <v/>
      </c>
      <c r="H41" s="457"/>
      <c r="I41" s="457"/>
      <c r="J41" s="457"/>
      <c r="K41" s="458"/>
      <c r="L41" s="451" t="e">
        <f>AK10/AK9</f>
        <v>#VALUE!</v>
      </c>
      <c r="M41" s="487"/>
      <c r="N41" s="487"/>
      <c r="O41" s="487"/>
      <c r="P41" s="488"/>
      <c r="Q41" s="451" t="e">
        <f>AP10/AP9</f>
        <v>#VALUE!</v>
      </c>
      <c r="R41" s="487"/>
      <c r="S41" s="487"/>
      <c r="T41" s="487"/>
      <c r="U41" s="488"/>
      <c r="V41" s="451" t="e">
        <f>AU10/AU9</f>
        <v>#VALUE!</v>
      </c>
      <c r="W41" s="487"/>
      <c r="X41" s="487"/>
      <c r="Y41" s="487"/>
      <c r="Z41" s="488"/>
      <c r="AA41" s="451" t="e">
        <f>AZ10/AZ9</f>
        <v>#VALUE!</v>
      </c>
      <c r="AB41" s="487"/>
      <c r="AC41" s="487"/>
      <c r="AD41" s="487"/>
      <c r="AE41" s="488"/>
      <c r="AF41" s="451" t="e">
        <f>BE10/BE9</f>
        <v>#VALUE!</v>
      </c>
      <c r="AG41" s="487"/>
      <c r="AH41" s="487"/>
      <c r="AI41" s="487"/>
      <c r="AJ41" s="488"/>
      <c r="AK41" s="451" t="e">
        <f t="shared" si="0"/>
        <v>#VALUE!</v>
      </c>
      <c r="AL41" s="457"/>
      <c r="AM41" s="457"/>
      <c r="AN41" s="457"/>
      <c r="AO41" s="458"/>
      <c r="AP41" s="447" t="e">
        <f t="shared" si="1"/>
        <v>#VALUE!</v>
      </c>
      <c r="AQ41" s="448"/>
      <c r="AR41" s="448"/>
      <c r="AS41" s="448"/>
      <c r="AT41" s="449"/>
    </row>
    <row r="42" spans="1:46" ht="18.75" customHeight="1">
      <c r="A42" s="58"/>
      <c r="B42" s="555"/>
      <c r="C42" s="473"/>
      <c r="D42" s="473"/>
      <c r="E42" s="473"/>
      <c r="F42" s="554"/>
      <c r="G42" s="456" t="str">
        <f t="shared" si="2"/>
        <v/>
      </c>
      <c r="H42" s="457"/>
      <c r="I42" s="457"/>
      <c r="J42" s="457"/>
      <c r="K42" s="458"/>
      <c r="L42" s="451" t="e">
        <f>AK12/AK11</f>
        <v>#VALUE!</v>
      </c>
      <c r="M42" s="487"/>
      <c r="N42" s="487"/>
      <c r="O42" s="487"/>
      <c r="P42" s="488"/>
      <c r="Q42" s="451" t="e">
        <f>AP12/AP11</f>
        <v>#VALUE!</v>
      </c>
      <c r="R42" s="487"/>
      <c r="S42" s="487"/>
      <c r="T42" s="487"/>
      <c r="U42" s="488"/>
      <c r="V42" s="451" t="e">
        <f>AU12/AU11</f>
        <v>#VALUE!</v>
      </c>
      <c r="W42" s="487"/>
      <c r="X42" s="487"/>
      <c r="Y42" s="487"/>
      <c r="Z42" s="488"/>
      <c r="AA42" s="451" t="e">
        <f>AZ12/AZ11</f>
        <v>#VALUE!</v>
      </c>
      <c r="AB42" s="487"/>
      <c r="AC42" s="487"/>
      <c r="AD42" s="487"/>
      <c r="AE42" s="488"/>
      <c r="AF42" s="451" t="e">
        <f>BE12/BE11</f>
        <v>#VALUE!</v>
      </c>
      <c r="AG42" s="487"/>
      <c r="AH42" s="487"/>
      <c r="AI42" s="487"/>
      <c r="AJ42" s="488"/>
      <c r="AK42" s="451" t="e">
        <f t="shared" si="0"/>
        <v>#VALUE!</v>
      </c>
      <c r="AL42" s="457"/>
      <c r="AM42" s="457"/>
      <c r="AN42" s="457"/>
      <c r="AO42" s="458"/>
      <c r="AP42" s="447" t="e">
        <f t="shared" si="1"/>
        <v>#VALUE!</v>
      </c>
      <c r="AQ42" s="448"/>
      <c r="AR42" s="448"/>
      <c r="AS42" s="448"/>
      <c r="AT42" s="449"/>
    </row>
    <row r="43" spans="1:46" ht="18.75" customHeight="1">
      <c r="A43" s="58"/>
      <c r="B43" s="555"/>
      <c r="C43" s="473"/>
      <c r="D43" s="473"/>
      <c r="E43" s="473"/>
      <c r="F43" s="554"/>
      <c r="G43" s="456" t="str">
        <f t="shared" si="2"/>
        <v/>
      </c>
      <c r="H43" s="457"/>
      <c r="I43" s="457"/>
      <c r="J43" s="457"/>
      <c r="K43" s="458"/>
      <c r="L43" s="451" t="e">
        <f>AK14/AK13</f>
        <v>#VALUE!</v>
      </c>
      <c r="M43" s="487"/>
      <c r="N43" s="487"/>
      <c r="O43" s="487"/>
      <c r="P43" s="488"/>
      <c r="Q43" s="451" t="e">
        <f>AP14/AP13</f>
        <v>#VALUE!</v>
      </c>
      <c r="R43" s="487"/>
      <c r="S43" s="487"/>
      <c r="T43" s="487"/>
      <c r="U43" s="488"/>
      <c r="V43" s="451" t="e">
        <f>AU14/AU13</f>
        <v>#VALUE!</v>
      </c>
      <c r="W43" s="487"/>
      <c r="X43" s="487"/>
      <c r="Y43" s="487"/>
      <c r="Z43" s="488"/>
      <c r="AA43" s="451" t="e">
        <f>AZ14/AZ13</f>
        <v>#VALUE!</v>
      </c>
      <c r="AB43" s="487"/>
      <c r="AC43" s="487"/>
      <c r="AD43" s="487"/>
      <c r="AE43" s="488"/>
      <c r="AF43" s="451" t="e">
        <f>BE14/BE13</f>
        <v>#VALUE!</v>
      </c>
      <c r="AG43" s="487"/>
      <c r="AH43" s="487"/>
      <c r="AI43" s="487"/>
      <c r="AJ43" s="488"/>
      <c r="AK43" s="451" t="e">
        <f t="shared" si="0"/>
        <v>#VALUE!</v>
      </c>
      <c r="AL43" s="457"/>
      <c r="AM43" s="457"/>
      <c r="AN43" s="457"/>
      <c r="AO43" s="458"/>
      <c r="AP43" s="447" t="e">
        <f t="shared" si="1"/>
        <v>#VALUE!</v>
      </c>
      <c r="AQ43" s="448"/>
      <c r="AR43" s="448"/>
      <c r="AS43" s="448"/>
      <c r="AT43" s="449"/>
    </row>
    <row r="44" spans="1:46" ht="18.75" customHeight="1">
      <c r="A44" s="58"/>
      <c r="B44" s="555"/>
      <c r="C44" s="473"/>
      <c r="D44" s="473"/>
      <c r="E44" s="473"/>
      <c r="F44" s="554"/>
      <c r="G44" s="456" t="str">
        <f t="shared" si="2"/>
        <v/>
      </c>
      <c r="H44" s="457"/>
      <c r="I44" s="457"/>
      <c r="J44" s="457"/>
      <c r="K44" s="458"/>
      <c r="L44" s="451" t="e">
        <f>AK16/AK15</f>
        <v>#VALUE!</v>
      </c>
      <c r="M44" s="487"/>
      <c r="N44" s="487"/>
      <c r="O44" s="487"/>
      <c r="P44" s="488"/>
      <c r="Q44" s="451" t="e">
        <f>AP16/AP15</f>
        <v>#VALUE!</v>
      </c>
      <c r="R44" s="487"/>
      <c r="S44" s="487"/>
      <c r="T44" s="487"/>
      <c r="U44" s="488"/>
      <c r="V44" s="451" t="e">
        <f>AU16/AU15</f>
        <v>#VALUE!</v>
      </c>
      <c r="W44" s="487"/>
      <c r="X44" s="487"/>
      <c r="Y44" s="487"/>
      <c r="Z44" s="488"/>
      <c r="AA44" s="451" t="e">
        <f>AZ16/AZ15</f>
        <v>#VALUE!</v>
      </c>
      <c r="AB44" s="487"/>
      <c r="AC44" s="487"/>
      <c r="AD44" s="487"/>
      <c r="AE44" s="488"/>
      <c r="AF44" s="451" t="e">
        <f>BE16/BE15</f>
        <v>#VALUE!</v>
      </c>
      <c r="AG44" s="487"/>
      <c r="AH44" s="487"/>
      <c r="AI44" s="487"/>
      <c r="AJ44" s="488"/>
      <c r="AK44" s="451" t="e">
        <f t="shared" si="0"/>
        <v>#VALUE!</v>
      </c>
      <c r="AL44" s="457"/>
      <c r="AM44" s="457"/>
      <c r="AN44" s="457"/>
      <c r="AO44" s="458"/>
      <c r="AP44" s="447" t="e">
        <f t="shared" si="1"/>
        <v>#VALUE!</v>
      </c>
      <c r="AQ44" s="448"/>
      <c r="AR44" s="448"/>
      <c r="AS44" s="448"/>
      <c r="AT44" s="449"/>
    </row>
    <row r="45" spans="1:46" ht="18.75" customHeight="1">
      <c r="A45" s="58"/>
      <c r="B45" s="555"/>
      <c r="C45" s="473"/>
      <c r="D45" s="473"/>
      <c r="E45" s="473"/>
      <c r="F45" s="554"/>
      <c r="G45" s="456" t="str">
        <f t="shared" si="2"/>
        <v/>
      </c>
      <c r="H45" s="457"/>
      <c r="I45" s="457"/>
      <c r="J45" s="457"/>
      <c r="K45" s="458"/>
      <c r="L45" s="451" t="e">
        <f>AK18/AK17</f>
        <v>#VALUE!</v>
      </c>
      <c r="M45" s="487"/>
      <c r="N45" s="487"/>
      <c r="O45" s="487"/>
      <c r="P45" s="488"/>
      <c r="Q45" s="451" t="e">
        <f>AP18/AP17</f>
        <v>#VALUE!</v>
      </c>
      <c r="R45" s="487"/>
      <c r="S45" s="487"/>
      <c r="T45" s="487"/>
      <c r="U45" s="488"/>
      <c r="V45" s="451" t="e">
        <f>AU18/AU17</f>
        <v>#VALUE!</v>
      </c>
      <c r="W45" s="487"/>
      <c r="X45" s="487"/>
      <c r="Y45" s="487"/>
      <c r="Z45" s="488"/>
      <c r="AA45" s="451" t="e">
        <f>AZ18/AZ17</f>
        <v>#VALUE!</v>
      </c>
      <c r="AB45" s="487"/>
      <c r="AC45" s="487"/>
      <c r="AD45" s="487"/>
      <c r="AE45" s="488"/>
      <c r="AF45" s="451" t="e">
        <f>BE18/BE17</f>
        <v>#VALUE!</v>
      </c>
      <c r="AG45" s="487"/>
      <c r="AH45" s="487"/>
      <c r="AI45" s="487"/>
      <c r="AJ45" s="488"/>
      <c r="AK45" s="451" t="e">
        <f t="shared" si="0"/>
        <v>#VALUE!</v>
      </c>
      <c r="AL45" s="457"/>
      <c r="AM45" s="457"/>
      <c r="AN45" s="457"/>
      <c r="AO45" s="458"/>
      <c r="AP45" s="447" t="e">
        <f t="shared" si="1"/>
        <v>#VALUE!</v>
      </c>
      <c r="AQ45" s="448"/>
      <c r="AR45" s="448"/>
      <c r="AS45" s="448"/>
      <c r="AT45" s="449"/>
    </row>
    <row r="46" spans="1:46" ht="18.75" customHeight="1">
      <c r="A46" s="58"/>
      <c r="B46" s="555"/>
      <c r="C46" s="473"/>
      <c r="D46" s="473"/>
      <c r="E46" s="473"/>
      <c r="F46" s="554"/>
      <c r="G46" s="456" t="str">
        <f t="shared" si="2"/>
        <v/>
      </c>
      <c r="H46" s="457"/>
      <c r="I46" s="457"/>
      <c r="J46" s="457"/>
      <c r="K46" s="458"/>
      <c r="L46" s="451" t="e">
        <f>AK20/AK19</f>
        <v>#VALUE!</v>
      </c>
      <c r="M46" s="487"/>
      <c r="N46" s="487"/>
      <c r="O46" s="487"/>
      <c r="P46" s="488"/>
      <c r="Q46" s="451" t="e">
        <f>AP20/AP19</f>
        <v>#VALUE!</v>
      </c>
      <c r="R46" s="487"/>
      <c r="S46" s="487"/>
      <c r="T46" s="487"/>
      <c r="U46" s="488"/>
      <c r="V46" s="451" t="e">
        <f>AU20/AU19</f>
        <v>#VALUE!</v>
      </c>
      <c r="W46" s="487"/>
      <c r="X46" s="487"/>
      <c r="Y46" s="487"/>
      <c r="Z46" s="488"/>
      <c r="AA46" s="451" t="e">
        <f>AZ20/AZ19</f>
        <v>#VALUE!</v>
      </c>
      <c r="AB46" s="487"/>
      <c r="AC46" s="487"/>
      <c r="AD46" s="487"/>
      <c r="AE46" s="488"/>
      <c r="AF46" s="451" t="e">
        <f>BE20/BE19</f>
        <v>#VALUE!</v>
      </c>
      <c r="AG46" s="487"/>
      <c r="AH46" s="487"/>
      <c r="AI46" s="487"/>
      <c r="AJ46" s="488"/>
      <c r="AK46" s="451" t="e">
        <f t="shared" si="0"/>
        <v>#VALUE!</v>
      </c>
      <c r="AL46" s="457"/>
      <c r="AM46" s="457"/>
      <c r="AN46" s="457"/>
      <c r="AO46" s="458"/>
      <c r="AP46" s="447" t="e">
        <f t="shared" si="1"/>
        <v>#VALUE!</v>
      </c>
      <c r="AQ46" s="448"/>
      <c r="AR46" s="448"/>
      <c r="AS46" s="448"/>
      <c r="AT46" s="449"/>
    </row>
    <row r="47" spans="1:46" ht="18.75" customHeight="1">
      <c r="A47" s="58"/>
      <c r="B47" s="555"/>
      <c r="C47" s="473"/>
      <c r="D47" s="473"/>
      <c r="E47" s="473"/>
      <c r="F47" s="554"/>
      <c r="G47" s="456" t="str">
        <f t="shared" si="2"/>
        <v/>
      </c>
      <c r="H47" s="457"/>
      <c r="I47" s="457"/>
      <c r="J47" s="457"/>
      <c r="K47" s="458"/>
      <c r="L47" s="451" t="e">
        <f>AK22/AK21</f>
        <v>#VALUE!</v>
      </c>
      <c r="M47" s="487"/>
      <c r="N47" s="487"/>
      <c r="O47" s="487"/>
      <c r="P47" s="488"/>
      <c r="Q47" s="451" t="e">
        <f>AP22/AP21</f>
        <v>#VALUE!</v>
      </c>
      <c r="R47" s="487"/>
      <c r="S47" s="487"/>
      <c r="T47" s="487"/>
      <c r="U47" s="488"/>
      <c r="V47" s="451" t="e">
        <f>AU22/AU21</f>
        <v>#VALUE!</v>
      </c>
      <c r="W47" s="487"/>
      <c r="X47" s="487"/>
      <c r="Y47" s="487"/>
      <c r="Z47" s="488"/>
      <c r="AA47" s="451" t="e">
        <f>AZ22/AZ21</f>
        <v>#VALUE!</v>
      </c>
      <c r="AB47" s="487"/>
      <c r="AC47" s="487"/>
      <c r="AD47" s="487"/>
      <c r="AE47" s="488"/>
      <c r="AF47" s="451" t="e">
        <f>BE22/BE21</f>
        <v>#VALUE!</v>
      </c>
      <c r="AG47" s="487"/>
      <c r="AH47" s="487"/>
      <c r="AI47" s="487"/>
      <c r="AJ47" s="488"/>
      <c r="AK47" s="451" t="e">
        <f t="shared" si="0"/>
        <v>#VALUE!</v>
      </c>
      <c r="AL47" s="457"/>
      <c r="AM47" s="457"/>
      <c r="AN47" s="457"/>
      <c r="AO47" s="458"/>
      <c r="AP47" s="447" t="e">
        <f t="shared" si="1"/>
        <v>#VALUE!</v>
      </c>
      <c r="AQ47" s="448"/>
      <c r="AR47" s="448"/>
      <c r="AS47" s="448"/>
      <c r="AT47" s="449"/>
    </row>
    <row r="48" spans="1:46" ht="18.75" customHeight="1">
      <c r="A48" s="58"/>
      <c r="B48" s="555"/>
      <c r="C48" s="473"/>
      <c r="D48" s="473"/>
      <c r="E48" s="473"/>
      <c r="F48" s="554"/>
      <c r="G48" s="456" t="str">
        <f t="shared" si="2"/>
        <v/>
      </c>
      <c r="H48" s="457"/>
      <c r="I48" s="457"/>
      <c r="J48" s="457"/>
      <c r="K48" s="458"/>
      <c r="L48" s="451" t="e">
        <f>AK24/AK23</f>
        <v>#VALUE!</v>
      </c>
      <c r="M48" s="487"/>
      <c r="N48" s="487"/>
      <c r="O48" s="487"/>
      <c r="P48" s="488"/>
      <c r="Q48" s="451" t="e">
        <f>AP24/AP23</f>
        <v>#VALUE!</v>
      </c>
      <c r="R48" s="487"/>
      <c r="S48" s="487"/>
      <c r="T48" s="487"/>
      <c r="U48" s="488"/>
      <c r="V48" s="451" t="e">
        <f>AU24/AU23</f>
        <v>#VALUE!</v>
      </c>
      <c r="W48" s="487"/>
      <c r="X48" s="487"/>
      <c r="Y48" s="487"/>
      <c r="Z48" s="488"/>
      <c r="AA48" s="451" t="e">
        <f>AZ24/AZ23</f>
        <v>#VALUE!</v>
      </c>
      <c r="AB48" s="487"/>
      <c r="AC48" s="487"/>
      <c r="AD48" s="487"/>
      <c r="AE48" s="488"/>
      <c r="AF48" s="451" t="e">
        <f>BE24/BE23</f>
        <v>#VALUE!</v>
      </c>
      <c r="AG48" s="487"/>
      <c r="AH48" s="487"/>
      <c r="AI48" s="487"/>
      <c r="AJ48" s="488"/>
      <c r="AK48" s="451" t="e">
        <f t="shared" si="0"/>
        <v>#VALUE!</v>
      </c>
      <c r="AL48" s="457"/>
      <c r="AM48" s="457"/>
      <c r="AN48" s="457"/>
      <c r="AO48" s="458"/>
      <c r="AP48" s="447" t="e">
        <f t="shared" si="1"/>
        <v>#VALUE!</v>
      </c>
      <c r="AQ48" s="448"/>
      <c r="AR48" s="448"/>
      <c r="AS48" s="448"/>
      <c r="AT48" s="449"/>
    </row>
    <row r="49" spans="1:69" ht="18.75" customHeight="1">
      <c r="A49" s="58"/>
      <c r="B49" s="556"/>
      <c r="C49" s="557"/>
      <c r="D49" s="557"/>
      <c r="E49" s="557"/>
      <c r="F49" s="558"/>
      <c r="G49" s="456" t="str">
        <f t="shared" si="2"/>
        <v/>
      </c>
      <c r="H49" s="457"/>
      <c r="I49" s="457"/>
      <c r="J49" s="457"/>
      <c r="K49" s="458"/>
      <c r="L49" s="451" t="e">
        <f>AK26/AK25</f>
        <v>#VALUE!</v>
      </c>
      <c r="M49" s="487"/>
      <c r="N49" s="487"/>
      <c r="O49" s="487"/>
      <c r="P49" s="488"/>
      <c r="Q49" s="451" t="e">
        <f>AP26/AP25</f>
        <v>#VALUE!</v>
      </c>
      <c r="R49" s="487"/>
      <c r="S49" s="487"/>
      <c r="T49" s="487"/>
      <c r="U49" s="488"/>
      <c r="V49" s="451" t="e">
        <f>AU26/AU25</f>
        <v>#VALUE!</v>
      </c>
      <c r="W49" s="487"/>
      <c r="X49" s="487"/>
      <c r="Y49" s="487"/>
      <c r="Z49" s="488"/>
      <c r="AA49" s="451" t="e">
        <f>AZ26/AZ25</f>
        <v>#VALUE!</v>
      </c>
      <c r="AB49" s="487"/>
      <c r="AC49" s="487"/>
      <c r="AD49" s="487"/>
      <c r="AE49" s="488"/>
      <c r="AF49" s="451" t="e">
        <f>BE26/BE25</f>
        <v>#VALUE!</v>
      </c>
      <c r="AG49" s="487"/>
      <c r="AH49" s="487"/>
      <c r="AI49" s="487"/>
      <c r="AJ49" s="488"/>
      <c r="AK49" s="451" t="e">
        <f t="shared" si="0"/>
        <v>#VALUE!</v>
      </c>
      <c r="AL49" s="457"/>
      <c r="AM49" s="457"/>
      <c r="AN49" s="457"/>
      <c r="AO49" s="458"/>
      <c r="AP49" s="447" t="e">
        <f t="shared" si="1"/>
        <v>#VALUE!</v>
      </c>
      <c r="AQ49" s="448"/>
      <c r="AR49" s="448"/>
      <c r="AS49" s="448"/>
      <c r="AT49" s="449"/>
    </row>
    <row r="50" spans="1:69" ht="18.75" customHeight="1">
      <c r="A50" s="58"/>
      <c r="B50" s="197"/>
      <c r="C50" s="197"/>
      <c r="D50" s="197"/>
      <c r="E50" s="197"/>
      <c r="AO50" s="197"/>
      <c r="AP50" s="197"/>
      <c r="AQ50" s="197"/>
      <c r="AR50" s="197"/>
      <c r="AS50" s="197"/>
      <c r="AT50" s="197"/>
    </row>
    <row r="51" spans="1:69" ht="18.75" customHeight="1">
      <c r="A51" s="58" t="s">
        <v>174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69" ht="18.75" customHeight="1">
      <c r="A52" s="7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69" ht="18.75" customHeight="1">
      <c r="A53" s="70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69" ht="18.75" customHeight="1">
      <c r="A54" s="70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69" ht="18.75" customHeight="1">
      <c r="A55" s="70"/>
      <c r="B55" s="57"/>
      <c r="C55" s="432" t="s">
        <v>142</v>
      </c>
      <c r="D55" s="432"/>
      <c r="E55" s="432"/>
      <c r="F55" s="197" t="s">
        <v>175</v>
      </c>
      <c r="G55" s="57" t="s">
        <v>458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W55" s="60"/>
      <c r="X55" s="60"/>
      <c r="Y55" s="60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69" ht="18.75" customHeight="1">
      <c r="A56" s="70"/>
      <c r="B56" s="57"/>
      <c r="C56" s="432" t="s">
        <v>242</v>
      </c>
      <c r="D56" s="432"/>
      <c r="E56" s="432"/>
      <c r="F56" s="197" t="s">
        <v>175</v>
      </c>
      <c r="G56" s="57" t="s">
        <v>293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</row>
    <row r="57" spans="1:69" ht="18.75" customHeight="1">
      <c r="A57" s="70"/>
      <c r="B57" s="57"/>
      <c r="C57" s="432" t="s">
        <v>141</v>
      </c>
      <c r="D57" s="432"/>
      <c r="E57" s="432"/>
      <c r="F57" s="197" t="s">
        <v>175</v>
      </c>
      <c r="G57" s="57" t="s">
        <v>294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69" ht="18.75" customHeight="1">
      <c r="A58" s="70"/>
      <c r="B58" s="57"/>
      <c r="C58" s="432"/>
      <c r="D58" s="432"/>
      <c r="E58" s="432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</row>
    <row r="59" spans="1:69" ht="18.75" customHeight="1">
      <c r="A59" s="58" t="s">
        <v>176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</row>
    <row r="60" spans="1:69" ht="18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</row>
    <row r="61" spans="1:69" ht="18.75" customHeight="1">
      <c r="A61" s="57"/>
      <c r="B61" s="57"/>
      <c r="C61" s="57" t="s">
        <v>177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</row>
    <row r="62" spans="1:69" ht="18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</row>
    <row r="63" spans="1:69" ht="18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</row>
    <row r="64" spans="1:69" ht="18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</row>
    <row r="65" spans="1:46" ht="18.75" customHeight="1">
      <c r="A65" s="61" t="s">
        <v>178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</row>
    <row r="66" spans="1:46" ht="18.75" customHeight="1">
      <c r="A66" s="57"/>
      <c r="B66" s="433"/>
      <c r="C66" s="434"/>
      <c r="D66" s="415"/>
      <c r="E66" s="416"/>
      <c r="F66" s="416"/>
      <c r="G66" s="417"/>
      <c r="H66" s="407">
        <v>1</v>
      </c>
      <c r="I66" s="407"/>
      <c r="J66" s="407"/>
      <c r="K66" s="407"/>
      <c r="L66" s="407"/>
      <c r="M66" s="407"/>
      <c r="N66" s="407"/>
      <c r="O66" s="407">
        <v>2</v>
      </c>
      <c r="P66" s="407"/>
      <c r="Q66" s="407"/>
      <c r="R66" s="407"/>
      <c r="S66" s="407"/>
      <c r="T66" s="407"/>
      <c r="U66" s="407"/>
      <c r="V66" s="407">
        <v>3</v>
      </c>
      <c r="W66" s="407"/>
      <c r="X66" s="407"/>
      <c r="Y66" s="407"/>
      <c r="Z66" s="407"/>
      <c r="AA66" s="415">
        <v>4</v>
      </c>
      <c r="AB66" s="416"/>
      <c r="AC66" s="416"/>
      <c r="AD66" s="416"/>
      <c r="AE66" s="416"/>
      <c r="AF66" s="416"/>
      <c r="AG66" s="417"/>
      <c r="AH66" s="407">
        <v>5</v>
      </c>
      <c r="AI66" s="407"/>
      <c r="AJ66" s="407"/>
      <c r="AK66" s="407"/>
      <c r="AL66" s="407"/>
      <c r="AM66" s="407"/>
      <c r="AN66" s="407"/>
      <c r="AO66" s="407"/>
      <c r="AP66" s="407">
        <v>6</v>
      </c>
      <c r="AQ66" s="407"/>
      <c r="AR66" s="407"/>
      <c r="AS66" s="407"/>
      <c r="AT66" s="57"/>
    </row>
    <row r="67" spans="1:46" ht="18.75" customHeight="1">
      <c r="A67" s="57"/>
      <c r="B67" s="436"/>
      <c r="C67" s="437"/>
      <c r="D67" s="433" t="s">
        <v>129</v>
      </c>
      <c r="E67" s="431"/>
      <c r="F67" s="431"/>
      <c r="G67" s="434"/>
      <c r="H67" s="435" t="s">
        <v>130</v>
      </c>
      <c r="I67" s="435"/>
      <c r="J67" s="435"/>
      <c r="K67" s="435"/>
      <c r="L67" s="435"/>
      <c r="M67" s="435"/>
      <c r="N67" s="435"/>
      <c r="O67" s="435" t="s">
        <v>133</v>
      </c>
      <c r="P67" s="435"/>
      <c r="Q67" s="435"/>
      <c r="R67" s="435"/>
      <c r="S67" s="435"/>
      <c r="T67" s="435"/>
      <c r="U67" s="435"/>
      <c r="V67" s="435" t="s">
        <v>134</v>
      </c>
      <c r="W67" s="435"/>
      <c r="X67" s="435"/>
      <c r="Y67" s="435"/>
      <c r="Z67" s="435"/>
      <c r="AA67" s="433" t="s">
        <v>135</v>
      </c>
      <c r="AB67" s="431"/>
      <c r="AC67" s="431"/>
      <c r="AD67" s="431"/>
      <c r="AE67" s="431"/>
      <c r="AF67" s="431"/>
      <c r="AG67" s="434"/>
      <c r="AH67" s="435" t="s">
        <v>179</v>
      </c>
      <c r="AI67" s="435"/>
      <c r="AJ67" s="435"/>
      <c r="AK67" s="435"/>
      <c r="AL67" s="435"/>
      <c r="AM67" s="435"/>
      <c r="AN67" s="435"/>
      <c r="AO67" s="435"/>
      <c r="AP67" s="435" t="s">
        <v>137</v>
      </c>
      <c r="AQ67" s="435"/>
      <c r="AR67" s="435"/>
      <c r="AS67" s="435"/>
      <c r="AT67" s="57"/>
    </row>
    <row r="68" spans="1:46" ht="18.75" customHeight="1">
      <c r="A68" s="57"/>
      <c r="B68" s="438"/>
      <c r="C68" s="439"/>
      <c r="D68" s="441" t="s">
        <v>180</v>
      </c>
      <c r="E68" s="442"/>
      <c r="F68" s="442"/>
      <c r="G68" s="443"/>
      <c r="H68" s="440" t="s">
        <v>222</v>
      </c>
      <c r="I68" s="440"/>
      <c r="J68" s="440"/>
      <c r="K68" s="440"/>
      <c r="L68" s="440"/>
      <c r="M68" s="440"/>
      <c r="N68" s="440"/>
      <c r="O68" s="440" t="s">
        <v>223</v>
      </c>
      <c r="P68" s="440"/>
      <c r="Q68" s="440"/>
      <c r="R68" s="440"/>
      <c r="S68" s="440"/>
      <c r="T68" s="440"/>
      <c r="U68" s="440"/>
      <c r="V68" s="440"/>
      <c r="W68" s="440"/>
      <c r="X68" s="440"/>
      <c r="Y68" s="440"/>
      <c r="Z68" s="440"/>
      <c r="AA68" s="444" t="s">
        <v>224</v>
      </c>
      <c r="AB68" s="445"/>
      <c r="AC68" s="445"/>
      <c r="AD68" s="445"/>
      <c r="AE68" s="445"/>
      <c r="AF68" s="445"/>
      <c r="AG68" s="446"/>
      <c r="AH68" s="440" t="s">
        <v>225</v>
      </c>
      <c r="AI68" s="440"/>
      <c r="AJ68" s="440"/>
      <c r="AK68" s="440"/>
      <c r="AL68" s="440"/>
      <c r="AM68" s="440"/>
      <c r="AN68" s="440"/>
      <c r="AO68" s="440"/>
      <c r="AP68" s="440"/>
      <c r="AQ68" s="440"/>
      <c r="AR68" s="440"/>
      <c r="AS68" s="440"/>
      <c r="AT68" s="57"/>
    </row>
    <row r="69" spans="1:46" ht="18.75" customHeight="1">
      <c r="A69" s="57"/>
      <c r="B69" s="407" t="s">
        <v>138</v>
      </c>
      <c r="C69" s="407"/>
      <c r="D69" s="408" t="s">
        <v>242</v>
      </c>
      <c r="E69" s="409"/>
      <c r="F69" s="409"/>
      <c r="G69" s="410"/>
      <c r="H69" s="425" t="e">
        <f>Calcu!E58</f>
        <v>#N/A</v>
      </c>
      <c r="I69" s="426"/>
      <c r="J69" s="426"/>
      <c r="K69" s="426"/>
      <c r="L69" s="426"/>
      <c r="M69" s="413" t="str">
        <f>Calcu!F58</f>
        <v>μm</v>
      </c>
      <c r="N69" s="414"/>
      <c r="O69" s="450" t="e">
        <f>Calcu!J58</f>
        <v>#N/A</v>
      </c>
      <c r="P69" s="413"/>
      <c r="Q69" s="413"/>
      <c r="R69" s="413"/>
      <c r="S69" s="420" t="str">
        <f>Calcu!K58</f>
        <v>μm</v>
      </c>
      <c r="T69" s="413"/>
      <c r="U69" s="414"/>
      <c r="V69" s="407" t="str">
        <f>Calcu!L58</f>
        <v>정규</v>
      </c>
      <c r="W69" s="407"/>
      <c r="X69" s="407"/>
      <c r="Y69" s="407"/>
      <c r="Z69" s="407"/>
      <c r="AA69" s="451">
        <f>Calcu!O58</f>
        <v>0</v>
      </c>
      <c r="AB69" s="416"/>
      <c r="AC69" s="416"/>
      <c r="AD69" s="416"/>
      <c r="AE69" s="416"/>
      <c r="AF69" s="416"/>
      <c r="AG69" s="417"/>
      <c r="AH69" s="450" t="e">
        <f>Calcu!Q58</f>
        <v>#N/A</v>
      </c>
      <c r="AI69" s="413"/>
      <c r="AJ69" s="413"/>
      <c r="AK69" s="413"/>
      <c r="AL69" s="413"/>
      <c r="AM69" s="420" t="str">
        <f>Calcu!R58</f>
        <v>μm</v>
      </c>
      <c r="AN69" s="420"/>
      <c r="AO69" s="421"/>
      <c r="AP69" s="407" t="str">
        <f>Calcu!S58</f>
        <v>∞</v>
      </c>
      <c r="AQ69" s="407"/>
      <c r="AR69" s="407"/>
      <c r="AS69" s="407"/>
      <c r="AT69" s="57"/>
    </row>
    <row r="70" spans="1:46" ht="18.75" customHeight="1">
      <c r="A70" s="57"/>
      <c r="B70" s="407" t="s">
        <v>139</v>
      </c>
      <c r="C70" s="407"/>
      <c r="D70" s="408" t="s">
        <v>141</v>
      </c>
      <c r="E70" s="409"/>
      <c r="F70" s="409"/>
      <c r="G70" s="410"/>
      <c r="H70" s="425">
        <f>Calcu!E59</f>
        <v>0</v>
      </c>
      <c r="I70" s="426"/>
      <c r="J70" s="426"/>
      <c r="K70" s="426"/>
      <c r="L70" s="426"/>
      <c r="M70" s="413"/>
      <c r="N70" s="414"/>
      <c r="O70" s="447" t="e">
        <f>Calcu!J59</f>
        <v>#N/A</v>
      </c>
      <c r="P70" s="448"/>
      <c r="Q70" s="448"/>
      <c r="R70" s="448"/>
      <c r="S70" s="448"/>
      <c r="T70" s="448"/>
      <c r="U70" s="449"/>
      <c r="V70" s="407" t="str">
        <f>Calcu!L59</f>
        <v>사다리꼴</v>
      </c>
      <c r="W70" s="407"/>
      <c r="X70" s="407"/>
      <c r="Y70" s="407"/>
      <c r="Z70" s="407"/>
      <c r="AA70" s="450" t="e">
        <f>Calcu!O59</f>
        <v>#N/A</v>
      </c>
      <c r="AB70" s="413"/>
      <c r="AC70" s="413"/>
      <c r="AD70" s="413"/>
      <c r="AE70" s="467" t="str">
        <f>Calcu!P59</f>
        <v>μm</v>
      </c>
      <c r="AF70" s="467"/>
      <c r="AG70" s="468"/>
      <c r="AH70" s="418" t="e">
        <f>Calcu!Q59</f>
        <v>#N/A</v>
      </c>
      <c r="AI70" s="419"/>
      <c r="AJ70" s="419"/>
      <c r="AK70" s="419"/>
      <c r="AL70" s="419"/>
      <c r="AM70" s="420" t="str">
        <f>Calcu!R59</f>
        <v>μm</v>
      </c>
      <c r="AN70" s="420"/>
      <c r="AO70" s="421"/>
      <c r="AP70" s="407" t="e">
        <f>Calcu!S59</f>
        <v>#N/A</v>
      </c>
      <c r="AQ70" s="407"/>
      <c r="AR70" s="407"/>
      <c r="AS70" s="407"/>
      <c r="AT70" s="57"/>
    </row>
    <row r="71" spans="1:46" ht="18.75" customHeight="1">
      <c r="A71" s="57"/>
      <c r="B71" s="407" t="s">
        <v>76</v>
      </c>
      <c r="C71" s="407"/>
      <c r="D71" s="422" t="s">
        <v>295</v>
      </c>
      <c r="E71" s="423"/>
      <c r="F71" s="423"/>
      <c r="G71" s="424"/>
      <c r="H71" s="425">
        <v>0</v>
      </c>
      <c r="I71" s="426"/>
      <c r="J71" s="426"/>
      <c r="K71" s="426"/>
      <c r="L71" s="426"/>
      <c r="M71" s="426"/>
      <c r="N71" s="427"/>
      <c r="O71" s="428">
        <f>Calcu!J60</f>
        <v>0</v>
      </c>
      <c r="P71" s="429"/>
      <c r="Q71" s="429"/>
      <c r="R71" s="429"/>
      <c r="S71" s="429"/>
      <c r="T71" s="429"/>
      <c r="U71" s="430"/>
      <c r="V71" s="406" t="str">
        <f>Calcu!L60</f>
        <v>t</v>
      </c>
      <c r="W71" s="406"/>
      <c r="X71" s="406"/>
      <c r="Y71" s="406"/>
      <c r="Z71" s="406"/>
      <c r="AA71" s="403" t="s">
        <v>296</v>
      </c>
      <c r="AB71" s="404"/>
      <c r="AC71" s="404"/>
      <c r="AD71" s="404"/>
      <c r="AE71" s="404"/>
      <c r="AF71" s="404"/>
      <c r="AG71" s="405"/>
      <c r="AH71" s="403" t="s">
        <v>296</v>
      </c>
      <c r="AI71" s="404"/>
      <c r="AJ71" s="404"/>
      <c r="AK71" s="404"/>
      <c r="AL71" s="404"/>
      <c r="AM71" s="404"/>
      <c r="AN71" s="404"/>
      <c r="AO71" s="405"/>
      <c r="AP71" s="406">
        <f>Calcu!S60</f>
        <v>4</v>
      </c>
      <c r="AQ71" s="406"/>
      <c r="AR71" s="406"/>
      <c r="AS71" s="406"/>
      <c r="AT71" s="57"/>
    </row>
    <row r="72" spans="1:46" ht="18.75" customHeight="1">
      <c r="A72" s="57"/>
      <c r="B72" s="407" t="s">
        <v>77</v>
      </c>
      <c r="C72" s="407"/>
      <c r="D72" s="422" t="s">
        <v>297</v>
      </c>
      <c r="E72" s="423"/>
      <c r="F72" s="423"/>
      <c r="G72" s="424"/>
      <c r="H72" s="425">
        <v>0</v>
      </c>
      <c r="I72" s="426"/>
      <c r="J72" s="426"/>
      <c r="K72" s="426"/>
      <c r="L72" s="426"/>
      <c r="M72" s="426"/>
      <c r="N72" s="427"/>
      <c r="O72" s="428">
        <f>Calcu!J61</f>
        <v>2.8867513459481291E-2</v>
      </c>
      <c r="P72" s="429"/>
      <c r="Q72" s="429"/>
      <c r="R72" s="429"/>
      <c r="S72" s="429"/>
      <c r="T72" s="429"/>
      <c r="U72" s="430"/>
      <c r="V72" s="406" t="str">
        <f>Calcu!L61</f>
        <v>직사각형</v>
      </c>
      <c r="W72" s="406"/>
      <c r="X72" s="406"/>
      <c r="Y72" s="406"/>
      <c r="Z72" s="406"/>
      <c r="AA72" s="403" t="s">
        <v>296</v>
      </c>
      <c r="AB72" s="404"/>
      <c r="AC72" s="404"/>
      <c r="AD72" s="404"/>
      <c r="AE72" s="404"/>
      <c r="AF72" s="404"/>
      <c r="AG72" s="405"/>
      <c r="AH72" s="403" t="s">
        <v>296</v>
      </c>
      <c r="AI72" s="404"/>
      <c r="AJ72" s="404"/>
      <c r="AK72" s="404"/>
      <c r="AL72" s="404"/>
      <c r="AM72" s="404"/>
      <c r="AN72" s="404"/>
      <c r="AO72" s="405"/>
      <c r="AP72" s="406" t="str">
        <f>Calcu!S61</f>
        <v>∞</v>
      </c>
      <c r="AQ72" s="406"/>
      <c r="AR72" s="406"/>
      <c r="AS72" s="406"/>
      <c r="AT72" s="57"/>
    </row>
    <row r="73" spans="1:46" ht="18.75" customHeight="1">
      <c r="A73" s="57"/>
      <c r="B73" s="407" t="s">
        <v>141</v>
      </c>
      <c r="C73" s="407"/>
      <c r="D73" s="422" t="s">
        <v>298</v>
      </c>
      <c r="E73" s="423"/>
      <c r="F73" s="423"/>
      <c r="G73" s="424"/>
      <c r="H73" s="425">
        <v>0</v>
      </c>
      <c r="I73" s="426"/>
      <c r="J73" s="426"/>
      <c r="K73" s="426"/>
      <c r="L73" s="426"/>
      <c r="M73" s="426"/>
      <c r="N73" s="427"/>
      <c r="O73" s="428" t="e">
        <f>Calcu!J62</f>
        <v>#N/A</v>
      </c>
      <c r="P73" s="429"/>
      <c r="Q73" s="429"/>
      <c r="R73" s="429"/>
      <c r="S73" s="429"/>
      <c r="T73" s="429"/>
      <c r="U73" s="430"/>
      <c r="V73" s="406" t="str">
        <f>Calcu!L62</f>
        <v>직사각형</v>
      </c>
      <c r="W73" s="406"/>
      <c r="X73" s="406"/>
      <c r="Y73" s="406"/>
      <c r="Z73" s="406"/>
      <c r="AA73" s="403" t="s">
        <v>296</v>
      </c>
      <c r="AB73" s="404"/>
      <c r="AC73" s="404"/>
      <c r="AD73" s="404"/>
      <c r="AE73" s="404"/>
      <c r="AF73" s="404"/>
      <c r="AG73" s="405"/>
      <c r="AH73" s="403" t="s">
        <v>296</v>
      </c>
      <c r="AI73" s="404"/>
      <c r="AJ73" s="404"/>
      <c r="AK73" s="404"/>
      <c r="AL73" s="404"/>
      <c r="AM73" s="404"/>
      <c r="AN73" s="404"/>
      <c r="AO73" s="405"/>
      <c r="AP73" s="406" t="str">
        <f>Calcu!S62</f>
        <v>∞</v>
      </c>
      <c r="AQ73" s="406"/>
      <c r="AR73" s="406"/>
      <c r="AS73" s="406"/>
      <c r="AT73" s="57"/>
    </row>
    <row r="74" spans="1:46" ht="18.75" customHeight="1">
      <c r="A74" s="57"/>
      <c r="B74" s="407" t="s">
        <v>142</v>
      </c>
      <c r="C74" s="407"/>
      <c r="D74" s="408" t="s">
        <v>142</v>
      </c>
      <c r="E74" s="409"/>
      <c r="F74" s="409"/>
      <c r="G74" s="410"/>
      <c r="H74" s="411" t="e">
        <f>Calcu!E63</f>
        <v>#N/A</v>
      </c>
      <c r="I74" s="412"/>
      <c r="J74" s="412"/>
      <c r="K74" s="412"/>
      <c r="L74" s="412"/>
      <c r="M74" s="413" t="str">
        <f>Calcu!F63</f>
        <v>μm</v>
      </c>
      <c r="N74" s="414"/>
      <c r="O74" s="415" t="s">
        <v>296</v>
      </c>
      <c r="P74" s="416"/>
      <c r="Q74" s="416"/>
      <c r="R74" s="416"/>
      <c r="S74" s="416"/>
      <c r="T74" s="416"/>
      <c r="U74" s="417"/>
      <c r="V74" s="407" t="s">
        <v>296</v>
      </c>
      <c r="W74" s="407"/>
      <c r="X74" s="407"/>
      <c r="Y74" s="407"/>
      <c r="Z74" s="407"/>
      <c r="AA74" s="415" t="s">
        <v>296</v>
      </c>
      <c r="AB74" s="416"/>
      <c r="AC74" s="416"/>
      <c r="AD74" s="416"/>
      <c r="AE74" s="416"/>
      <c r="AF74" s="416"/>
      <c r="AG74" s="417"/>
      <c r="AH74" s="418" t="e">
        <f>Calcu!Q63</f>
        <v>#N/A</v>
      </c>
      <c r="AI74" s="419"/>
      <c r="AJ74" s="419"/>
      <c r="AK74" s="419"/>
      <c r="AL74" s="419"/>
      <c r="AM74" s="420" t="str">
        <f>Calcu!R63</f>
        <v>μm</v>
      </c>
      <c r="AN74" s="420"/>
      <c r="AO74" s="421"/>
      <c r="AP74" s="407" t="e">
        <f>Calcu!S63</f>
        <v>#N/A</v>
      </c>
      <c r="AQ74" s="407"/>
      <c r="AR74" s="407"/>
      <c r="AS74" s="407"/>
      <c r="AT74" s="57"/>
    </row>
    <row r="75" spans="1:46" ht="18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46" ht="18.75" customHeight="1">
      <c r="A76" s="58" t="s">
        <v>182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6" ht="18.75" customHeight="1">
      <c r="A77" s="57"/>
      <c r="B77" s="61" t="s">
        <v>299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46" ht="18.75" customHeight="1">
      <c r="A78" s="57"/>
      <c r="B78" s="61"/>
      <c r="C78" s="198" t="s">
        <v>300</v>
      </c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7"/>
      <c r="U78" s="197"/>
      <c r="V78" s="462" t="e">
        <f>Calcu!G58*1000</f>
        <v>#N/A</v>
      </c>
      <c r="W78" s="462"/>
      <c r="X78" s="462"/>
      <c r="Y78" s="198" t="s">
        <v>301</v>
      </c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6" ht="18.75" customHeight="1">
      <c r="A79" s="57"/>
      <c r="B79" s="57"/>
      <c r="C79" s="57" t="s">
        <v>213</v>
      </c>
      <c r="D79" s="57"/>
      <c r="E79" s="57"/>
      <c r="F79" s="57"/>
      <c r="G79" s="57"/>
      <c r="H79" s="463" t="e">
        <f>H69</f>
        <v>#N/A</v>
      </c>
      <c r="I79" s="463"/>
      <c r="J79" s="463"/>
      <c r="K79" s="464" t="str">
        <f>M69</f>
        <v>μm</v>
      </c>
      <c r="L79" s="464"/>
      <c r="O79" s="57"/>
      <c r="P79" s="204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</row>
    <row r="80" spans="1:46" ht="18.75" customHeight="1">
      <c r="A80" s="57"/>
      <c r="B80" s="57"/>
      <c r="C80" s="475" t="s">
        <v>185</v>
      </c>
      <c r="D80" s="475"/>
      <c r="E80" s="475"/>
      <c r="F80" s="475"/>
      <c r="G80" s="475"/>
      <c r="H80" s="475"/>
      <c r="I80" s="475"/>
      <c r="J80" s="432" t="s">
        <v>469</v>
      </c>
      <c r="K80" s="432"/>
      <c r="L80" s="432" t="s">
        <v>188</v>
      </c>
      <c r="M80" s="442" t="s">
        <v>80</v>
      </c>
      <c r="N80" s="442"/>
      <c r="O80" s="432" t="s">
        <v>188</v>
      </c>
      <c r="P80" s="465" t="e">
        <f>V78</f>
        <v>#N/A</v>
      </c>
      <c r="Q80" s="465"/>
      <c r="R80" s="98" t="s">
        <v>302</v>
      </c>
      <c r="T80" s="432" t="s">
        <v>188</v>
      </c>
      <c r="U80" s="464" t="e">
        <f>P80/1000/2</f>
        <v>#N/A</v>
      </c>
      <c r="V80" s="464"/>
      <c r="W80" s="464"/>
      <c r="X80" s="469" t="s">
        <v>303</v>
      </c>
      <c r="Y80" s="469"/>
      <c r="Z80" s="204"/>
      <c r="AA80" s="57"/>
      <c r="AB80" s="60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</row>
    <row r="81" spans="1:46" ht="18.75" customHeight="1">
      <c r="A81" s="57"/>
      <c r="B81" s="57"/>
      <c r="C81" s="475"/>
      <c r="D81" s="475"/>
      <c r="E81" s="475"/>
      <c r="F81" s="475"/>
      <c r="G81" s="475"/>
      <c r="H81" s="475"/>
      <c r="I81" s="475"/>
      <c r="J81" s="432"/>
      <c r="K81" s="432"/>
      <c r="L81" s="432"/>
      <c r="M81" s="466" t="s">
        <v>81</v>
      </c>
      <c r="N81" s="466"/>
      <c r="O81" s="432"/>
      <c r="P81" s="431">
        <v>2</v>
      </c>
      <c r="Q81" s="431"/>
      <c r="R81" s="431"/>
      <c r="S81" s="431"/>
      <c r="T81" s="432"/>
      <c r="U81" s="464"/>
      <c r="V81" s="464"/>
      <c r="W81" s="464"/>
      <c r="X81" s="469"/>
      <c r="Y81" s="469"/>
      <c r="AB81" s="60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</row>
    <row r="82" spans="1:46" ht="18.75" customHeight="1">
      <c r="A82" s="57"/>
      <c r="B82" s="57"/>
      <c r="C82" s="57" t="s">
        <v>214</v>
      </c>
      <c r="D82" s="57"/>
      <c r="E82" s="57"/>
      <c r="F82" s="57"/>
      <c r="G82" s="57"/>
      <c r="H82" s="57"/>
      <c r="I82" s="470" t="str">
        <f>V69</f>
        <v>정규</v>
      </c>
      <c r="J82" s="470"/>
      <c r="K82" s="470"/>
      <c r="L82" s="470"/>
      <c r="M82" s="470"/>
      <c r="N82" s="470"/>
      <c r="O82" s="470"/>
      <c r="P82" s="470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</row>
    <row r="83" spans="1:46" ht="18.75" customHeight="1">
      <c r="A83" s="57"/>
      <c r="B83" s="57"/>
      <c r="C83" s="398" t="s">
        <v>189</v>
      </c>
      <c r="D83" s="398"/>
      <c r="E83" s="398"/>
      <c r="F83" s="398"/>
      <c r="G83" s="398"/>
      <c r="H83" s="398"/>
      <c r="I83" s="198"/>
      <c r="J83" s="198"/>
      <c r="K83" s="57"/>
      <c r="L83" s="57"/>
      <c r="O83" s="455">
        <f>H70</f>
        <v>0</v>
      </c>
      <c r="P83" s="455"/>
      <c r="Q83" s="455"/>
      <c r="R83" s="471" t="s">
        <v>304</v>
      </c>
      <c r="S83" s="472">
        <f>AA69</f>
        <v>0</v>
      </c>
      <c r="T83" s="472"/>
      <c r="U83" s="472"/>
      <c r="V83" s="472"/>
      <c r="W83" s="57"/>
      <c r="X83" s="57"/>
      <c r="Y83" s="57"/>
      <c r="Z83" s="57"/>
      <c r="AA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</row>
    <row r="84" spans="1:46" ht="18.75" customHeight="1">
      <c r="A84" s="57"/>
      <c r="B84" s="57"/>
      <c r="C84" s="398"/>
      <c r="D84" s="398"/>
      <c r="E84" s="398"/>
      <c r="F84" s="398"/>
      <c r="G84" s="398"/>
      <c r="H84" s="398"/>
      <c r="I84" s="200"/>
      <c r="J84" s="200"/>
      <c r="K84" s="57"/>
      <c r="L84" s="57"/>
      <c r="O84" s="471">
        <v>2</v>
      </c>
      <c r="P84" s="471"/>
      <c r="Q84" s="471"/>
      <c r="R84" s="471"/>
      <c r="S84" s="472"/>
      <c r="T84" s="472"/>
      <c r="U84" s="472"/>
      <c r="V84" s="472"/>
      <c r="W84" s="57"/>
      <c r="X84" s="57"/>
      <c r="Y84" s="57"/>
      <c r="Z84" s="57"/>
      <c r="AA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</row>
    <row r="85" spans="1:46" s="57" customFormat="1" ht="18.75" customHeight="1">
      <c r="C85" s="57" t="s">
        <v>215</v>
      </c>
      <c r="K85" s="205" t="s">
        <v>78</v>
      </c>
      <c r="L85" s="473">
        <f>S83</f>
        <v>0</v>
      </c>
      <c r="M85" s="473"/>
      <c r="N85" s="473"/>
      <c r="O85" s="197" t="s">
        <v>79</v>
      </c>
      <c r="P85" s="464" t="e">
        <f>U80</f>
        <v>#N/A</v>
      </c>
      <c r="Q85" s="464"/>
      <c r="R85" s="464"/>
      <c r="S85" s="469" t="str">
        <f>X80</f>
        <v>μm</v>
      </c>
      <c r="T85" s="464"/>
      <c r="U85" s="205" t="s">
        <v>78</v>
      </c>
      <c r="V85" s="72" t="s">
        <v>188</v>
      </c>
      <c r="W85" s="464" t="e">
        <f>L85*P85</f>
        <v>#N/A</v>
      </c>
      <c r="X85" s="464"/>
      <c r="Y85" s="464"/>
      <c r="Z85" s="464"/>
      <c r="AA85" s="469" t="str">
        <f>S85</f>
        <v>μm</v>
      </c>
      <c r="AB85" s="464"/>
      <c r="AC85" s="198"/>
      <c r="AD85" s="198"/>
      <c r="AE85" s="204"/>
    </row>
    <row r="86" spans="1:46" ht="18.75" customHeight="1">
      <c r="A86" s="57"/>
      <c r="B86" s="57"/>
      <c r="C86" s="198" t="s">
        <v>216</v>
      </c>
      <c r="D86" s="198"/>
      <c r="E86" s="198"/>
      <c r="F86" s="198"/>
      <c r="G86" s="198"/>
      <c r="I86" s="108" t="s">
        <v>305</v>
      </c>
      <c r="J86" s="57"/>
      <c r="K86" s="57"/>
      <c r="L86" s="57"/>
      <c r="M86" s="57"/>
      <c r="N86" s="57"/>
      <c r="O86" s="57"/>
      <c r="P86" s="57"/>
      <c r="Q86" s="57"/>
      <c r="R86" s="57"/>
      <c r="S86" s="219"/>
      <c r="T86" s="219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</row>
    <row r="87" spans="1:46" s="57" customFormat="1" ht="18.75" customHeight="1"/>
    <row r="88" spans="1:46" ht="18.75" customHeight="1">
      <c r="A88" s="57"/>
      <c r="B88" s="61" t="s">
        <v>306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7"/>
      <c r="B89" s="61"/>
      <c r="C89" s="198" t="s">
        <v>307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/>
      <c r="C90" s="57" t="s">
        <v>308</v>
      </c>
      <c r="D90" s="57"/>
      <c r="E90" s="57"/>
      <c r="F90" s="57"/>
      <c r="G90" s="57"/>
      <c r="H90" s="57"/>
      <c r="I90" s="470">
        <f>Calcu!E59</f>
        <v>0</v>
      </c>
      <c r="J90" s="470"/>
      <c r="K90" s="470"/>
      <c r="L90" s="470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61"/>
      <c r="C91" s="57" t="s">
        <v>217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61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O92" s="474">
        <f>V105</f>
        <v>0</v>
      </c>
      <c r="P92" s="474"/>
      <c r="Q92" s="474"/>
      <c r="R92" s="57"/>
      <c r="S92" s="57"/>
      <c r="T92" s="474">
        <f>U113</f>
        <v>2.8867513459481291E-2</v>
      </c>
      <c r="U92" s="371"/>
      <c r="V92" s="371"/>
      <c r="W92" s="371"/>
      <c r="X92" s="57"/>
      <c r="Y92" s="198"/>
      <c r="Z92" s="474" t="e">
        <f>R121</f>
        <v>#N/A</v>
      </c>
      <c r="AA92" s="371"/>
      <c r="AB92" s="371"/>
      <c r="AC92" s="371"/>
      <c r="AD92" s="57"/>
      <c r="AE92" s="197" t="s">
        <v>304</v>
      </c>
      <c r="AF92" s="483" t="e">
        <f>SQRT(SUMSQ(O92,T92,Z92))</f>
        <v>#N/A</v>
      </c>
      <c r="AG92" s="483"/>
      <c r="AH92" s="483"/>
      <c r="AI92" s="483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46" ht="18.75" customHeight="1">
      <c r="A93" s="57"/>
      <c r="B93" s="61"/>
      <c r="C93" s="57" t="s">
        <v>218</v>
      </c>
      <c r="D93" s="57"/>
      <c r="E93" s="57"/>
      <c r="F93" s="57"/>
      <c r="G93" s="57"/>
      <c r="H93" s="57"/>
      <c r="I93" s="470" t="str">
        <f>V70</f>
        <v>사다리꼴</v>
      </c>
      <c r="J93" s="470"/>
      <c r="K93" s="470"/>
      <c r="L93" s="470"/>
      <c r="M93" s="470"/>
      <c r="N93" s="470"/>
      <c r="O93" s="470"/>
      <c r="P93" s="470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6" ht="18.75" customHeight="1">
      <c r="A94" s="57"/>
      <c r="B94" s="61"/>
      <c r="C94" s="398" t="s">
        <v>82</v>
      </c>
      <c r="D94" s="398"/>
      <c r="E94" s="398"/>
      <c r="F94" s="398"/>
      <c r="G94" s="398"/>
      <c r="H94" s="398"/>
      <c r="I94" s="57"/>
      <c r="J94" s="57"/>
      <c r="K94" s="57"/>
      <c r="L94" s="57"/>
      <c r="M94" s="57"/>
      <c r="N94" s="57"/>
      <c r="O94" s="455" t="e">
        <f>H69</f>
        <v>#N/A</v>
      </c>
      <c r="P94" s="455"/>
      <c r="Q94" s="455"/>
      <c r="R94" s="220" t="str">
        <f>AE70</f>
        <v>μm</v>
      </c>
      <c r="S94" s="221"/>
      <c r="T94" s="471" t="s">
        <v>304</v>
      </c>
      <c r="U94" s="464" t="e">
        <f>Calcu!O59</f>
        <v>#N/A</v>
      </c>
      <c r="V94" s="464"/>
      <c r="W94" s="464"/>
      <c r="X94" s="463" t="str">
        <f>R94</f>
        <v>μm</v>
      </c>
      <c r="Y94" s="464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6" ht="18.75" customHeight="1">
      <c r="A95" s="57"/>
      <c r="B95" s="61"/>
      <c r="C95" s="398"/>
      <c r="D95" s="398"/>
      <c r="E95" s="398"/>
      <c r="F95" s="398"/>
      <c r="G95" s="398"/>
      <c r="H95" s="398"/>
      <c r="I95" s="57"/>
      <c r="J95" s="57"/>
      <c r="K95" s="57"/>
      <c r="L95" s="57"/>
      <c r="M95" s="57"/>
      <c r="N95" s="57"/>
      <c r="O95" s="431">
        <v>2</v>
      </c>
      <c r="P95" s="431"/>
      <c r="Q95" s="431"/>
      <c r="R95" s="431"/>
      <c r="S95" s="431"/>
      <c r="T95" s="471"/>
      <c r="U95" s="464"/>
      <c r="V95" s="464"/>
      <c r="W95" s="464"/>
      <c r="X95" s="464"/>
      <c r="Y95" s="464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61"/>
      <c r="C96" s="57" t="s">
        <v>190</v>
      </c>
      <c r="D96" s="57"/>
      <c r="E96" s="57"/>
      <c r="F96" s="57"/>
      <c r="G96" s="57"/>
      <c r="H96" s="57"/>
      <c r="I96" s="57"/>
      <c r="J96" s="57"/>
      <c r="K96" s="205" t="s">
        <v>78</v>
      </c>
      <c r="L96" s="473" t="e">
        <f>U94</f>
        <v>#N/A</v>
      </c>
      <c r="M96" s="473"/>
      <c r="N96" s="473"/>
      <c r="O96" s="469" t="str">
        <f>X94</f>
        <v>μm</v>
      </c>
      <c r="P96" s="464"/>
      <c r="Q96" s="197" t="s">
        <v>79</v>
      </c>
      <c r="R96" s="474" t="e">
        <f>AF92</f>
        <v>#N/A</v>
      </c>
      <c r="S96" s="474"/>
      <c r="T96" s="474"/>
      <c r="U96" s="205" t="s">
        <v>78</v>
      </c>
      <c r="V96" s="72" t="s">
        <v>188</v>
      </c>
      <c r="W96" s="464" t="e">
        <f>L96*R96</f>
        <v>#N/A</v>
      </c>
      <c r="X96" s="464"/>
      <c r="Y96" s="464"/>
      <c r="Z96" s="469" t="str">
        <f>O96</f>
        <v>μm</v>
      </c>
      <c r="AA96" s="464"/>
      <c r="AB96" s="198"/>
      <c r="AC96" s="198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</row>
    <row r="97" spans="1:65" ht="18.75" customHeight="1">
      <c r="A97" s="57"/>
      <c r="B97" s="61"/>
      <c r="C97" s="198" t="s">
        <v>83</v>
      </c>
      <c r="D97" s="198"/>
      <c r="E97" s="198"/>
      <c r="F97" s="198"/>
      <c r="G97" s="198"/>
      <c r="J97" s="108"/>
      <c r="K97" s="210" t="s">
        <v>309</v>
      </c>
      <c r="L97" s="542" t="e">
        <f>W96</f>
        <v>#N/A</v>
      </c>
      <c r="M97" s="542"/>
      <c r="N97" s="542"/>
      <c r="O97" s="542"/>
      <c r="P97" s="542"/>
      <c r="Q97" s="542"/>
      <c r="R97" s="542"/>
      <c r="S97" s="542"/>
      <c r="T97" s="542"/>
      <c r="U97" s="542"/>
      <c r="V97" s="542"/>
      <c r="W97" s="542"/>
      <c r="X97" s="542"/>
      <c r="Y97" s="542"/>
      <c r="Z97" s="371" t="s">
        <v>310</v>
      </c>
      <c r="AA97" s="398" t="s">
        <v>52</v>
      </c>
      <c r="AB97" s="398"/>
      <c r="AC97" s="398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</row>
    <row r="98" spans="1:65" ht="18.75" customHeight="1">
      <c r="A98" s="57"/>
      <c r="B98" s="61"/>
      <c r="C98" s="57"/>
      <c r="D98" s="57"/>
      <c r="E98" s="57"/>
      <c r="F98" s="57"/>
      <c r="G98" s="57"/>
      <c r="H98" s="108"/>
      <c r="I98" s="108"/>
      <c r="J98" s="108"/>
      <c r="K98" s="108"/>
      <c r="L98" s="482">
        <f>O92</f>
        <v>0</v>
      </c>
      <c r="M98" s="482"/>
      <c r="N98" s="482"/>
      <c r="O98" s="222"/>
      <c r="P98" s="400" t="s">
        <v>311</v>
      </c>
      <c r="Q98" s="482">
        <f>T92</f>
        <v>2.8867513459481291E-2</v>
      </c>
      <c r="R98" s="482"/>
      <c r="S98" s="482"/>
      <c r="T98" s="222"/>
      <c r="U98" s="400" t="s">
        <v>311</v>
      </c>
      <c r="V98" s="482" t="e">
        <f>Z92</f>
        <v>#N/A</v>
      </c>
      <c r="W98" s="482"/>
      <c r="X98" s="482"/>
      <c r="Y98" s="222"/>
      <c r="Z98" s="371"/>
      <c r="AA98" s="398"/>
      <c r="AB98" s="398"/>
      <c r="AC98" s="398"/>
      <c r="AD98" s="198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</row>
    <row r="99" spans="1:65" ht="18.75" customHeight="1">
      <c r="A99" s="57"/>
      <c r="B99" s="61"/>
      <c r="C99" s="57"/>
      <c r="D99" s="57"/>
      <c r="E99" s="57"/>
      <c r="F99" s="57"/>
      <c r="G99" s="57"/>
      <c r="H99" s="197"/>
      <c r="I99" s="108"/>
      <c r="J99" s="198"/>
      <c r="K99" s="198"/>
      <c r="L99" s="431">
        <f>AP71</f>
        <v>4</v>
      </c>
      <c r="M99" s="431"/>
      <c r="N99" s="431"/>
      <c r="O99" s="431"/>
      <c r="P99" s="400"/>
      <c r="Q99" s="431" t="str">
        <f>AP72</f>
        <v>∞</v>
      </c>
      <c r="R99" s="431"/>
      <c r="S99" s="431"/>
      <c r="T99" s="431"/>
      <c r="U99" s="400"/>
      <c r="V99" s="431" t="str">
        <f>AP73</f>
        <v>∞</v>
      </c>
      <c r="W99" s="431"/>
      <c r="X99" s="431"/>
      <c r="Y99" s="431"/>
      <c r="Z99" s="197"/>
      <c r="AA99" s="197"/>
      <c r="AB99" s="197"/>
      <c r="AC99" s="197"/>
      <c r="AD99" s="19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</row>
    <row r="100" spans="1:65" ht="18.75" customHeight="1">
      <c r="A100" s="57"/>
      <c r="B100" s="61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65" ht="18.75" customHeight="1">
      <c r="A101" s="57"/>
      <c r="B101" s="58" t="s">
        <v>466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65" ht="18.75" customHeight="1">
      <c r="A102" s="57"/>
      <c r="C102" s="57" t="s">
        <v>183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</row>
    <row r="103" spans="1:65" ht="18.75" customHeight="1">
      <c r="A103" s="57"/>
      <c r="C103" s="61"/>
      <c r="D103" s="57" t="s">
        <v>184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65" ht="18.75" customHeight="1">
      <c r="B104" s="57"/>
      <c r="C104" s="57" t="s">
        <v>191</v>
      </c>
      <c r="D104" s="57"/>
      <c r="E104" s="57"/>
      <c r="F104" s="57"/>
      <c r="G104" s="57"/>
      <c r="H104" s="57"/>
      <c r="I104" s="57"/>
      <c r="J104" s="62" t="s">
        <v>186</v>
      </c>
      <c r="K104" s="57"/>
      <c r="L104" s="57"/>
      <c r="M104" s="57"/>
      <c r="N104" s="57"/>
      <c r="O104" s="57"/>
      <c r="P104" s="57"/>
      <c r="Q104" s="474">
        <f>Calcu!G60</f>
        <v>0</v>
      </c>
      <c r="R104" s="474"/>
      <c r="S104" s="474"/>
      <c r="T104" s="208"/>
      <c r="U104" s="208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</row>
    <row r="105" spans="1:65" ht="18.75" customHeight="1">
      <c r="B105" s="57"/>
      <c r="C105" s="57"/>
      <c r="D105" s="57"/>
      <c r="E105" s="57"/>
      <c r="F105" s="57"/>
      <c r="G105" s="57"/>
      <c r="H105" s="57"/>
      <c r="I105" s="203"/>
      <c r="J105" s="432" t="s">
        <v>470</v>
      </c>
      <c r="K105" s="432"/>
      <c r="L105" s="432"/>
      <c r="M105" s="432"/>
      <c r="N105" s="432" t="s">
        <v>188</v>
      </c>
      <c r="O105" s="442" t="s">
        <v>187</v>
      </c>
      <c r="P105" s="442"/>
      <c r="Q105" s="432" t="s">
        <v>188</v>
      </c>
      <c r="R105" s="482">
        <f>Q104</f>
        <v>0</v>
      </c>
      <c r="S105" s="482"/>
      <c r="T105" s="482"/>
      <c r="U105" s="432" t="s">
        <v>188</v>
      </c>
      <c r="V105" s="474">
        <f>R105/SQRT(5)</f>
        <v>0</v>
      </c>
      <c r="W105" s="474"/>
      <c r="X105" s="474"/>
      <c r="Y105" s="203"/>
      <c r="Z105" s="60"/>
      <c r="AA105" s="203"/>
      <c r="AB105" s="203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</row>
    <row r="106" spans="1:65" ht="18.75" customHeight="1">
      <c r="B106" s="57"/>
      <c r="C106" s="57"/>
      <c r="D106" s="57"/>
      <c r="E106" s="57"/>
      <c r="F106" s="57"/>
      <c r="G106" s="57"/>
      <c r="H106" s="57"/>
      <c r="I106" s="203"/>
      <c r="J106" s="432"/>
      <c r="K106" s="432"/>
      <c r="L106" s="432"/>
      <c r="M106" s="432"/>
      <c r="N106" s="432"/>
      <c r="O106" s="466"/>
      <c r="P106" s="466"/>
      <c r="Q106" s="432"/>
      <c r="R106" s="431"/>
      <c r="S106" s="431"/>
      <c r="T106" s="431"/>
      <c r="U106" s="432"/>
      <c r="V106" s="474"/>
      <c r="W106" s="474"/>
      <c r="X106" s="474"/>
      <c r="Y106" s="203"/>
      <c r="Z106" s="60"/>
      <c r="AA106" s="203"/>
      <c r="AB106" s="203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</row>
    <row r="107" spans="1:65" ht="18.75" customHeight="1">
      <c r="B107" s="57"/>
      <c r="C107" s="57" t="s">
        <v>85</v>
      </c>
      <c r="D107" s="57"/>
      <c r="E107" s="57"/>
      <c r="F107" s="57"/>
      <c r="G107" s="57"/>
      <c r="H107" s="57"/>
      <c r="I107" s="470" t="str">
        <f>V71</f>
        <v>t</v>
      </c>
      <c r="J107" s="470"/>
      <c r="K107" s="470"/>
      <c r="L107" s="470"/>
      <c r="M107" s="470"/>
      <c r="N107" s="470"/>
      <c r="O107" s="470"/>
      <c r="P107" s="470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</row>
    <row r="108" spans="1:65" ht="18.75" customHeight="1">
      <c r="B108" s="57"/>
      <c r="C108" s="57" t="s">
        <v>87</v>
      </c>
      <c r="D108" s="57"/>
      <c r="E108" s="57"/>
      <c r="F108" s="57"/>
      <c r="G108" s="57"/>
      <c r="H108" s="57"/>
      <c r="I108" s="108" t="s">
        <v>312</v>
      </c>
      <c r="J108" s="108"/>
      <c r="K108" s="108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57"/>
      <c r="AB108" s="57"/>
      <c r="AC108" s="57"/>
      <c r="AD108" s="57"/>
      <c r="AE108" s="57"/>
      <c r="AF108" s="57"/>
    </row>
    <row r="109" spans="1:65" ht="18.75" customHeight="1">
      <c r="B109" s="57"/>
      <c r="C109" s="57"/>
      <c r="D109" s="57"/>
      <c r="E109" s="57"/>
      <c r="F109" s="57"/>
      <c r="G109" s="57"/>
      <c r="H109" s="57"/>
      <c r="I109" s="108"/>
      <c r="J109" s="97"/>
      <c r="K109" s="108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57"/>
      <c r="AB109" s="57"/>
      <c r="AC109" s="57"/>
      <c r="AD109" s="57"/>
      <c r="AE109" s="57"/>
      <c r="AF109" s="57"/>
    </row>
    <row r="110" spans="1:65" s="137" customFormat="1" ht="18.75" customHeight="1">
      <c r="A110" s="197"/>
      <c r="B110" s="58" t="s">
        <v>467</v>
      </c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  <c r="AK110" s="198"/>
      <c r="AL110" s="197"/>
      <c r="AM110" s="197"/>
      <c r="AN110" s="197"/>
      <c r="AO110" s="197"/>
      <c r="AP110" s="197"/>
      <c r="AQ110" s="197"/>
      <c r="AR110" s="197"/>
      <c r="AS110" s="197"/>
      <c r="AT110" s="197"/>
      <c r="AU110" s="197"/>
      <c r="AV110" s="197"/>
      <c r="AW110" s="197"/>
      <c r="AX110" s="197"/>
      <c r="AY110" s="198"/>
      <c r="AZ110" s="198"/>
      <c r="BA110" s="198"/>
      <c r="BB110" s="198"/>
      <c r="BC110" s="198"/>
      <c r="BD110" s="198"/>
      <c r="BE110" s="198"/>
      <c r="BF110" s="198"/>
      <c r="BG110" s="59"/>
      <c r="BH110" s="59"/>
      <c r="BI110" s="59"/>
      <c r="BJ110" s="59"/>
      <c r="BK110" s="59"/>
      <c r="BL110" s="59"/>
      <c r="BM110" s="59"/>
    </row>
    <row r="111" spans="1:65" s="137" customFormat="1" ht="18.75" customHeight="1">
      <c r="A111" s="197"/>
      <c r="B111" s="58"/>
      <c r="C111" s="198" t="s">
        <v>313</v>
      </c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7"/>
      <c r="AM111" s="197"/>
      <c r="AN111" s="197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8"/>
      <c r="AZ111" s="198"/>
      <c r="BA111" s="198"/>
      <c r="BB111" s="198"/>
      <c r="BC111" s="198"/>
      <c r="BD111" s="198"/>
      <c r="BE111" s="198"/>
      <c r="BF111" s="198"/>
      <c r="BG111" s="59"/>
      <c r="BH111" s="59"/>
      <c r="BI111" s="59"/>
      <c r="BJ111" s="59"/>
      <c r="BK111" s="59"/>
      <c r="BL111" s="59"/>
      <c r="BM111" s="59"/>
    </row>
    <row r="112" spans="1:65" s="137" customFormat="1" ht="18.75" customHeight="1">
      <c r="A112" s="197"/>
      <c r="B112" s="58"/>
      <c r="D112" s="198" t="s">
        <v>314</v>
      </c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  <c r="AK112" s="198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8"/>
      <c r="AZ112" s="198"/>
      <c r="BA112" s="198"/>
      <c r="BB112" s="198"/>
      <c r="BC112" s="198"/>
      <c r="BD112" s="198"/>
      <c r="BE112" s="198"/>
      <c r="BF112" s="198"/>
      <c r="BG112" s="59"/>
      <c r="BH112" s="59"/>
      <c r="BI112" s="59"/>
      <c r="BJ112" s="59"/>
      <c r="BK112" s="59"/>
      <c r="BL112" s="59"/>
      <c r="BM112" s="59"/>
    </row>
    <row r="113" spans="1:59" s="137" customFormat="1" ht="18.75" customHeight="1">
      <c r="B113" s="197"/>
      <c r="C113" s="398" t="s">
        <v>192</v>
      </c>
      <c r="D113" s="398"/>
      <c r="E113" s="398"/>
      <c r="F113" s="398"/>
      <c r="G113" s="398"/>
      <c r="H113" s="398"/>
      <c r="I113" s="398"/>
      <c r="J113" s="432" t="s">
        <v>471</v>
      </c>
      <c r="K113" s="432"/>
      <c r="L113" s="432"/>
      <c r="M113" s="432"/>
      <c r="N113" s="477" t="s">
        <v>188</v>
      </c>
      <c r="O113" s="476">
        <v>1</v>
      </c>
      <c r="P113" s="476"/>
      <c r="Q113" s="371" t="s">
        <v>79</v>
      </c>
      <c r="R113" s="476">
        <v>1</v>
      </c>
      <c r="S113" s="476"/>
      <c r="T113" s="477" t="s">
        <v>188</v>
      </c>
      <c r="U113" s="483">
        <f>O113/O114/2/SQRT(3)</f>
        <v>2.8867513459481291E-2</v>
      </c>
      <c r="V113" s="483"/>
      <c r="W113" s="483"/>
      <c r="X113" s="483"/>
      <c r="Y113" s="483"/>
      <c r="Z113" s="198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  <c r="AL113" s="197"/>
      <c r="AM113" s="197"/>
      <c r="AN113" s="198"/>
      <c r="AO113" s="198"/>
      <c r="AP113" s="198"/>
      <c r="AQ113" s="198"/>
      <c r="AR113" s="198"/>
      <c r="AS113" s="198"/>
      <c r="AT113" s="198"/>
      <c r="AU113" s="198"/>
      <c r="AV113" s="197"/>
      <c r="AW113" s="197"/>
      <c r="AX113" s="197"/>
      <c r="AY113" s="197"/>
      <c r="AZ113" s="197"/>
      <c r="BA113" s="197"/>
      <c r="BB113" s="197"/>
      <c r="BC113" s="197"/>
      <c r="BD113" s="197"/>
    </row>
    <row r="114" spans="1:59" s="137" customFormat="1" ht="18.75" customHeight="1">
      <c r="B114" s="197"/>
      <c r="C114" s="398"/>
      <c r="D114" s="398"/>
      <c r="E114" s="398"/>
      <c r="F114" s="398"/>
      <c r="G114" s="398"/>
      <c r="H114" s="398"/>
      <c r="I114" s="398"/>
      <c r="J114" s="432"/>
      <c r="K114" s="432"/>
      <c r="L114" s="432"/>
      <c r="M114" s="432"/>
      <c r="N114" s="477"/>
      <c r="O114" s="484">
        <v>10</v>
      </c>
      <c r="P114" s="484"/>
      <c r="Q114" s="371"/>
      <c r="R114" s="484"/>
      <c r="S114" s="484"/>
      <c r="T114" s="477"/>
      <c r="U114" s="483"/>
      <c r="V114" s="483"/>
      <c r="W114" s="483"/>
      <c r="X114" s="483"/>
      <c r="Y114" s="483"/>
      <c r="Z114" s="198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  <c r="AL114" s="197"/>
      <c r="AM114" s="197"/>
      <c r="AN114" s="198"/>
      <c r="AO114" s="198"/>
      <c r="AP114" s="198"/>
      <c r="AQ114" s="198"/>
      <c r="AR114" s="198"/>
      <c r="AS114" s="198"/>
      <c r="AT114" s="198"/>
      <c r="AU114" s="198"/>
      <c r="AV114" s="197"/>
      <c r="AW114" s="197"/>
      <c r="AX114" s="197"/>
      <c r="AY114" s="197"/>
      <c r="AZ114" s="197"/>
      <c r="BA114" s="197"/>
      <c r="BB114" s="197"/>
      <c r="BC114" s="197"/>
      <c r="BD114" s="197"/>
    </row>
    <row r="115" spans="1:59" s="137" customFormat="1" ht="18.75" customHeight="1">
      <c r="B115" s="197"/>
      <c r="C115" s="198" t="s">
        <v>193</v>
      </c>
      <c r="D115" s="198"/>
      <c r="E115" s="198"/>
      <c r="F115" s="198"/>
      <c r="G115" s="198"/>
      <c r="H115" s="198"/>
      <c r="I115" s="470" t="str">
        <f>V72</f>
        <v>직사각형</v>
      </c>
      <c r="J115" s="470"/>
      <c r="K115" s="470"/>
      <c r="L115" s="470"/>
      <c r="M115" s="470"/>
      <c r="N115" s="470"/>
      <c r="O115" s="470"/>
      <c r="P115" s="470"/>
      <c r="Q115" s="198"/>
      <c r="R115" s="198"/>
      <c r="S115" s="198"/>
      <c r="T115" s="198"/>
      <c r="U115" s="198"/>
      <c r="V115" s="198"/>
      <c r="W115" s="198"/>
      <c r="X115" s="198"/>
      <c r="Y115" s="198"/>
      <c r="Z115" s="197"/>
      <c r="AA115" s="197"/>
      <c r="AB115" s="197"/>
      <c r="AC115" s="197"/>
      <c r="AD115" s="197"/>
      <c r="AE115" s="197"/>
      <c r="AF115" s="197"/>
      <c r="AG115" s="197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198"/>
      <c r="AT115" s="198"/>
      <c r="AU115" s="198"/>
      <c r="AV115" s="198"/>
      <c r="AW115" s="198"/>
      <c r="AX115" s="198"/>
      <c r="AY115" s="197"/>
      <c r="AZ115" s="197"/>
      <c r="BA115" s="197"/>
      <c r="BB115" s="197"/>
      <c r="BC115" s="197"/>
      <c r="BD115" s="197"/>
      <c r="BE115" s="197"/>
      <c r="BF115" s="197"/>
      <c r="BG115" s="197"/>
    </row>
    <row r="116" spans="1:59" s="137" customFormat="1" ht="18.75" customHeight="1">
      <c r="B116" s="197"/>
      <c r="C116" s="198" t="s">
        <v>88</v>
      </c>
      <c r="D116" s="198"/>
      <c r="E116" s="198"/>
      <c r="F116" s="198"/>
      <c r="G116" s="198"/>
      <c r="H116" s="198"/>
      <c r="I116" s="108" t="s">
        <v>315</v>
      </c>
      <c r="J116" s="198"/>
      <c r="K116" s="198"/>
      <c r="L116" s="198"/>
      <c r="M116" s="198"/>
      <c r="N116" s="198"/>
      <c r="O116" s="198"/>
      <c r="P116" s="198"/>
      <c r="Q116" s="198"/>
      <c r="R116" s="138"/>
      <c r="S116" s="198"/>
      <c r="T116" s="198"/>
      <c r="U116" s="198"/>
      <c r="V116" s="57"/>
      <c r="W116" s="198"/>
      <c r="X116" s="198"/>
      <c r="Y116" s="198"/>
      <c r="Z116" s="198"/>
      <c r="AA116" s="198"/>
      <c r="AB116" s="198"/>
      <c r="AC116" s="198"/>
      <c r="AD116" s="198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  <c r="AQ116" s="197"/>
      <c r="AR116" s="197"/>
      <c r="AS116" s="197"/>
      <c r="AT116" s="197"/>
      <c r="AU116" s="197"/>
      <c r="AV116" s="197"/>
      <c r="AW116" s="197"/>
      <c r="AX116" s="197"/>
      <c r="AY116" s="197"/>
      <c r="AZ116" s="197"/>
      <c r="BA116" s="197"/>
      <c r="BB116" s="197"/>
      <c r="BC116" s="197"/>
      <c r="BD116" s="197"/>
      <c r="BE116" s="197"/>
      <c r="BF116" s="197"/>
      <c r="BG116" s="197"/>
    </row>
    <row r="117" spans="1:59" s="137" customFormat="1" ht="18.75" customHeight="1">
      <c r="B117" s="197"/>
      <c r="C117" s="58"/>
      <c r="D117" s="198"/>
      <c r="E117" s="198"/>
      <c r="F117" s="198"/>
      <c r="G117" s="197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7"/>
      <c r="AF117" s="198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7"/>
      <c r="AR117" s="197"/>
      <c r="AS117" s="197"/>
      <c r="AT117" s="197"/>
      <c r="AU117" s="197"/>
      <c r="AV117" s="197"/>
      <c r="AW117" s="197"/>
      <c r="AX117" s="197"/>
      <c r="AY117" s="197"/>
      <c r="AZ117" s="197"/>
      <c r="BA117" s="197"/>
      <c r="BB117" s="197"/>
      <c r="BC117" s="197"/>
      <c r="BD117" s="197"/>
      <c r="BE117" s="197"/>
      <c r="BF117" s="197"/>
      <c r="BG117" s="197"/>
    </row>
    <row r="118" spans="1:59" s="137" customFormat="1" ht="18.75" customHeight="1">
      <c r="B118" s="58" t="s">
        <v>468</v>
      </c>
      <c r="C118" s="198"/>
      <c r="E118" s="198"/>
      <c r="F118" s="198"/>
      <c r="G118" s="197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7"/>
      <c r="AF118" s="198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197"/>
      <c r="AT118" s="197"/>
      <c r="AU118" s="197"/>
      <c r="AV118" s="197"/>
      <c r="AW118" s="197"/>
      <c r="AX118" s="197"/>
      <c r="AY118" s="197"/>
      <c r="AZ118" s="197"/>
      <c r="BA118" s="197"/>
      <c r="BB118" s="197"/>
      <c r="BC118" s="197"/>
      <c r="BD118" s="197"/>
      <c r="BE118" s="197"/>
      <c r="BF118" s="197"/>
      <c r="BG118" s="197"/>
    </row>
    <row r="119" spans="1:59" s="137" customFormat="1" ht="18.75" customHeight="1">
      <c r="B119" s="58"/>
      <c r="C119" s="198" t="s">
        <v>316</v>
      </c>
      <c r="D119" s="197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7"/>
      <c r="P119" s="478" t="e">
        <f>Calcu!C3</f>
        <v>#N/A</v>
      </c>
      <c r="Q119" s="478"/>
      <c r="R119" s="478"/>
      <c r="S119" s="478"/>
      <c r="T119" s="198" t="s">
        <v>317</v>
      </c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7"/>
      <c r="AE119" s="197"/>
      <c r="AF119" s="479" t="e">
        <f>P119*(2/H69)</f>
        <v>#N/A</v>
      </c>
      <c r="AG119" s="479"/>
      <c r="AH119" s="479"/>
      <c r="AI119" s="198" t="s">
        <v>318</v>
      </c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  <c r="BC119" s="197"/>
      <c r="BD119" s="197"/>
      <c r="BE119" s="197"/>
      <c r="BF119" s="197"/>
      <c r="BG119" s="197"/>
    </row>
    <row r="120" spans="1:59" s="137" customFormat="1" ht="18.75" customHeight="1">
      <c r="B120" s="197"/>
      <c r="D120" s="198" t="s">
        <v>319</v>
      </c>
      <c r="E120" s="198"/>
      <c r="F120" s="198"/>
      <c r="G120" s="198"/>
      <c r="H120" s="198"/>
      <c r="I120" s="197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197"/>
      <c r="BC120" s="197"/>
      <c r="BD120" s="197"/>
      <c r="BE120" s="197"/>
      <c r="BF120" s="197"/>
      <c r="BG120" s="197"/>
    </row>
    <row r="121" spans="1:59" s="137" customFormat="1" ht="18.75" customHeight="1">
      <c r="B121" s="197"/>
      <c r="C121" s="398" t="s">
        <v>194</v>
      </c>
      <c r="D121" s="398"/>
      <c r="E121" s="398"/>
      <c r="F121" s="398"/>
      <c r="G121" s="398"/>
      <c r="H121" s="398"/>
      <c r="I121" s="398"/>
      <c r="J121" s="481" t="s">
        <v>472</v>
      </c>
      <c r="K121" s="481"/>
      <c r="L121" s="481"/>
      <c r="M121" s="477" t="s">
        <v>188</v>
      </c>
      <c r="N121" s="480" t="e">
        <f>AF119</f>
        <v>#N/A</v>
      </c>
      <c r="O121" s="480"/>
      <c r="P121" s="480"/>
      <c r="Q121" s="477" t="s">
        <v>188</v>
      </c>
      <c r="R121" s="483" t="e">
        <f>N121/SQRT(3)</f>
        <v>#N/A</v>
      </c>
      <c r="S121" s="483"/>
      <c r="T121" s="483"/>
      <c r="U121" s="483"/>
      <c r="V121" s="483"/>
      <c r="W121" s="140"/>
      <c r="X121" s="108"/>
      <c r="Y121" s="140"/>
      <c r="Z121" s="140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7"/>
      <c r="AN121" s="197"/>
      <c r="AO121" s="197"/>
      <c r="AP121" s="197"/>
      <c r="AQ121" s="198"/>
      <c r="AR121" s="198"/>
      <c r="AS121" s="198"/>
      <c r="AT121" s="198"/>
      <c r="AU121" s="198"/>
      <c r="AV121" s="198"/>
      <c r="AW121" s="198"/>
      <c r="AX121" s="198"/>
      <c r="AY121" s="197"/>
      <c r="AZ121" s="197"/>
      <c r="BA121" s="197"/>
      <c r="BB121" s="197"/>
      <c r="BC121" s="197"/>
      <c r="BD121" s="197"/>
      <c r="BE121" s="197"/>
      <c r="BF121" s="197"/>
      <c r="BG121" s="197"/>
    </row>
    <row r="122" spans="1:59" s="137" customFormat="1" ht="18.75" customHeight="1">
      <c r="B122" s="197"/>
      <c r="C122" s="398"/>
      <c r="D122" s="398"/>
      <c r="E122" s="398"/>
      <c r="F122" s="398"/>
      <c r="G122" s="398"/>
      <c r="H122" s="398"/>
      <c r="I122" s="398"/>
      <c r="J122" s="481"/>
      <c r="K122" s="481"/>
      <c r="L122" s="481"/>
      <c r="M122" s="477"/>
      <c r="N122" s="484"/>
      <c r="O122" s="484"/>
      <c r="P122" s="484"/>
      <c r="Q122" s="477"/>
      <c r="R122" s="483"/>
      <c r="S122" s="483"/>
      <c r="T122" s="483"/>
      <c r="U122" s="483"/>
      <c r="V122" s="483"/>
      <c r="W122" s="140"/>
      <c r="X122" s="108"/>
      <c r="Y122" s="140"/>
      <c r="Z122" s="140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  <c r="AK122" s="198"/>
      <c r="AL122" s="198"/>
      <c r="AM122" s="197"/>
      <c r="AN122" s="197"/>
      <c r="AO122" s="197"/>
      <c r="AP122" s="197"/>
      <c r="AQ122" s="198"/>
      <c r="AR122" s="198"/>
      <c r="AS122" s="198"/>
      <c r="AT122" s="198"/>
      <c r="AU122" s="198"/>
      <c r="AV122" s="198"/>
      <c r="AW122" s="198"/>
      <c r="AX122" s="198"/>
      <c r="AY122" s="197"/>
      <c r="AZ122" s="197"/>
      <c r="BA122" s="197"/>
      <c r="BB122" s="197"/>
      <c r="BC122" s="197"/>
      <c r="BD122" s="197"/>
      <c r="BE122" s="197"/>
      <c r="BF122" s="197"/>
      <c r="BG122" s="197"/>
    </row>
    <row r="123" spans="1:59" s="137" customFormat="1" ht="18.75" customHeight="1">
      <c r="B123" s="197"/>
      <c r="C123" s="198" t="s">
        <v>195</v>
      </c>
      <c r="D123" s="198"/>
      <c r="E123" s="198"/>
      <c r="F123" s="198"/>
      <c r="G123" s="198"/>
      <c r="H123" s="198"/>
      <c r="I123" s="470" t="str">
        <f>V73</f>
        <v>직사각형</v>
      </c>
      <c r="J123" s="470"/>
      <c r="K123" s="470"/>
      <c r="L123" s="470"/>
      <c r="M123" s="470"/>
      <c r="N123" s="470"/>
      <c r="O123" s="470"/>
      <c r="P123" s="470"/>
      <c r="Q123" s="198"/>
      <c r="R123" s="198"/>
      <c r="S123" s="198"/>
      <c r="T123" s="198"/>
      <c r="U123" s="198"/>
      <c r="V123" s="198"/>
      <c r="W123" s="198"/>
      <c r="X123" s="198"/>
      <c r="Y123" s="198"/>
      <c r="Z123" s="197"/>
      <c r="AA123" s="197"/>
      <c r="AB123" s="197"/>
      <c r="AC123" s="197"/>
      <c r="AD123" s="197"/>
      <c r="AE123" s="197"/>
      <c r="AF123" s="197"/>
      <c r="AG123" s="197"/>
      <c r="AH123" s="198"/>
      <c r="AI123" s="198"/>
      <c r="AJ123" s="198"/>
      <c r="AK123" s="198"/>
      <c r="AL123" s="197"/>
      <c r="AM123" s="197"/>
      <c r="AN123" s="197"/>
      <c r="AO123" s="197"/>
      <c r="AP123" s="197"/>
      <c r="AQ123" s="197"/>
      <c r="AR123" s="197"/>
      <c r="AS123" s="198"/>
      <c r="AT123" s="198"/>
      <c r="AU123" s="198"/>
      <c r="AV123" s="198"/>
      <c r="AW123" s="198"/>
      <c r="AX123" s="198"/>
      <c r="AY123" s="197"/>
      <c r="AZ123" s="197"/>
      <c r="BA123" s="197"/>
      <c r="BB123" s="197"/>
      <c r="BC123" s="197"/>
      <c r="BD123" s="197"/>
      <c r="BE123" s="197"/>
      <c r="BF123" s="197"/>
      <c r="BG123" s="197"/>
    </row>
    <row r="124" spans="1:59" s="137" customFormat="1" ht="18.75" customHeight="1">
      <c r="B124" s="197"/>
      <c r="C124" s="198" t="s">
        <v>196</v>
      </c>
      <c r="D124" s="198"/>
      <c r="E124" s="198"/>
      <c r="F124" s="198"/>
      <c r="G124" s="198"/>
      <c r="H124" s="198"/>
      <c r="I124" s="108" t="s">
        <v>320</v>
      </c>
      <c r="J124" s="198"/>
      <c r="K124" s="198"/>
      <c r="L124" s="198"/>
      <c r="M124" s="198"/>
      <c r="N124" s="198"/>
      <c r="O124" s="198"/>
      <c r="P124" s="198"/>
      <c r="Q124" s="198"/>
      <c r="R124" s="138"/>
      <c r="S124" s="198"/>
      <c r="T124" s="198"/>
      <c r="U124" s="198"/>
      <c r="V124" s="57"/>
      <c r="W124" s="198"/>
      <c r="X124" s="198"/>
      <c r="Y124" s="198"/>
      <c r="Z124" s="198"/>
      <c r="AA124" s="198"/>
      <c r="AB124" s="198"/>
      <c r="AC124" s="198"/>
      <c r="AD124" s="198"/>
      <c r="AE124" s="197"/>
      <c r="AF124" s="197"/>
      <c r="AG124" s="197"/>
      <c r="AH124" s="197"/>
      <c r="AI124" s="197"/>
      <c r="AJ124" s="197"/>
      <c r="AK124" s="197"/>
      <c r="AL124" s="197"/>
      <c r="AM124" s="197"/>
      <c r="AN124" s="197"/>
      <c r="AO124" s="197"/>
      <c r="AP124" s="197"/>
      <c r="AQ124" s="197"/>
      <c r="AR124" s="197"/>
      <c r="AS124" s="197"/>
      <c r="AT124" s="197"/>
      <c r="AU124" s="197"/>
      <c r="AV124" s="197"/>
      <c r="AW124" s="197"/>
      <c r="AX124" s="197"/>
      <c r="AY124" s="197"/>
      <c r="AZ124" s="197"/>
      <c r="BA124" s="197"/>
      <c r="BB124" s="197"/>
      <c r="BC124" s="197"/>
      <c r="BD124" s="197"/>
      <c r="BE124" s="197"/>
      <c r="BF124" s="197"/>
      <c r="BG124" s="197"/>
    </row>
    <row r="125" spans="1:59" s="137" customFormat="1" ht="18.75" customHeight="1">
      <c r="B125" s="197"/>
      <c r="C125" s="198"/>
      <c r="D125" s="198"/>
      <c r="E125" s="198"/>
      <c r="F125" s="198"/>
      <c r="G125" s="197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  <c r="AB125" s="198"/>
      <c r="AC125" s="198"/>
      <c r="AD125" s="198"/>
      <c r="AE125" s="197"/>
      <c r="AF125" s="198"/>
      <c r="AG125" s="197"/>
      <c r="AH125" s="197"/>
      <c r="AI125" s="197"/>
      <c r="AJ125" s="197"/>
      <c r="AK125" s="197"/>
      <c r="AL125" s="197"/>
      <c r="AM125" s="197"/>
      <c r="AN125" s="197"/>
      <c r="AO125" s="197"/>
      <c r="AP125" s="197"/>
      <c r="AQ125" s="197"/>
      <c r="AR125" s="197"/>
      <c r="AS125" s="197"/>
      <c r="AT125" s="197"/>
      <c r="AU125" s="197"/>
      <c r="AV125" s="197"/>
      <c r="AW125" s="197"/>
      <c r="AX125" s="197"/>
      <c r="AY125" s="197"/>
      <c r="AZ125" s="197"/>
      <c r="BA125" s="197"/>
      <c r="BB125" s="197"/>
      <c r="BC125" s="197"/>
      <c r="BD125" s="197"/>
      <c r="BE125" s="197"/>
      <c r="BF125" s="197"/>
      <c r="BG125" s="197"/>
    </row>
    <row r="126" spans="1:59" s="137" customFormat="1" ht="18.75" customHeight="1">
      <c r="A126" s="58" t="s">
        <v>197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/>
      <c r="AB126" s="197"/>
      <c r="AC126" s="197"/>
      <c r="AD126" s="197"/>
      <c r="AE126" s="197"/>
      <c r="AF126" s="197"/>
      <c r="AG126" s="197"/>
      <c r="AH126" s="197"/>
      <c r="AI126" s="197"/>
      <c r="AJ126" s="197"/>
      <c r="AK126" s="197"/>
      <c r="AL126" s="197"/>
      <c r="AM126" s="197"/>
      <c r="AN126" s="197"/>
      <c r="AO126" s="197"/>
      <c r="AP126" s="197"/>
      <c r="AQ126" s="197"/>
      <c r="AR126" s="197"/>
      <c r="AS126" s="197"/>
      <c r="AT126" s="197"/>
      <c r="AU126" s="197"/>
      <c r="AV126" s="197"/>
      <c r="AW126" s="197"/>
      <c r="AX126" s="197"/>
      <c r="AY126" s="197"/>
      <c r="AZ126" s="197"/>
      <c r="BA126" s="197"/>
      <c r="BB126" s="197"/>
      <c r="BC126" s="197"/>
      <c r="BD126" s="197"/>
      <c r="BE126" s="197"/>
      <c r="BF126" s="197"/>
    </row>
    <row r="127" spans="1:59" s="137" customFormat="1" ht="18.75" customHeight="1">
      <c r="A127" s="197"/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97"/>
      <c r="AB127" s="197"/>
      <c r="AC127" s="197"/>
      <c r="AD127" s="197"/>
      <c r="AE127" s="198"/>
      <c r="AF127" s="197"/>
      <c r="AG127" s="197"/>
      <c r="AH127" s="197"/>
      <c r="AI127" s="197"/>
      <c r="AJ127" s="197"/>
      <c r="AK127" s="197"/>
      <c r="AL127" s="197"/>
      <c r="AM127" s="197"/>
      <c r="AN127" s="197"/>
      <c r="AO127" s="197"/>
      <c r="AP127" s="197"/>
      <c r="AQ127" s="197"/>
      <c r="AR127" s="197"/>
      <c r="AS127" s="197"/>
      <c r="AT127" s="197"/>
      <c r="AU127" s="197"/>
      <c r="AV127" s="197"/>
      <c r="AW127" s="197"/>
      <c r="AX127" s="197"/>
      <c r="AY127" s="197"/>
      <c r="AZ127" s="197"/>
      <c r="BA127" s="197"/>
      <c r="BB127" s="197"/>
      <c r="BC127" s="197"/>
      <c r="BD127" s="197"/>
      <c r="BE127" s="197"/>
      <c r="BF127" s="197"/>
    </row>
    <row r="128" spans="1:59" s="59" customFormat="1" ht="18.75" customHeight="1">
      <c r="A128" s="198"/>
      <c r="B128" s="198"/>
      <c r="C128" s="197" t="s">
        <v>188</v>
      </c>
      <c r="D128" s="370" t="e">
        <f>AH69</f>
        <v>#N/A</v>
      </c>
      <c r="E128" s="370"/>
      <c r="F128" s="370"/>
      <c r="G128" s="370"/>
      <c r="H128" s="198" t="s">
        <v>119</v>
      </c>
      <c r="I128" s="198"/>
      <c r="J128" s="371" t="s">
        <v>89</v>
      </c>
      <c r="K128" s="371"/>
      <c r="L128" s="372" t="e">
        <f>AH70</f>
        <v>#N/A</v>
      </c>
      <c r="M128" s="372"/>
      <c r="N128" s="372"/>
      <c r="O128" s="198" t="s">
        <v>119</v>
      </c>
      <c r="P128" s="198"/>
      <c r="Q128" s="198"/>
      <c r="R128" s="198"/>
      <c r="S128" s="202"/>
      <c r="T128" s="202"/>
      <c r="U128" s="202"/>
      <c r="V128" s="198"/>
      <c r="W128" s="198"/>
      <c r="X128" s="198"/>
      <c r="Y128" s="198"/>
      <c r="Z128" s="202"/>
      <c r="AA128" s="202"/>
      <c r="AB128" s="202"/>
      <c r="AC128" s="198"/>
      <c r="AD128" s="198"/>
      <c r="AE128" s="198"/>
      <c r="AF128" s="198"/>
      <c r="AG128" s="202"/>
      <c r="AH128" s="202"/>
      <c r="AI128" s="202"/>
      <c r="AJ128" s="198"/>
      <c r="AK128" s="198"/>
      <c r="AL128" s="198"/>
      <c r="AM128" s="200"/>
      <c r="AN128" s="198"/>
      <c r="AO128" s="198"/>
      <c r="AP128" s="198"/>
      <c r="AQ128" s="198"/>
      <c r="AR128" s="198"/>
      <c r="AS128" s="198"/>
      <c r="AT128" s="198"/>
      <c r="AU128" s="198"/>
      <c r="AV128" s="198"/>
      <c r="AW128" s="198"/>
      <c r="AX128" s="198"/>
      <c r="AY128" s="198"/>
      <c r="AZ128" s="198"/>
      <c r="BA128" s="198"/>
      <c r="BB128" s="198"/>
      <c r="BC128" s="198"/>
      <c r="BD128" s="198"/>
      <c r="BE128" s="198"/>
      <c r="BF128" s="198"/>
    </row>
    <row r="129" spans="1:58" s="59" customFormat="1" ht="18.75" customHeight="1">
      <c r="A129" s="198"/>
      <c r="B129" s="198"/>
      <c r="C129" s="197" t="s">
        <v>188</v>
      </c>
      <c r="D129" s="372" t="e">
        <f>AH74</f>
        <v>#N/A</v>
      </c>
      <c r="E129" s="372"/>
      <c r="F129" s="372"/>
      <c r="G129" s="198" t="s">
        <v>119</v>
      </c>
      <c r="H129" s="198"/>
      <c r="I129" s="198"/>
      <c r="J129" s="198"/>
      <c r="K129" s="141"/>
      <c r="L129" s="141"/>
      <c r="M129" s="141"/>
      <c r="N129" s="141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7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  <c r="AS129" s="198"/>
      <c r="AT129" s="198"/>
      <c r="AU129" s="198"/>
      <c r="AV129" s="198"/>
      <c r="AW129" s="198"/>
      <c r="AX129" s="198"/>
      <c r="AY129" s="198"/>
      <c r="AZ129" s="198"/>
      <c r="BA129" s="198"/>
      <c r="BB129" s="198"/>
      <c r="BC129" s="198"/>
      <c r="BD129" s="198"/>
      <c r="BE129" s="198"/>
      <c r="BF129" s="198"/>
    </row>
    <row r="130" spans="1:58" s="59" customFormat="1" ht="18.75" customHeight="1">
      <c r="A130" s="198"/>
      <c r="B130" s="198"/>
      <c r="C130" s="198"/>
      <c r="D130" s="136"/>
      <c r="E130" s="136"/>
      <c r="F130" s="136"/>
      <c r="G130" s="198"/>
      <c r="H130" s="198"/>
      <c r="I130" s="197"/>
      <c r="J130" s="197"/>
      <c r="K130" s="142"/>
      <c r="L130" s="142"/>
      <c r="M130" s="142"/>
      <c r="N130" s="142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198"/>
      <c r="AI130" s="198"/>
      <c r="AJ130" s="198"/>
      <c r="AK130" s="198"/>
      <c r="AL130" s="198"/>
      <c r="AM130" s="198"/>
      <c r="AN130" s="198"/>
      <c r="AO130" s="198"/>
      <c r="AP130" s="198"/>
      <c r="AQ130" s="198"/>
      <c r="AR130" s="198"/>
      <c r="AS130" s="198"/>
      <c r="AT130" s="198"/>
      <c r="AU130" s="198"/>
      <c r="AV130" s="198"/>
      <c r="AW130" s="198"/>
      <c r="AX130" s="198"/>
      <c r="AY130" s="198"/>
      <c r="AZ130" s="198"/>
      <c r="BA130" s="198"/>
      <c r="BB130" s="198"/>
      <c r="BC130" s="198"/>
      <c r="BD130" s="198"/>
      <c r="BE130" s="198"/>
      <c r="BF130" s="198"/>
    </row>
    <row r="131" spans="1:58" s="137" customFormat="1" ht="18.75" customHeight="1">
      <c r="A131" s="197"/>
      <c r="B131" s="197"/>
      <c r="C131" s="197"/>
      <c r="D131" s="139" t="s">
        <v>321</v>
      </c>
      <c r="E131" s="372" t="e">
        <f>D129</f>
        <v>#N/A</v>
      </c>
      <c r="F131" s="372"/>
      <c r="G131" s="372"/>
      <c r="H131" s="198" t="s">
        <v>119</v>
      </c>
      <c r="I131" s="198"/>
      <c r="J131" s="141"/>
      <c r="K131" s="141"/>
      <c r="L131" s="141"/>
      <c r="M131" s="141"/>
      <c r="N131" s="197"/>
      <c r="O131" s="197"/>
      <c r="P131" s="198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/>
      <c r="AB131" s="197"/>
      <c r="AC131" s="197"/>
      <c r="AD131" s="197"/>
      <c r="AE131" s="198"/>
      <c r="AF131" s="197"/>
      <c r="AG131" s="197"/>
      <c r="AH131" s="197"/>
      <c r="AI131" s="197"/>
      <c r="AJ131" s="197"/>
      <c r="AK131" s="197"/>
      <c r="AL131" s="197"/>
      <c r="AM131" s="197"/>
      <c r="AN131" s="197"/>
      <c r="AO131" s="197"/>
      <c r="AP131" s="197"/>
      <c r="AQ131" s="197"/>
      <c r="AR131" s="197"/>
      <c r="AS131" s="197"/>
      <c r="AT131" s="197"/>
      <c r="AU131" s="197"/>
      <c r="AV131" s="197"/>
      <c r="AW131" s="197"/>
      <c r="AX131" s="197"/>
      <c r="AY131" s="197"/>
      <c r="AZ131" s="197"/>
      <c r="BA131" s="197"/>
      <c r="BB131" s="197"/>
      <c r="BC131" s="197"/>
      <c r="BD131" s="197"/>
      <c r="BE131" s="197"/>
      <c r="BF131" s="197"/>
    </row>
    <row r="132" spans="1:58" s="198" customFormat="1" ht="18.75" customHeight="1"/>
    <row r="133" spans="1:58" ht="18.75" customHeight="1">
      <c r="A133" s="58" t="s">
        <v>198</v>
      </c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</row>
    <row r="134" spans="1:58" ht="18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402" t="e">
        <f>AH74</f>
        <v>#N/A</v>
      </c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371" t="s">
        <v>310</v>
      </c>
      <c r="V134" s="398" t="e">
        <f>AP74</f>
        <v>#N/A</v>
      </c>
      <c r="W134" s="398"/>
      <c r="X134" s="398"/>
      <c r="Y134" s="59"/>
      <c r="Z134" s="59"/>
      <c r="AA134" s="59"/>
      <c r="AB134" s="59"/>
      <c r="AC134" s="59"/>
    </row>
    <row r="135" spans="1:58" ht="18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399" t="e">
        <f>AH69</f>
        <v>#N/A</v>
      </c>
      <c r="K135" s="399"/>
      <c r="L135" s="399"/>
      <c r="M135" s="399"/>
      <c r="N135" s="223"/>
      <c r="O135" s="400" t="s">
        <v>311</v>
      </c>
      <c r="P135" s="401" t="e">
        <f>AH70</f>
        <v>#N/A</v>
      </c>
      <c r="Q135" s="401"/>
      <c r="R135" s="401"/>
      <c r="S135" s="401"/>
      <c r="T135" s="224"/>
      <c r="U135" s="371"/>
      <c r="V135" s="398"/>
      <c r="W135" s="398"/>
      <c r="X135" s="398"/>
    </row>
    <row r="136" spans="1:58" ht="18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371" t="str">
        <f>AP69</f>
        <v>∞</v>
      </c>
      <c r="K136" s="371"/>
      <c r="L136" s="371"/>
      <c r="M136" s="371"/>
      <c r="N136" s="371"/>
      <c r="O136" s="400"/>
      <c r="P136" s="431" t="e">
        <f>AP70</f>
        <v>#N/A</v>
      </c>
      <c r="Q136" s="431"/>
      <c r="R136" s="431"/>
      <c r="S136" s="431"/>
      <c r="T136" s="431"/>
      <c r="U136" s="197"/>
      <c r="V136" s="197"/>
    </row>
    <row r="137" spans="1:58" ht="18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</row>
    <row r="138" spans="1:58" ht="18.75" customHeight="1">
      <c r="A138" s="58" t="s">
        <v>220</v>
      </c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</row>
    <row r="139" spans="1:58" ht="18.75" customHeight="1">
      <c r="A139" s="58"/>
      <c r="B139" s="57" t="s">
        <v>199</v>
      </c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</row>
    <row r="140" spans="1:58" ht="18.75" customHeight="1">
      <c r="A140" s="58"/>
      <c r="B140" s="57"/>
      <c r="C140" s="57" t="s">
        <v>200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</row>
    <row r="141" spans="1:58" ht="18.75" customHeight="1">
      <c r="A141" s="58"/>
      <c r="B141" s="57"/>
      <c r="C141" s="56" t="s">
        <v>201</v>
      </c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</row>
    <row r="142" spans="1:58" ht="18.75" customHeight="1">
      <c r="A142" s="58"/>
      <c r="B142" s="57"/>
      <c r="C142" s="198" t="s">
        <v>202</v>
      </c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</row>
    <row r="143" spans="1:58" ht="18.75" customHeight="1">
      <c r="A143" s="58"/>
      <c r="B143" s="57"/>
      <c r="D143" s="57"/>
      <c r="E143" s="139"/>
      <c r="F143" s="57"/>
      <c r="G143" s="206"/>
      <c r="H143" s="197"/>
      <c r="I143" s="197"/>
      <c r="J143" s="197"/>
      <c r="R143" s="139"/>
      <c r="S143" s="145"/>
      <c r="T143" s="145"/>
      <c r="U143" s="145"/>
      <c r="V143" s="145"/>
      <c r="W143" s="145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</row>
    <row r="144" spans="1:58" ht="18.75" customHeight="1">
      <c r="A144" s="58"/>
      <c r="B144" s="57" t="s">
        <v>199</v>
      </c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</row>
    <row r="145" spans="1:61" ht="18.75" customHeight="1">
      <c r="A145" s="58"/>
      <c r="B145" s="57"/>
      <c r="C145" s="57" t="s">
        <v>206</v>
      </c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</row>
    <row r="146" spans="1:61" ht="18.75" customHeight="1">
      <c r="B146" s="57"/>
      <c r="C146" s="57" t="s">
        <v>219</v>
      </c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</row>
    <row r="147" spans="1:61" ht="18.75" customHeight="1">
      <c r="A147" s="57"/>
      <c r="B147" s="57"/>
      <c r="C147" s="56" t="s">
        <v>322</v>
      </c>
      <c r="L147" s="59"/>
      <c r="M147" s="59"/>
      <c r="N147" s="59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</row>
    <row r="148" spans="1:61" ht="18.75" customHeight="1">
      <c r="A148" s="57"/>
      <c r="B148" s="57"/>
      <c r="L148" s="59"/>
      <c r="M148" s="59"/>
      <c r="N148" s="59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</row>
    <row r="149" spans="1:61" ht="18.75" customHeight="1">
      <c r="A149" s="57"/>
      <c r="B149" s="57"/>
      <c r="C149" s="57"/>
      <c r="D149" s="57"/>
      <c r="E149" s="60"/>
      <c r="F149" s="57"/>
      <c r="G149" s="57"/>
      <c r="H149" s="206" t="s">
        <v>203</v>
      </c>
      <c r="I149" s="371" t="e">
        <f ca="1">Calcu!E78</f>
        <v>#N/A</v>
      </c>
      <c r="J149" s="371"/>
      <c r="K149" s="371"/>
      <c r="L149" s="205" t="s">
        <v>204</v>
      </c>
      <c r="M149" s="395" t="e">
        <f>E131</f>
        <v>#N/A</v>
      </c>
      <c r="N149" s="395"/>
      <c r="O149" s="395"/>
      <c r="P149" s="395"/>
      <c r="Q149" s="395"/>
      <c r="R149" s="57" t="s">
        <v>205</v>
      </c>
      <c r="S149" s="396" t="e">
        <f ca="1">I149*M149</f>
        <v>#N/A</v>
      </c>
      <c r="T149" s="396"/>
      <c r="U149" s="396"/>
      <c r="V149" s="396"/>
      <c r="W149" s="197"/>
      <c r="X149" s="200"/>
      <c r="AL149" s="57"/>
      <c r="AM149" s="57"/>
      <c r="AN149" s="57"/>
      <c r="AO149" s="57"/>
      <c r="AP149" s="57"/>
      <c r="AQ149" s="57"/>
      <c r="AR149" s="57"/>
      <c r="AS149" s="57"/>
      <c r="AT149" s="57"/>
    </row>
    <row r="151" spans="1:61" ht="18.75" customHeight="1">
      <c r="A151" s="394" t="s">
        <v>323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  <c r="AA151" s="217"/>
      <c r="AB151" s="217"/>
      <c r="AC151" s="217"/>
      <c r="AD151" s="217"/>
      <c r="AE151" s="217"/>
      <c r="AF151" s="217"/>
      <c r="AG151" s="217"/>
      <c r="AH151" s="217"/>
      <c r="AI151" s="217"/>
      <c r="AJ151" s="217"/>
      <c r="AK151" s="217"/>
      <c r="AL151" s="217"/>
      <c r="AM151" s="217"/>
      <c r="AN151" s="217"/>
      <c r="AO151" s="217"/>
      <c r="AP151" s="217"/>
      <c r="AQ151" s="217"/>
      <c r="AR151" s="217"/>
      <c r="AS151" s="217"/>
      <c r="AT151" s="217"/>
      <c r="AU151" s="217"/>
      <c r="AV151" s="217"/>
      <c r="AW151" s="217"/>
      <c r="AX151" s="217"/>
      <c r="AY151" s="217"/>
      <c r="AZ151" s="217"/>
      <c r="BA151" s="217"/>
      <c r="BB151" s="217"/>
      <c r="BC151" s="217"/>
      <c r="BD151" s="217"/>
      <c r="BE151" s="217"/>
      <c r="BF151" s="217"/>
      <c r="BG151" s="217"/>
      <c r="BH151" s="217"/>
      <c r="BI151" s="217"/>
    </row>
    <row r="152" spans="1:61" ht="18.75" customHeight="1">
      <c r="A152" s="394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  <c r="AA152" s="217"/>
      <c r="AB152" s="217"/>
      <c r="AC152" s="217"/>
      <c r="AD152" s="217"/>
      <c r="AE152" s="217"/>
      <c r="AF152" s="217"/>
      <c r="AG152" s="217"/>
      <c r="AH152" s="217"/>
      <c r="AI152" s="217"/>
      <c r="AJ152" s="217"/>
      <c r="AK152" s="217"/>
      <c r="AL152" s="217"/>
      <c r="AM152" s="217"/>
      <c r="AN152" s="217"/>
      <c r="AO152" s="217"/>
      <c r="AP152" s="217"/>
      <c r="AQ152" s="217"/>
      <c r="AR152" s="217"/>
      <c r="AS152" s="217"/>
      <c r="AT152" s="217"/>
      <c r="AU152" s="217"/>
      <c r="AV152" s="217"/>
      <c r="AW152" s="217"/>
      <c r="AX152" s="217"/>
      <c r="AY152" s="217"/>
      <c r="AZ152" s="217"/>
      <c r="BA152" s="217"/>
      <c r="BB152" s="217"/>
      <c r="BC152" s="217"/>
      <c r="BD152" s="217"/>
      <c r="BE152" s="217"/>
      <c r="BF152" s="217"/>
      <c r="BG152" s="217"/>
      <c r="BH152" s="217"/>
      <c r="BI152" s="217"/>
    </row>
    <row r="153" spans="1:61" ht="18.75" customHeight="1">
      <c r="A153" s="58" t="s">
        <v>324</v>
      </c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</row>
    <row r="154" spans="1:61" ht="18.75" customHeight="1">
      <c r="A154" s="197"/>
      <c r="B154" s="373" t="s">
        <v>325</v>
      </c>
      <c r="C154" s="374"/>
      <c r="D154" s="374"/>
      <c r="E154" s="374"/>
      <c r="F154" s="375"/>
      <c r="G154" s="382" t="s">
        <v>326</v>
      </c>
      <c r="H154" s="383"/>
      <c r="I154" s="383"/>
      <c r="J154" s="383"/>
      <c r="K154" s="384"/>
      <c r="L154" s="391" t="s">
        <v>327</v>
      </c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91"/>
      <c r="AB154" s="391"/>
      <c r="AC154" s="391"/>
      <c r="AD154" s="391"/>
      <c r="AE154" s="391"/>
      <c r="AF154" s="391"/>
      <c r="AG154" s="391"/>
      <c r="AH154" s="391"/>
      <c r="AI154" s="391"/>
      <c r="AJ154" s="391"/>
      <c r="AK154" s="391"/>
      <c r="AL154" s="391"/>
      <c r="AM154" s="391"/>
      <c r="AN154" s="391"/>
      <c r="AO154" s="391"/>
      <c r="AP154" s="382" t="s">
        <v>328</v>
      </c>
      <c r="AQ154" s="383"/>
      <c r="AR154" s="383"/>
      <c r="AS154" s="383"/>
      <c r="AT154" s="384"/>
    </row>
    <row r="155" spans="1:61" ht="18.75" customHeight="1">
      <c r="A155" s="197"/>
      <c r="B155" s="376"/>
      <c r="C155" s="377"/>
      <c r="D155" s="377"/>
      <c r="E155" s="377"/>
      <c r="F155" s="378"/>
      <c r="G155" s="385"/>
      <c r="H155" s="386"/>
      <c r="I155" s="386"/>
      <c r="J155" s="386"/>
      <c r="K155" s="387"/>
      <c r="L155" s="373" t="s">
        <v>329</v>
      </c>
      <c r="M155" s="374"/>
      <c r="N155" s="374"/>
      <c r="O155" s="374"/>
      <c r="P155" s="375"/>
      <c r="Q155" s="373" t="s">
        <v>72</v>
      </c>
      <c r="R155" s="374"/>
      <c r="S155" s="374"/>
      <c r="T155" s="374"/>
      <c r="U155" s="375"/>
      <c r="V155" s="373" t="s">
        <v>73</v>
      </c>
      <c r="W155" s="374"/>
      <c r="X155" s="374"/>
      <c r="Y155" s="374"/>
      <c r="Z155" s="375"/>
      <c r="AA155" s="373" t="s">
        <v>165</v>
      </c>
      <c r="AB155" s="374"/>
      <c r="AC155" s="374"/>
      <c r="AD155" s="374"/>
      <c r="AE155" s="375"/>
      <c r="AF155" s="373" t="s">
        <v>166</v>
      </c>
      <c r="AG155" s="374"/>
      <c r="AH155" s="374"/>
      <c r="AI155" s="374"/>
      <c r="AJ155" s="375"/>
      <c r="AK155" s="373" t="s">
        <v>330</v>
      </c>
      <c r="AL155" s="374"/>
      <c r="AM155" s="374"/>
      <c r="AN155" s="374"/>
      <c r="AO155" s="375"/>
      <c r="AP155" s="385"/>
      <c r="AQ155" s="386"/>
      <c r="AR155" s="386"/>
      <c r="AS155" s="386"/>
      <c r="AT155" s="387"/>
    </row>
    <row r="156" spans="1:61" ht="18.75" customHeight="1">
      <c r="A156" s="197"/>
      <c r="B156" s="379"/>
      <c r="C156" s="380"/>
      <c r="D156" s="380"/>
      <c r="E156" s="380"/>
      <c r="F156" s="381"/>
      <c r="G156" s="388"/>
      <c r="H156" s="389"/>
      <c r="I156" s="389"/>
      <c r="J156" s="389"/>
      <c r="K156" s="390"/>
      <c r="L156" s="379"/>
      <c r="M156" s="380"/>
      <c r="N156" s="380"/>
      <c r="O156" s="380"/>
      <c r="P156" s="381"/>
      <c r="Q156" s="379"/>
      <c r="R156" s="380"/>
      <c r="S156" s="380"/>
      <c r="T156" s="380"/>
      <c r="U156" s="381"/>
      <c r="V156" s="379"/>
      <c r="W156" s="380"/>
      <c r="X156" s="380"/>
      <c r="Y156" s="380"/>
      <c r="Z156" s="381"/>
      <c r="AA156" s="379"/>
      <c r="AB156" s="380"/>
      <c r="AC156" s="380"/>
      <c r="AD156" s="380"/>
      <c r="AE156" s="381"/>
      <c r="AF156" s="379"/>
      <c r="AG156" s="380"/>
      <c r="AH156" s="380"/>
      <c r="AI156" s="380"/>
      <c r="AJ156" s="381"/>
      <c r="AK156" s="379"/>
      <c r="AL156" s="380"/>
      <c r="AM156" s="380"/>
      <c r="AN156" s="380"/>
      <c r="AO156" s="381"/>
      <c r="AP156" s="388"/>
      <c r="AQ156" s="389"/>
      <c r="AR156" s="389"/>
      <c r="AS156" s="389"/>
      <c r="AT156" s="390"/>
    </row>
    <row r="157" spans="1:61" ht="18.75" customHeight="1">
      <c r="A157" s="197"/>
      <c r="B157" s="433" t="str">
        <f>Calcu!C34&amp;" "&amp;Calcu!D34</f>
        <v xml:space="preserve"> </v>
      </c>
      <c r="C157" s="431"/>
      <c r="D157" s="431"/>
      <c r="E157" s="431"/>
      <c r="F157" s="434"/>
      <c r="G157" s="392" t="s">
        <v>331</v>
      </c>
      <c r="H157" s="392"/>
      <c r="I157" s="392"/>
      <c r="J157" s="392"/>
      <c r="K157" s="392"/>
      <c r="L157" s="393" t="str">
        <f>Calcu!F34</f>
        <v/>
      </c>
      <c r="M157" s="393"/>
      <c r="N157" s="393"/>
      <c r="O157" s="393"/>
      <c r="P157" s="393"/>
      <c r="Q157" s="393" t="str">
        <f>Calcu!G34</f>
        <v/>
      </c>
      <c r="R157" s="393"/>
      <c r="S157" s="393"/>
      <c r="T157" s="393"/>
      <c r="U157" s="393"/>
      <c r="V157" s="393" t="str">
        <f>Calcu!H34</f>
        <v/>
      </c>
      <c r="W157" s="393"/>
      <c r="X157" s="393"/>
      <c r="Y157" s="393"/>
      <c r="Z157" s="393"/>
      <c r="AA157" s="393" t="str">
        <f>Calcu!I34</f>
        <v/>
      </c>
      <c r="AB157" s="393"/>
      <c r="AC157" s="393"/>
      <c r="AD157" s="393"/>
      <c r="AE157" s="393"/>
      <c r="AF157" s="393" t="str">
        <f>Calcu!J34</f>
        <v/>
      </c>
      <c r="AG157" s="393"/>
      <c r="AH157" s="393"/>
      <c r="AI157" s="393"/>
      <c r="AJ157" s="393"/>
      <c r="AK157" s="397" t="e">
        <f>AVERAGE(L157:AJ157)</f>
        <v>#DIV/0!</v>
      </c>
      <c r="AL157" s="397"/>
      <c r="AM157" s="397"/>
      <c r="AN157" s="397"/>
      <c r="AO157" s="397"/>
      <c r="AP157" s="485" t="e">
        <f>STDEV(L157:AO157)</f>
        <v>#DIV/0!</v>
      </c>
      <c r="AQ157" s="485"/>
      <c r="AR157" s="485"/>
      <c r="AS157" s="485"/>
      <c r="AT157" s="485"/>
    </row>
    <row r="158" spans="1:61" ht="18.75" customHeight="1">
      <c r="A158" s="197"/>
      <c r="B158" s="436"/>
      <c r="C158" s="371"/>
      <c r="D158" s="371"/>
      <c r="E158" s="371"/>
      <c r="F158" s="437"/>
      <c r="G158" s="392" t="s">
        <v>332</v>
      </c>
      <c r="H158" s="392"/>
      <c r="I158" s="392"/>
      <c r="J158" s="392"/>
      <c r="K158" s="392"/>
      <c r="L158" s="393" t="str">
        <f>Calcu!F35</f>
        <v/>
      </c>
      <c r="M158" s="393"/>
      <c r="N158" s="393"/>
      <c r="O158" s="393"/>
      <c r="P158" s="393"/>
      <c r="Q158" s="393" t="str">
        <f>Calcu!G35</f>
        <v/>
      </c>
      <c r="R158" s="393"/>
      <c r="S158" s="393"/>
      <c r="T158" s="393"/>
      <c r="U158" s="393"/>
      <c r="V158" s="393" t="str">
        <f>Calcu!H35</f>
        <v/>
      </c>
      <c r="W158" s="393"/>
      <c r="X158" s="393"/>
      <c r="Y158" s="393"/>
      <c r="Z158" s="393"/>
      <c r="AA158" s="393" t="str">
        <f>Calcu!I35</f>
        <v/>
      </c>
      <c r="AB158" s="393"/>
      <c r="AC158" s="393"/>
      <c r="AD158" s="393"/>
      <c r="AE158" s="393"/>
      <c r="AF158" s="393" t="str">
        <f>Calcu!J35</f>
        <v/>
      </c>
      <c r="AG158" s="393"/>
      <c r="AH158" s="393"/>
      <c r="AI158" s="393"/>
      <c r="AJ158" s="393"/>
      <c r="AK158" s="397" t="e">
        <f t="shared" ref="AK158:AK176" si="3">AVERAGE(L158:AJ158)</f>
        <v>#DIV/0!</v>
      </c>
      <c r="AL158" s="397"/>
      <c r="AM158" s="397"/>
      <c r="AN158" s="397"/>
      <c r="AO158" s="397"/>
      <c r="AP158" s="485" t="e">
        <f t="shared" ref="AP158:AP176" si="4">STDEV(L158:AO158)</f>
        <v>#DIV/0!</v>
      </c>
      <c r="AQ158" s="485"/>
      <c r="AR158" s="485"/>
      <c r="AS158" s="485"/>
      <c r="AT158" s="485"/>
    </row>
    <row r="159" spans="1:61" ht="18.75" customHeight="1">
      <c r="A159" s="197"/>
      <c r="B159" s="436"/>
      <c r="C159" s="371"/>
      <c r="D159" s="371"/>
      <c r="E159" s="371"/>
      <c r="F159" s="437"/>
      <c r="G159" s="392" t="s">
        <v>333</v>
      </c>
      <c r="H159" s="392"/>
      <c r="I159" s="392"/>
      <c r="J159" s="392"/>
      <c r="K159" s="392"/>
      <c r="L159" s="393" t="str">
        <f>Calcu!F36</f>
        <v/>
      </c>
      <c r="M159" s="393"/>
      <c r="N159" s="393"/>
      <c r="O159" s="393"/>
      <c r="P159" s="393"/>
      <c r="Q159" s="393" t="str">
        <f>Calcu!G36</f>
        <v/>
      </c>
      <c r="R159" s="393"/>
      <c r="S159" s="393"/>
      <c r="T159" s="393"/>
      <c r="U159" s="393"/>
      <c r="V159" s="393" t="str">
        <f>Calcu!H36</f>
        <v/>
      </c>
      <c r="W159" s="393"/>
      <c r="X159" s="393"/>
      <c r="Y159" s="393"/>
      <c r="Z159" s="393"/>
      <c r="AA159" s="393" t="str">
        <f>Calcu!I36</f>
        <v/>
      </c>
      <c r="AB159" s="393"/>
      <c r="AC159" s="393"/>
      <c r="AD159" s="393"/>
      <c r="AE159" s="393"/>
      <c r="AF159" s="393" t="str">
        <f>Calcu!J36</f>
        <v/>
      </c>
      <c r="AG159" s="393"/>
      <c r="AH159" s="393"/>
      <c r="AI159" s="393"/>
      <c r="AJ159" s="393"/>
      <c r="AK159" s="397" t="e">
        <f t="shared" si="3"/>
        <v>#DIV/0!</v>
      </c>
      <c r="AL159" s="397"/>
      <c r="AM159" s="397"/>
      <c r="AN159" s="397"/>
      <c r="AO159" s="397"/>
      <c r="AP159" s="485" t="e">
        <f t="shared" si="4"/>
        <v>#DIV/0!</v>
      </c>
      <c r="AQ159" s="485"/>
      <c r="AR159" s="485"/>
      <c r="AS159" s="485"/>
      <c r="AT159" s="485"/>
    </row>
    <row r="160" spans="1:61" ht="18.75" customHeight="1">
      <c r="A160" s="197"/>
      <c r="B160" s="438"/>
      <c r="C160" s="455"/>
      <c r="D160" s="455"/>
      <c r="E160" s="455"/>
      <c r="F160" s="439"/>
      <c r="G160" s="392" t="s">
        <v>334</v>
      </c>
      <c r="H160" s="392"/>
      <c r="I160" s="392"/>
      <c r="J160" s="392"/>
      <c r="K160" s="392"/>
      <c r="L160" s="393" t="str">
        <f>Calcu!F37</f>
        <v/>
      </c>
      <c r="M160" s="393"/>
      <c r="N160" s="393"/>
      <c r="O160" s="393"/>
      <c r="P160" s="393"/>
      <c r="Q160" s="393" t="str">
        <f>Calcu!G37</f>
        <v/>
      </c>
      <c r="R160" s="393"/>
      <c r="S160" s="393"/>
      <c r="T160" s="393"/>
      <c r="U160" s="393"/>
      <c r="V160" s="393" t="str">
        <f>Calcu!H37</f>
        <v/>
      </c>
      <c r="W160" s="393"/>
      <c r="X160" s="393"/>
      <c r="Y160" s="393"/>
      <c r="Z160" s="393"/>
      <c r="AA160" s="393" t="str">
        <f>Calcu!I37</f>
        <v/>
      </c>
      <c r="AB160" s="393"/>
      <c r="AC160" s="393"/>
      <c r="AD160" s="393"/>
      <c r="AE160" s="393"/>
      <c r="AF160" s="393" t="str">
        <f>Calcu!J37</f>
        <v/>
      </c>
      <c r="AG160" s="393"/>
      <c r="AH160" s="393"/>
      <c r="AI160" s="393"/>
      <c r="AJ160" s="393"/>
      <c r="AK160" s="397" t="e">
        <f t="shared" si="3"/>
        <v>#DIV/0!</v>
      </c>
      <c r="AL160" s="397"/>
      <c r="AM160" s="397"/>
      <c r="AN160" s="397"/>
      <c r="AO160" s="397"/>
      <c r="AP160" s="485" t="e">
        <f t="shared" si="4"/>
        <v>#DIV/0!</v>
      </c>
      <c r="AQ160" s="485"/>
      <c r="AR160" s="485"/>
      <c r="AS160" s="485"/>
      <c r="AT160" s="485"/>
    </row>
    <row r="161" spans="1:46" ht="18.75" customHeight="1">
      <c r="A161" s="197"/>
      <c r="B161" s="433" t="str">
        <f>Calcu!C38&amp;" "&amp;Calcu!D38</f>
        <v xml:space="preserve"> </v>
      </c>
      <c r="C161" s="431"/>
      <c r="D161" s="431"/>
      <c r="E161" s="431"/>
      <c r="F161" s="434"/>
      <c r="G161" s="392" t="s">
        <v>331</v>
      </c>
      <c r="H161" s="392"/>
      <c r="I161" s="392"/>
      <c r="J161" s="392"/>
      <c r="K161" s="392"/>
      <c r="L161" s="393" t="str">
        <f>Calcu!F38</f>
        <v/>
      </c>
      <c r="M161" s="393"/>
      <c r="N161" s="393"/>
      <c r="O161" s="393"/>
      <c r="P161" s="393"/>
      <c r="Q161" s="393" t="str">
        <f>Calcu!G38</f>
        <v/>
      </c>
      <c r="R161" s="393"/>
      <c r="S161" s="393"/>
      <c r="T161" s="393"/>
      <c r="U161" s="393"/>
      <c r="V161" s="393" t="str">
        <f>Calcu!H38</f>
        <v/>
      </c>
      <c r="W161" s="393"/>
      <c r="X161" s="393"/>
      <c r="Y161" s="393"/>
      <c r="Z161" s="393"/>
      <c r="AA161" s="393" t="str">
        <f>Calcu!I38</f>
        <v/>
      </c>
      <c r="AB161" s="393"/>
      <c r="AC161" s="393"/>
      <c r="AD161" s="393"/>
      <c r="AE161" s="393"/>
      <c r="AF161" s="393" t="str">
        <f>Calcu!J38</f>
        <v/>
      </c>
      <c r="AG161" s="393"/>
      <c r="AH161" s="393"/>
      <c r="AI161" s="393"/>
      <c r="AJ161" s="393"/>
      <c r="AK161" s="397" t="e">
        <f t="shared" si="3"/>
        <v>#DIV/0!</v>
      </c>
      <c r="AL161" s="397"/>
      <c r="AM161" s="397"/>
      <c r="AN161" s="397"/>
      <c r="AO161" s="397"/>
      <c r="AP161" s="485" t="e">
        <f t="shared" si="4"/>
        <v>#DIV/0!</v>
      </c>
      <c r="AQ161" s="485"/>
      <c r="AR161" s="485"/>
      <c r="AS161" s="485"/>
      <c r="AT161" s="485"/>
    </row>
    <row r="162" spans="1:46" ht="18.75" customHeight="1">
      <c r="A162" s="197"/>
      <c r="B162" s="436"/>
      <c r="C162" s="371"/>
      <c r="D162" s="371"/>
      <c r="E162" s="371"/>
      <c r="F162" s="437"/>
      <c r="G162" s="392" t="s">
        <v>332</v>
      </c>
      <c r="H162" s="392"/>
      <c r="I162" s="392"/>
      <c r="J162" s="392"/>
      <c r="K162" s="392"/>
      <c r="L162" s="393" t="str">
        <f>Calcu!F39</f>
        <v/>
      </c>
      <c r="M162" s="393"/>
      <c r="N162" s="393"/>
      <c r="O162" s="393"/>
      <c r="P162" s="393"/>
      <c r="Q162" s="393" t="str">
        <f>Calcu!G39</f>
        <v/>
      </c>
      <c r="R162" s="393"/>
      <c r="S162" s="393"/>
      <c r="T162" s="393"/>
      <c r="U162" s="393"/>
      <c r="V162" s="393" t="str">
        <f>Calcu!H39</f>
        <v/>
      </c>
      <c r="W162" s="393"/>
      <c r="X162" s="393"/>
      <c r="Y162" s="393"/>
      <c r="Z162" s="393"/>
      <c r="AA162" s="393" t="str">
        <f>Calcu!I39</f>
        <v/>
      </c>
      <c r="AB162" s="393"/>
      <c r="AC162" s="393"/>
      <c r="AD162" s="393"/>
      <c r="AE162" s="393"/>
      <c r="AF162" s="393" t="str">
        <f>Calcu!J39</f>
        <v/>
      </c>
      <c r="AG162" s="393"/>
      <c r="AH162" s="393"/>
      <c r="AI162" s="393"/>
      <c r="AJ162" s="393"/>
      <c r="AK162" s="397" t="e">
        <f t="shared" si="3"/>
        <v>#DIV/0!</v>
      </c>
      <c r="AL162" s="397"/>
      <c r="AM162" s="397"/>
      <c r="AN162" s="397"/>
      <c r="AO162" s="397"/>
      <c r="AP162" s="485" t="e">
        <f t="shared" si="4"/>
        <v>#DIV/0!</v>
      </c>
      <c r="AQ162" s="485"/>
      <c r="AR162" s="485"/>
      <c r="AS162" s="485"/>
      <c r="AT162" s="485"/>
    </row>
    <row r="163" spans="1:46" ht="18.75" customHeight="1">
      <c r="A163" s="197"/>
      <c r="B163" s="436"/>
      <c r="C163" s="371"/>
      <c r="D163" s="371"/>
      <c r="E163" s="371"/>
      <c r="F163" s="437"/>
      <c r="G163" s="392" t="s">
        <v>333</v>
      </c>
      <c r="H163" s="392"/>
      <c r="I163" s="392"/>
      <c r="J163" s="392"/>
      <c r="K163" s="392"/>
      <c r="L163" s="393" t="str">
        <f>Calcu!F40</f>
        <v/>
      </c>
      <c r="M163" s="393"/>
      <c r="N163" s="393"/>
      <c r="O163" s="393"/>
      <c r="P163" s="393"/>
      <c r="Q163" s="393" t="str">
        <f>Calcu!G40</f>
        <v/>
      </c>
      <c r="R163" s="393"/>
      <c r="S163" s="393"/>
      <c r="T163" s="393"/>
      <c r="U163" s="393"/>
      <c r="V163" s="393" t="str">
        <f>Calcu!H40</f>
        <v/>
      </c>
      <c r="W163" s="393"/>
      <c r="X163" s="393"/>
      <c r="Y163" s="393"/>
      <c r="Z163" s="393"/>
      <c r="AA163" s="393" t="str">
        <f>Calcu!I40</f>
        <v/>
      </c>
      <c r="AB163" s="393"/>
      <c r="AC163" s="393"/>
      <c r="AD163" s="393"/>
      <c r="AE163" s="393"/>
      <c r="AF163" s="393" t="str">
        <f>Calcu!J40</f>
        <v/>
      </c>
      <c r="AG163" s="393"/>
      <c r="AH163" s="393"/>
      <c r="AI163" s="393"/>
      <c r="AJ163" s="393"/>
      <c r="AK163" s="397" t="e">
        <f t="shared" si="3"/>
        <v>#DIV/0!</v>
      </c>
      <c r="AL163" s="397"/>
      <c r="AM163" s="397"/>
      <c r="AN163" s="397"/>
      <c r="AO163" s="397"/>
      <c r="AP163" s="485" t="e">
        <f t="shared" si="4"/>
        <v>#DIV/0!</v>
      </c>
      <c r="AQ163" s="485"/>
      <c r="AR163" s="485"/>
      <c r="AS163" s="485"/>
      <c r="AT163" s="485"/>
    </row>
    <row r="164" spans="1:46" ht="18.75" customHeight="1">
      <c r="A164" s="197"/>
      <c r="B164" s="438"/>
      <c r="C164" s="455"/>
      <c r="D164" s="455"/>
      <c r="E164" s="455"/>
      <c r="F164" s="439"/>
      <c r="G164" s="392" t="s">
        <v>334</v>
      </c>
      <c r="H164" s="392"/>
      <c r="I164" s="392"/>
      <c r="J164" s="392"/>
      <c r="K164" s="392"/>
      <c r="L164" s="393" t="str">
        <f>Calcu!F41</f>
        <v/>
      </c>
      <c r="M164" s="393"/>
      <c r="N164" s="393"/>
      <c r="O164" s="393"/>
      <c r="P164" s="393"/>
      <c r="Q164" s="393" t="str">
        <f>Calcu!G41</f>
        <v/>
      </c>
      <c r="R164" s="393"/>
      <c r="S164" s="393"/>
      <c r="T164" s="393"/>
      <c r="U164" s="393"/>
      <c r="V164" s="393" t="str">
        <f>Calcu!H41</f>
        <v/>
      </c>
      <c r="W164" s="393"/>
      <c r="X164" s="393"/>
      <c r="Y164" s="393"/>
      <c r="Z164" s="393"/>
      <c r="AA164" s="393" t="str">
        <f>Calcu!I41</f>
        <v/>
      </c>
      <c r="AB164" s="393"/>
      <c r="AC164" s="393"/>
      <c r="AD164" s="393"/>
      <c r="AE164" s="393"/>
      <c r="AF164" s="393" t="str">
        <f>Calcu!J41</f>
        <v/>
      </c>
      <c r="AG164" s="393"/>
      <c r="AH164" s="393"/>
      <c r="AI164" s="393"/>
      <c r="AJ164" s="393"/>
      <c r="AK164" s="397" t="e">
        <f t="shared" si="3"/>
        <v>#DIV/0!</v>
      </c>
      <c r="AL164" s="397"/>
      <c r="AM164" s="397"/>
      <c r="AN164" s="397"/>
      <c r="AO164" s="397"/>
      <c r="AP164" s="485" t="e">
        <f t="shared" si="4"/>
        <v>#DIV/0!</v>
      </c>
      <c r="AQ164" s="485"/>
      <c r="AR164" s="485"/>
      <c r="AS164" s="485"/>
      <c r="AT164" s="485"/>
    </row>
    <row r="165" spans="1:46" ht="18.75" customHeight="1">
      <c r="A165" s="197"/>
      <c r="B165" s="433" t="str">
        <f>Calcu!C42&amp;" "&amp;Calcu!D42</f>
        <v xml:space="preserve"> </v>
      </c>
      <c r="C165" s="431"/>
      <c r="D165" s="431"/>
      <c r="E165" s="431"/>
      <c r="F165" s="434"/>
      <c r="G165" s="392" t="s">
        <v>331</v>
      </c>
      <c r="H165" s="392"/>
      <c r="I165" s="392"/>
      <c r="J165" s="392"/>
      <c r="K165" s="392"/>
      <c r="L165" s="393" t="str">
        <f>Calcu!F42</f>
        <v/>
      </c>
      <c r="M165" s="393"/>
      <c r="N165" s="393"/>
      <c r="O165" s="393"/>
      <c r="P165" s="393"/>
      <c r="Q165" s="393" t="str">
        <f>Calcu!G42</f>
        <v/>
      </c>
      <c r="R165" s="393"/>
      <c r="S165" s="393"/>
      <c r="T165" s="393"/>
      <c r="U165" s="393"/>
      <c r="V165" s="393" t="str">
        <f>Calcu!H42</f>
        <v/>
      </c>
      <c r="W165" s="393"/>
      <c r="X165" s="393"/>
      <c r="Y165" s="393"/>
      <c r="Z165" s="393"/>
      <c r="AA165" s="393" t="str">
        <f>Calcu!I42</f>
        <v/>
      </c>
      <c r="AB165" s="393"/>
      <c r="AC165" s="393"/>
      <c r="AD165" s="393"/>
      <c r="AE165" s="393"/>
      <c r="AF165" s="393" t="str">
        <f>Calcu!J42</f>
        <v/>
      </c>
      <c r="AG165" s="393"/>
      <c r="AH165" s="393"/>
      <c r="AI165" s="393"/>
      <c r="AJ165" s="393"/>
      <c r="AK165" s="397" t="e">
        <f t="shared" si="3"/>
        <v>#DIV/0!</v>
      </c>
      <c r="AL165" s="397"/>
      <c r="AM165" s="397"/>
      <c r="AN165" s="397"/>
      <c r="AO165" s="397"/>
      <c r="AP165" s="485" t="e">
        <f t="shared" si="4"/>
        <v>#DIV/0!</v>
      </c>
      <c r="AQ165" s="485"/>
      <c r="AR165" s="485"/>
      <c r="AS165" s="485"/>
      <c r="AT165" s="485"/>
    </row>
    <row r="166" spans="1:46" ht="18.75" customHeight="1">
      <c r="A166" s="197"/>
      <c r="B166" s="436"/>
      <c r="C166" s="371"/>
      <c r="D166" s="371"/>
      <c r="E166" s="371"/>
      <c r="F166" s="437"/>
      <c r="G166" s="392" t="s">
        <v>332</v>
      </c>
      <c r="H166" s="392"/>
      <c r="I166" s="392"/>
      <c r="J166" s="392"/>
      <c r="K166" s="392"/>
      <c r="L166" s="393" t="str">
        <f>Calcu!F43</f>
        <v/>
      </c>
      <c r="M166" s="393"/>
      <c r="N166" s="393"/>
      <c r="O166" s="393"/>
      <c r="P166" s="393"/>
      <c r="Q166" s="393" t="str">
        <f>Calcu!G43</f>
        <v/>
      </c>
      <c r="R166" s="393"/>
      <c r="S166" s="393"/>
      <c r="T166" s="393"/>
      <c r="U166" s="393"/>
      <c r="V166" s="393" t="str">
        <f>Calcu!H43</f>
        <v/>
      </c>
      <c r="W166" s="393"/>
      <c r="X166" s="393"/>
      <c r="Y166" s="393"/>
      <c r="Z166" s="393"/>
      <c r="AA166" s="393" t="str">
        <f>Calcu!I43</f>
        <v/>
      </c>
      <c r="AB166" s="393"/>
      <c r="AC166" s="393"/>
      <c r="AD166" s="393"/>
      <c r="AE166" s="393"/>
      <c r="AF166" s="393" t="str">
        <f>Calcu!J43</f>
        <v/>
      </c>
      <c r="AG166" s="393"/>
      <c r="AH166" s="393"/>
      <c r="AI166" s="393"/>
      <c r="AJ166" s="393"/>
      <c r="AK166" s="397" t="e">
        <f t="shared" si="3"/>
        <v>#DIV/0!</v>
      </c>
      <c r="AL166" s="397"/>
      <c r="AM166" s="397"/>
      <c r="AN166" s="397"/>
      <c r="AO166" s="397"/>
      <c r="AP166" s="485" t="e">
        <f t="shared" si="4"/>
        <v>#DIV/0!</v>
      </c>
      <c r="AQ166" s="485"/>
      <c r="AR166" s="485"/>
      <c r="AS166" s="485"/>
      <c r="AT166" s="485"/>
    </row>
    <row r="167" spans="1:46" ht="18.75" customHeight="1">
      <c r="A167" s="197"/>
      <c r="B167" s="436"/>
      <c r="C167" s="371"/>
      <c r="D167" s="371"/>
      <c r="E167" s="371"/>
      <c r="F167" s="437"/>
      <c r="G167" s="392" t="s">
        <v>333</v>
      </c>
      <c r="H167" s="392"/>
      <c r="I167" s="392"/>
      <c r="J167" s="392"/>
      <c r="K167" s="392"/>
      <c r="L167" s="393" t="str">
        <f>Calcu!F44</f>
        <v/>
      </c>
      <c r="M167" s="393"/>
      <c r="N167" s="393"/>
      <c r="O167" s="393"/>
      <c r="P167" s="393"/>
      <c r="Q167" s="393" t="str">
        <f>Calcu!G44</f>
        <v/>
      </c>
      <c r="R167" s="393"/>
      <c r="S167" s="393"/>
      <c r="T167" s="393"/>
      <c r="U167" s="393"/>
      <c r="V167" s="393" t="str">
        <f>Calcu!H44</f>
        <v/>
      </c>
      <c r="W167" s="393"/>
      <c r="X167" s="393"/>
      <c r="Y167" s="393"/>
      <c r="Z167" s="393"/>
      <c r="AA167" s="393" t="str">
        <f>Calcu!I44</f>
        <v/>
      </c>
      <c r="AB167" s="393"/>
      <c r="AC167" s="393"/>
      <c r="AD167" s="393"/>
      <c r="AE167" s="393"/>
      <c r="AF167" s="393" t="str">
        <f>Calcu!J44</f>
        <v/>
      </c>
      <c r="AG167" s="393"/>
      <c r="AH167" s="393"/>
      <c r="AI167" s="393"/>
      <c r="AJ167" s="393"/>
      <c r="AK167" s="397" t="e">
        <f t="shared" si="3"/>
        <v>#DIV/0!</v>
      </c>
      <c r="AL167" s="397"/>
      <c r="AM167" s="397"/>
      <c r="AN167" s="397"/>
      <c r="AO167" s="397"/>
      <c r="AP167" s="485" t="e">
        <f t="shared" si="4"/>
        <v>#DIV/0!</v>
      </c>
      <c r="AQ167" s="485"/>
      <c r="AR167" s="485"/>
      <c r="AS167" s="485"/>
      <c r="AT167" s="485"/>
    </row>
    <row r="168" spans="1:46" ht="18.75" customHeight="1">
      <c r="A168" s="197"/>
      <c r="B168" s="438"/>
      <c r="C168" s="455"/>
      <c r="D168" s="455"/>
      <c r="E168" s="455"/>
      <c r="F168" s="439"/>
      <c r="G168" s="392" t="s">
        <v>334</v>
      </c>
      <c r="H168" s="392"/>
      <c r="I168" s="392"/>
      <c r="J168" s="392"/>
      <c r="K168" s="392"/>
      <c r="L168" s="393" t="str">
        <f>Calcu!F45</f>
        <v/>
      </c>
      <c r="M168" s="393"/>
      <c r="N168" s="393"/>
      <c r="O168" s="393"/>
      <c r="P168" s="393"/>
      <c r="Q168" s="393" t="str">
        <f>Calcu!G45</f>
        <v/>
      </c>
      <c r="R168" s="393"/>
      <c r="S168" s="393"/>
      <c r="T168" s="393"/>
      <c r="U168" s="393"/>
      <c r="V168" s="393" t="str">
        <f>Calcu!H45</f>
        <v/>
      </c>
      <c r="W168" s="393"/>
      <c r="X168" s="393"/>
      <c r="Y168" s="393"/>
      <c r="Z168" s="393"/>
      <c r="AA168" s="393" t="str">
        <f>Calcu!I45</f>
        <v/>
      </c>
      <c r="AB168" s="393"/>
      <c r="AC168" s="393"/>
      <c r="AD168" s="393"/>
      <c r="AE168" s="393"/>
      <c r="AF168" s="393" t="str">
        <f>Calcu!J45</f>
        <v/>
      </c>
      <c r="AG168" s="393"/>
      <c r="AH168" s="393"/>
      <c r="AI168" s="393"/>
      <c r="AJ168" s="393"/>
      <c r="AK168" s="397" t="e">
        <f t="shared" si="3"/>
        <v>#DIV/0!</v>
      </c>
      <c r="AL168" s="397"/>
      <c r="AM168" s="397"/>
      <c r="AN168" s="397"/>
      <c r="AO168" s="397"/>
      <c r="AP168" s="485" t="e">
        <f t="shared" si="4"/>
        <v>#DIV/0!</v>
      </c>
      <c r="AQ168" s="485"/>
      <c r="AR168" s="485"/>
      <c r="AS168" s="485"/>
      <c r="AT168" s="485"/>
    </row>
    <row r="169" spans="1:46" ht="18.75" customHeight="1">
      <c r="A169" s="197"/>
      <c r="B169" s="433" t="str">
        <f>Calcu!C46&amp;" "&amp;Calcu!D46</f>
        <v xml:space="preserve"> </v>
      </c>
      <c r="C169" s="431"/>
      <c r="D169" s="431"/>
      <c r="E169" s="431"/>
      <c r="F169" s="434"/>
      <c r="G169" s="392" t="s">
        <v>331</v>
      </c>
      <c r="H169" s="392"/>
      <c r="I169" s="392"/>
      <c r="J169" s="392"/>
      <c r="K169" s="392"/>
      <c r="L169" s="393" t="str">
        <f>Calcu!F46</f>
        <v/>
      </c>
      <c r="M169" s="393"/>
      <c r="N169" s="393"/>
      <c r="O169" s="393"/>
      <c r="P169" s="393"/>
      <c r="Q169" s="393" t="str">
        <f>Calcu!G46</f>
        <v/>
      </c>
      <c r="R169" s="393"/>
      <c r="S169" s="393"/>
      <c r="T169" s="393"/>
      <c r="U169" s="393"/>
      <c r="V169" s="393" t="str">
        <f>Calcu!H46</f>
        <v/>
      </c>
      <c r="W169" s="393"/>
      <c r="X169" s="393"/>
      <c r="Y169" s="393"/>
      <c r="Z169" s="393"/>
      <c r="AA169" s="393" t="str">
        <f>Calcu!I46</f>
        <v/>
      </c>
      <c r="AB169" s="393"/>
      <c r="AC169" s="393"/>
      <c r="AD169" s="393"/>
      <c r="AE169" s="393"/>
      <c r="AF169" s="393" t="str">
        <f>Calcu!J46</f>
        <v/>
      </c>
      <c r="AG169" s="393"/>
      <c r="AH169" s="393"/>
      <c r="AI169" s="393"/>
      <c r="AJ169" s="393"/>
      <c r="AK169" s="397" t="e">
        <f t="shared" si="3"/>
        <v>#DIV/0!</v>
      </c>
      <c r="AL169" s="397"/>
      <c r="AM169" s="397"/>
      <c r="AN169" s="397"/>
      <c r="AO169" s="397"/>
      <c r="AP169" s="485" t="e">
        <f t="shared" si="4"/>
        <v>#DIV/0!</v>
      </c>
      <c r="AQ169" s="485"/>
      <c r="AR169" s="485"/>
      <c r="AS169" s="485"/>
      <c r="AT169" s="485"/>
    </row>
    <row r="170" spans="1:46" ht="18.75" customHeight="1">
      <c r="A170" s="197"/>
      <c r="B170" s="436"/>
      <c r="C170" s="371"/>
      <c r="D170" s="371"/>
      <c r="E170" s="371"/>
      <c r="F170" s="437"/>
      <c r="G170" s="392" t="s">
        <v>332</v>
      </c>
      <c r="H170" s="392"/>
      <c r="I170" s="392"/>
      <c r="J170" s="392"/>
      <c r="K170" s="392"/>
      <c r="L170" s="393" t="str">
        <f>Calcu!F47</f>
        <v/>
      </c>
      <c r="M170" s="393"/>
      <c r="N170" s="393"/>
      <c r="O170" s="393"/>
      <c r="P170" s="393"/>
      <c r="Q170" s="393" t="str">
        <f>Calcu!G47</f>
        <v/>
      </c>
      <c r="R170" s="393"/>
      <c r="S170" s="393"/>
      <c r="T170" s="393"/>
      <c r="U170" s="393"/>
      <c r="V170" s="393" t="str">
        <f>Calcu!H47</f>
        <v/>
      </c>
      <c r="W170" s="393"/>
      <c r="X170" s="393"/>
      <c r="Y170" s="393"/>
      <c r="Z170" s="393"/>
      <c r="AA170" s="393" t="str">
        <f>Calcu!I47</f>
        <v/>
      </c>
      <c r="AB170" s="393"/>
      <c r="AC170" s="393"/>
      <c r="AD170" s="393"/>
      <c r="AE170" s="393"/>
      <c r="AF170" s="393" t="str">
        <f>Calcu!J47</f>
        <v/>
      </c>
      <c r="AG170" s="393"/>
      <c r="AH170" s="393"/>
      <c r="AI170" s="393"/>
      <c r="AJ170" s="393"/>
      <c r="AK170" s="397" t="e">
        <f t="shared" si="3"/>
        <v>#DIV/0!</v>
      </c>
      <c r="AL170" s="397"/>
      <c r="AM170" s="397"/>
      <c r="AN170" s="397"/>
      <c r="AO170" s="397"/>
      <c r="AP170" s="485" t="e">
        <f t="shared" si="4"/>
        <v>#DIV/0!</v>
      </c>
      <c r="AQ170" s="485"/>
      <c r="AR170" s="485"/>
      <c r="AS170" s="485"/>
      <c r="AT170" s="485"/>
    </row>
    <row r="171" spans="1:46" ht="18.75" customHeight="1">
      <c r="A171" s="197"/>
      <c r="B171" s="436"/>
      <c r="C171" s="371"/>
      <c r="D171" s="371"/>
      <c r="E171" s="371"/>
      <c r="F171" s="437"/>
      <c r="G171" s="392" t="s">
        <v>333</v>
      </c>
      <c r="H171" s="392"/>
      <c r="I171" s="392"/>
      <c r="J171" s="392"/>
      <c r="K171" s="392"/>
      <c r="L171" s="393" t="str">
        <f>Calcu!F48</f>
        <v/>
      </c>
      <c r="M171" s="393"/>
      <c r="N171" s="393"/>
      <c r="O171" s="393"/>
      <c r="P171" s="393"/>
      <c r="Q171" s="393" t="str">
        <f>Calcu!G48</f>
        <v/>
      </c>
      <c r="R171" s="393"/>
      <c r="S171" s="393"/>
      <c r="T171" s="393"/>
      <c r="U171" s="393"/>
      <c r="V171" s="393" t="str">
        <f>Calcu!H48</f>
        <v/>
      </c>
      <c r="W171" s="393"/>
      <c r="X171" s="393"/>
      <c r="Y171" s="393"/>
      <c r="Z171" s="393"/>
      <c r="AA171" s="393" t="str">
        <f>Calcu!I48</f>
        <v/>
      </c>
      <c r="AB171" s="393"/>
      <c r="AC171" s="393"/>
      <c r="AD171" s="393"/>
      <c r="AE171" s="393"/>
      <c r="AF171" s="393" t="str">
        <f>Calcu!J48</f>
        <v/>
      </c>
      <c r="AG171" s="393"/>
      <c r="AH171" s="393"/>
      <c r="AI171" s="393"/>
      <c r="AJ171" s="393"/>
      <c r="AK171" s="397" t="e">
        <f t="shared" si="3"/>
        <v>#DIV/0!</v>
      </c>
      <c r="AL171" s="397"/>
      <c r="AM171" s="397"/>
      <c r="AN171" s="397"/>
      <c r="AO171" s="397"/>
      <c r="AP171" s="485" t="e">
        <f t="shared" si="4"/>
        <v>#DIV/0!</v>
      </c>
      <c r="AQ171" s="485"/>
      <c r="AR171" s="485"/>
      <c r="AS171" s="485"/>
      <c r="AT171" s="485"/>
    </row>
    <row r="172" spans="1:46" ht="18.75" customHeight="1">
      <c r="A172" s="197"/>
      <c r="B172" s="438"/>
      <c r="C172" s="455"/>
      <c r="D172" s="455"/>
      <c r="E172" s="455"/>
      <c r="F172" s="439"/>
      <c r="G172" s="392" t="s">
        <v>334</v>
      </c>
      <c r="H172" s="392"/>
      <c r="I172" s="392"/>
      <c r="J172" s="392"/>
      <c r="K172" s="392"/>
      <c r="L172" s="393" t="str">
        <f>Calcu!F49</f>
        <v/>
      </c>
      <c r="M172" s="393"/>
      <c r="N172" s="393"/>
      <c r="O172" s="393"/>
      <c r="P172" s="393"/>
      <c r="Q172" s="393" t="str">
        <f>Calcu!G49</f>
        <v/>
      </c>
      <c r="R172" s="393"/>
      <c r="S172" s="393"/>
      <c r="T172" s="393"/>
      <c r="U172" s="393"/>
      <c r="V172" s="393" t="str">
        <f>Calcu!H49</f>
        <v/>
      </c>
      <c r="W172" s="393"/>
      <c r="X172" s="393"/>
      <c r="Y172" s="393"/>
      <c r="Z172" s="393"/>
      <c r="AA172" s="393" t="str">
        <f>Calcu!I49</f>
        <v/>
      </c>
      <c r="AB172" s="393"/>
      <c r="AC172" s="393"/>
      <c r="AD172" s="393"/>
      <c r="AE172" s="393"/>
      <c r="AF172" s="393" t="str">
        <f>Calcu!J49</f>
        <v/>
      </c>
      <c r="AG172" s="393"/>
      <c r="AH172" s="393"/>
      <c r="AI172" s="393"/>
      <c r="AJ172" s="393"/>
      <c r="AK172" s="397" t="e">
        <f t="shared" si="3"/>
        <v>#DIV/0!</v>
      </c>
      <c r="AL172" s="397"/>
      <c r="AM172" s="397"/>
      <c r="AN172" s="397"/>
      <c r="AO172" s="397"/>
      <c r="AP172" s="485" t="e">
        <f t="shared" si="4"/>
        <v>#DIV/0!</v>
      </c>
      <c r="AQ172" s="485"/>
      <c r="AR172" s="485"/>
      <c r="AS172" s="485"/>
      <c r="AT172" s="485"/>
    </row>
    <row r="173" spans="1:46" ht="18.75" customHeight="1">
      <c r="A173" s="197"/>
      <c r="B173" s="433" t="str">
        <f>Calcu!C50&amp;" "&amp;Calcu!D50</f>
        <v xml:space="preserve"> </v>
      </c>
      <c r="C173" s="431"/>
      <c r="D173" s="431"/>
      <c r="E173" s="431"/>
      <c r="F173" s="434"/>
      <c r="G173" s="392" t="s">
        <v>331</v>
      </c>
      <c r="H173" s="392"/>
      <c r="I173" s="392"/>
      <c r="J173" s="392"/>
      <c r="K173" s="392"/>
      <c r="L173" s="393" t="str">
        <f>Calcu!F50</f>
        <v/>
      </c>
      <c r="M173" s="393"/>
      <c r="N173" s="393"/>
      <c r="O173" s="393"/>
      <c r="P173" s="393"/>
      <c r="Q173" s="393" t="str">
        <f>Calcu!G50</f>
        <v/>
      </c>
      <c r="R173" s="393"/>
      <c r="S173" s="393"/>
      <c r="T173" s="393"/>
      <c r="U173" s="393"/>
      <c r="V173" s="393" t="str">
        <f>Calcu!H50</f>
        <v/>
      </c>
      <c r="W173" s="393"/>
      <c r="X173" s="393"/>
      <c r="Y173" s="393"/>
      <c r="Z173" s="393"/>
      <c r="AA173" s="393" t="str">
        <f>Calcu!I50</f>
        <v/>
      </c>
      <c r="AB173" s="393"/>
      <c r="AC173" s="393"/>
      <c r="AD173" s="393"/>
      <c r="AE173" s="393"/>
      <c r="AF173" s="393" t="str">
        <f>Calcu!J50</f>
        <v/>
      </c>
      <c r="AG173" s="393"/>
      <c r="AH173" s="393"/>
      <c r="AI173" s="393"/>
      <c r="AJ173" s="393"/>
      <c r="AK173" s="397" t="e">
        <f t="shared" si="3"/>
        <v>#DIV/0!</v>
      </c>
      <c r="AL173" s="397"/>
      <c r="AM173" s="397"/>
      <c r="AN173" s="397"/>
      <c r="AO173" s="397"/>
      <c r="AP173" s="485" t="e">
        <f t="shared" si="4"/>
        <v>#DIV/0!</v>
      </c>
      <c r="AQ173" s="485"/>
      <c r="AR173" s="485"/>
      <c r="AS173" s="485"/>
      <c r="AT173" s="485"/>
    </row>
    <row r="174" spans="1:46" ht="18.75" customHeight="1">
      <c r="A174" s="197"/>
      <c r="B174" s="436"/>
      <c r="C174" s="371"/>
      <c r="D174" s="371"/>
      <c r="E174" s="371"/>
      <c r="F174" s="437"/>
      <c r="G174" s="392" t="s">
        <v>332</v>
      </c>
      <c r="H174" s="392"/>
      <c r="I174" s="392"/>
      <c r="J174" s="392"/>
      <c r="K174" s="392"/>
      <c r="L174" s="393" t="str">
        <f>Calcu!F51</f>
        <v/>
      </c>
      <c r="M174" s="393"/>
      <c r="N174" s="393"/>
      <c r="O174" s="393"/>
      <c r="P174" s="393"/>
      <c r="Q174" s="393" t="str">
        <f>Calcu!G51</f>
        <v/>
      </c>
      <c r="R174" s="393"/>
      <c r="S174" s="393"/>
      <c r="T174" s="393"/>
      <c r="U174" s="393"/>
      <c r="V174" s="393" t="str">
        <f>Calcu!H51</f>
        <v/>
      </c>
      <c r="W174" s="393"/>
      <c r="X174" s="393"/>
      <c r="Y174" s="393"/>
      <c r="Z174" s="393"/>
      <c r="AA174" s="393" t="str">
        <f>Calcu!I51</f>
        <v/>
      </c>
      <c r="AB174" s="393"/>
      <c r="AC174" s="393"/>
      <c r="AD174" s="393"/>
      <c r="AE174" s="393"/>
      <c r="AF174" s="393" t="str">
        <f>Calcu!J51</f>
        <v/>
      </c>
      <c r="AG174" s="393"/>
      <c r="AH174" s="393"/>
      <c r="AI174" s="393"/>
      <c r="AJ174" s="393"/>
      <c r="AK174" s="397" t="e">
        <f t="shared" si="3"/>
        <v>#DIV/0!</v>
      </c>
      <c r="AL174" s="397"/>
      <c r="AM174" s="397"/>
      <c r="AN174" s="397"/>
      <c r="AO174" s="397"/>
      <c r="AP174" s="485" t="e">
        <f t="shared" si="4"/>
        <v>#DIV/0!</v>
      </c>
      <c r="AQ174" s="485"/>
      <c r="AR174" s="485"/>
      <c r="AS174" s="485"/>
      <c r="AT174" s="485"/>
    </row>
    <row r="175" spans="1:46" ht="18.75" customHeight="1">
      <c r="A175" s="197"/>
      <c r="B175" s="436"/>
      <c r="C175" s="371"/>
      <c r="D175" s="371"/>
      <c r="E175" s="371"/>
      <c r="F175" s="437"/>
      <c r="G175" s="392" t="s">
        <v>333</v>
      </c>
      <c r="H175" s="392"/>
      <c r="I175" s="392"/>
      <c r="J175" s="392"/>
      <c r="K175" s="392"/>
      <c r="L175" s="393" t="str">
        <f>Calcu!F52</f>
        <v/>
      </c>
      <c r="M175" s="393"/>
      <c r="N175" s="393"/>
      <c r="O175" s="393"/>
      <c r="P175" s="393"/>
      <c r="Q175" s="393" t="str">
        <f>Calcu!G52</f>
        <v/>
      </c>
      <c r="R175" s="393"/>
      <c r="S175" s="393"/>
      <c r="T175" s="393"/>
      <c r="U175" s="393"/>
      <c r="V175" s="393" t="str">
        <f>Calcu!H52</f>
        <v/>
      </c>
      <c r="W175" s="393"/>
      <c r="X175" s="393"/>
      <c r="Y175" s="393"/>
      <c r="Z175" s="393"/>
      <c r="AA175" s="393" t="str">
        <f>Calcu!I52</f>
        <v/>
      </c>
      <c r="AB175" s="393"/>
      <c r="AC175" s="393"/>
      <c r="AD175" s="393"/>
      <c r="AE175" s="393"/>
      <c r="AF175" s="393" t="str">
        <f>Calcu!J52</f>
        <v/>
      </c>
      <c r="AG175" s="393"/>
      <c r="AH175" s="393"/>
      <c r="AI175" s="393"/>
      <c r="AJ175" s="393"/>
      <c r="AK175" s="397" t="e">
        <f t="shared" si="3"/>
        <v>#DIV/0!</v>
      </c>
      <c r="AL175" s="397"/>
      <c r="AM175" s="397"/>
      <c r="AN175" s="397"/>
      <c r="AO175" s="397"/>
      <c r="AP175" s="485" t="e">
        <f t="shared" si="4"/>
        <v>#DIV/0!</v>
      </c>
      <c r="AQ175" s="485"/>
      <c r="AR175" s="485"/>
      <c r="AS175" s="485"/>
      <c r="AT175" s="485"/>
    </row>
    <row r="176" spans="1:46" ht="18.75" customHeight="1">
      <c r="A176" s="197"/>
      <c r="B176" s="438"/>
      <c r="C176" s="455"/>
      <c r="D176" s="455"/>
      <c r="E176" s="455"/>
      <c r="F176" s="439"/>
      <c r="G176" s="392" t="s">
        <v>334</v>
      </c>
      <c r="H176" s="392"/>
      <c r="I176" s="392"/>
      <c r="J176" s="392"/>
      <c r="K176" s="392"/>
      <c r="L176" s="393" t="str">
        <f>Calcu!F53</f>
        <v/>
      </c>
      <c r="M176" s="393"/>
      <c r="N176" s="393"/>
      <c r="O176" s="393"/>
      <c r="P176" s="393"/>
      <c r="Q176" s="393" t="str">
        <f>Calcu!G53</f>
        <v/>
      </c>
      <c r="R176" s="393"/>
      <c r="S176" s="393"/>
      <c r="T176" s="393"/>
      <c r="U176" s="393"/>
      <c r="V176" s="393" t="str">
        <f>Calcu!H53</f>
        <v/>
      </c>
      <c r="W176" s="393"/>
      <c r="X176" s="393"/>
      <c r="Y176" s="393"/>
      <c r="Z176" s="393"/>
      <c r="AA176" s="393" t="str">
        <f>Calcu!I53</f>
        <v/>
      </c>
      <c r="AB176" s="393"/>
      <c r="AC176" s="393"/>
      <c r="AD176" s="393"/>
      <c r="AE176" s="393"/>
      <c r="AF176" s="393" t="str">
        <f>Calcu!J53</f>
        <v/>
      </c>
      <c r="AG176" s="393"/>
      <c r="AH176" s="393"/>
      <c r="AI176" s="393"/>
      <c r="AJ176" s="393"/>
      <c r="AK176" s="397" t="e">
        <f t="shared" si="3"/>
        <v>#DIV/0!</v>
      </c>
      <c r="AL176" s="397"/>
      <c r="AM176" s="397"/>
      <c r="AN176" s="397"/>
      <c r="AO176" s="397"/>
      <c r="AP176" s="485" t="e">
        <f t="shared" si="4"/>
        <v>#DIV/0!</v>
      </c>
      <c r="AQ176" s="485"/>
      <c r="AR176" s="485"/>
      <c r="AS176" s="485"/>
      <c r="AT176" s="485"/>
    </row>
    <row r="177" spans="1:46" ht="18.75" customHeight="1">
      <c r="A177" s="197"/>
      <c r="B177" s="225"/>
      <c r="C177" s="225"/>
      <c r="D177" s="225"/>
      <c r="E177" s="225"/>
      <c r="F177" s="225"/>
      <c r="G177" s="197"/>
      <c r="H177" s="197"/>
      <c r="I177" s="197"/>
      <c r="J177" s="197"/>
      <c r="K177" s="197"/>
      <c r="L177" s="197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9"/>
      <c r="AG177" s="199"/>
      <c r="AH177" s="199"/>
      <c r="AI177" s="199"/>
      <c r="AJ177" s="199"/>
      <c r="AK177" s="226"/>
      <c r="AL177" s="226"/>
      <c r="AM177" s="226"/>
      <c r="AN177" s="226"/>
      <c r="AO177" s="226"/>
      <c r="AP177" s="197"/>
      <c r="AQ177" s="197"/>
      <c r="AR177" s="197"/>
      <c r="AS177" s="197"/>
      <c r="AT177" s="197"/>
    </row>
    <row r="178" spans="1:46" ht="18.75" customHeight="1">
      <c r="A178" s="58" t="s">
        <v>335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  <c r="AL178" s="197"/>
      <c r="AM178" s="197"/>
      <c r="AN178" s="197"/>
      <c r="AO178" s="197"/>
      <c r="AP178" s="197"/>
      <c r="AQ178" s="197"/>
      <c r="AR178" s="197"/>
      <c r="AS178" s="197"/>
      <c r="AT178" s="197"/>
    </row>
    <row r="179" spans="1:46" ht="18.75" customHeight="1">
      <c r="A179" s="58"/>
      <c r="B179" s="382" t="s">
        <v>292</v>
      </c>
      <c r="C179" s="383"/>
      <c r="D179" s="383"/>
      <c r="E179" s="383"/>
      <c r="F179" s="384"/>
      <c r="G179" s="452" t="s">
        <v>170</v>
      </c>
      <c r="H179" s="453"/>
      <c r="I179" s="453"/>
      <c r="J179" s="453"/>
      <c r="K179" s="453"/>
      <c r="L179" s="453"/>
      <c r="M179" s="453"/>
      <c r="N179" s="453"/>
      <c r="O179" s="453"/>
      <c r="P179" s="453"/>
      <c r="Q179" s="453"/>
      <c r="R179" s="453"/>
      <c r="S179" s="453"/>
      <c r="T179" s="453"/>
      <c r="U179" s="453"/>
      <c r="V179" s="453"/>
      <c r="W179" s="453"/>
      <c r="X179" s="453"/>
      <c r="Y179" s="453"/>
      <c r="Z179" s="454"/>
      <c r="AA179" s="382" t="s">
        <v>262</v>
      </c>
      <c r="AB179" s="383"/>
      <c r="AC179" s="383"/>
      <c r="AD179" s="383"/>
      <c r="AE179" s="384"/>
      <c r="AF179" s="382" t="s">
        <v>336</v>
      </c>
      <c r="AG179" s="383"/>
      <c r="AH179" s="383"/>
      <c r="AI179" s="383"/>
      <c r="AJ179" s="384"/>
      <c r="AK179" s="382" t="s">
        <v>337</v>
      </c>
      <c r="AL179" s="383"/>
      <c r="AM179" s="383"/>
      <c r="AN179" s="383"/>
      <c r="AO179" s="384"/>
    </row>
    <row r="180" spans="1:46" ht="18.75" customHeight="1">
      <c r="A180" s="58"/>
      <c r="B180" s="388"/>
      <c r="C180" s="389"/>
      <c r="D180" s="389"/>
      <c r="E180" s="389"/>
      <c r="F180" s="390"/>
      <c r="G180" s="486" t="s">
        <v>338</v>
      </c>
      <c r="H180" s="486"/>
      <c r="I180" s="486"/>
      <c r="J180" s="486"/>
      <c r="K180" s="486"/>
      <c r="L180" s="486" t="s">
        <v>339</v>
      </c>
      <c r="M180" s="486"/>
      <c r="N180" s="486"/>
      <c r="O180" s="486"/>
      <c r="P180" s="486"/>
      <c r="Q180" s="486" t="s">
        <v>340</v>
      </c>
      <c r="R180" s="486"/>
      <c r="S180" s="486"/>
      <c r="T180" s="486"/>
      <c r="U180" s="486"/>
      <c r="V180" s="486" t="s">
        <v>212</v>
      </c>
      <c r="W180" s="486"/>
      <c r="X180" s="486"/>
      <c r="Y180" s="486"/>
      <c r="Z180" s="486"/>
      <c r="AA180" s="388"/>
      <c r="AB180" s="389"/>
      <c r="AC180" s="389"/>
      <c r="AD180" s="389"/>
      <c r="AE180" s="390"/>
      <c r="AF180" s="388"/>
      <c r="AG180" s="389"/>
      <c r="AH180" s="389"/>
      <c r="AI180" s="389"/>
      <c r="AJ180" s="390"/>
      <c r="AK180" s="388"/>
      <c r="AL180" s="389"/>
      <c r="AM180" s="389"/>
      <c r="AN180" s="389"/>
      <c r="AO180" s="390"/>
    </row>
    <row r="181" spans="1:46" ht="18.75" customHeight="1">
      <c r="A181" s="58"/>
      <c r="B181" s="456" t="str">
        <f>B157</f>
        <v xml:space="preserve"> </v>
      </c>
      <c r="C181" s="457"/>
      <c r="D181" s="457"/>
      <c r="E181" s="457"/>
      <c r="F181" s="458"/>
      <c r="G181" s="451" t="e">
        <f>AK157</f>
        <v>#DIV/0!</v>
      </c>
      <c r="H181" s="487"/>
      <c r="I181" s="487"/>
      <c r="J181" s="487"/>
      <c r="K181" s="488"/>
      <c r="L181" s="451" t="e">
        <f>AK158</f>
        <v>#DIV/0!</v>
      </c>
      <c r="M181" s="487"/>
      <c r="N181" s="487"/>
      <c r="O181" s="487"/>
      <c r="P181" s="488"/>
      <c r="Q181" s="451" t="e">
        <f>AK159</f>
        <v>#DIV/0!</v>
      </c>
      <c r="R181" s="487"/>
      <c r="S181" s="487"/>
      <c r="T181" s="487"/>
      <c r="U181" s="488"/>
      <c r="V181" s="451" t="e">
        <f>AK160</f>
        <v>#DIV/0!</v>
      </c>
      <c r="W181" s="487"/>
      <c r="X181" s="487"/>
      <c r="Y181" s="487"/>
      <c r="Z181" s="488"/>
      <c r="AA181" s="447" t="e">
        <f>MAX(G181:Z181)</f>
        <v>#DIV/0!</v>
      </c>
      <c r="AB181" s="448"/>
      <c r="AC181" s="448"/>
      <c r="AD181" s="448"/>
      <c r="AE181" s="449"/>
      <c r="AF181" s="447" t="e">
        <f>MIN(G181:Z181)</f>
        <v>#DIV/0!</v>
      </c>
      <c r="AG181" s="448"/>
      <c r="AH181" s="448"/>
      <c r="AI181" s="448"/>
      <c r="AJ181" s="449"/>
      <c r="AK181" s="447" t="e">
        <f>AA181-AF181</f>
        <v>#DIV/0!</v>
      </c>
      <c r="AL181" s="448"/>
      <c r="AM181" s="448"/>
      <c r="AN181" s="448"/>
      <c r="AO181" s="449"/>
    </row>
    <row r="182" spans="1:46" ht="18.75" customHeight="1">
      <c r="A182" s="58"/>
      <c r="B182" s="456" t="str">
        <f>B161</f>
        <v xml:space="preserve"> </v>
      </c>
      <c r="C182" s="457"/>
      <c r="D182" s="457"/>
      <c r="E182" s="457"/>
      <c r="F182" s="458"/>
      <c r="G182" s="451" t="e">
        <f>AK161</f>
        <v>#DIV/0!</v>
      </c>
      <c r="H182" s="487"/>
      <c r="I182" s="487"/>
      <c r="J182" s="487"/>
      <c r="K182" s="488"/>
      <c r="L182" s="451" t="e">
        <f>AK162</f>
        <v>#DIV/0!</v>
      </c>
      <c r="M182" s="487"/>
      <c r="N182" s="487"/>
      <c r="O182" s="487"/>
      <c r="P182" s="488"/>
      <c r="Q182" s="451" t="e">
        <f>AK163</f>
        <v>#DIV/0!</v>
      </c>
      <c r="R182" s="487"/>
      <c r="S182" s="487"/>
      <c r="T182" s="487"/>
      <c r="U182" s="488"/>
      <c r="V182" s="451" t="e">
        <f>AK164</f>
        <v>#DIV/0!</v>
      </c>
      <c r="W182" s="487"/>
      <c r="X182" s="487"/>
      <c r="Y182" s="487"/>
      <c r="Z182" s="488"/>
      <c r="AA182" s="447" t="e">
        <f t="shared" ref="AA182:AA185" si="5">MAX(G182:Z182)</f>
        <v>#DIV/0!</v>
      </c>
      <c r="AB182" s="448"/>
      <c r="AC182" s="448"/>
      <c r="AD182" s="448"/>
      <c r="AE182" s="449"/>
      <c r="AF182" s="447" t="e">
        <f t="shared" ref="AF182:AF185" si="6">MIN(G182:Z182)</f>
        <v>#DIV/0!</v>
      </c>
      <c r="AG182" s="448"/>
      <c r="AH182" s="448"/>
      <c r="AI182" s="448"/>
      <c r="AJ182" s="449"/>
      <c r="AK182" s="447" t="e">
        <f t="shared" ref="AK182:AK185" si="7">AA182-AF182</f>
        <v>#DIV/0!</v>
      </c>
      <c r="AL182" s="448"/>
      <c r="AM182" s="448"/>
      <c r="AN182" s="448"/>
      <c r="AO182" s="449"/>
    </row>
    <row r="183" spans="1:46" ht="18.75" customHeight="1">
      <c r="A183" s="58"/>
      <c r="B183" s="451" t="str">
        <f>B165</f>
        <v xml:space="preserve"> </v>
      </c>
      <c r="C183" s="487"/>
      <c r="D183" s="487"/>
      <c r="E183" s="487"/>
      <c r="F183" s="488"/>
      <c r="G183" s="451" t="e">
        <f>AK165</f>
        <v>#DIV/0!</v>
      </c>
      <c r="H183" s="487"/>
      <c r="I183" s="487"/>
      <c r="J183" s="487"/>
      <c r="K183" s="488"/>
      <c r="L183" s="451" t="e">
        <f>AK166</f>
        <v>#DIV/0!</v>
      </c>
      <c r="M183" s="487"/>
      <c r="N183" s="487"/>
      <c r="O183" s="487"/>
      <c r="P183" s="488"/>
      <c r="Q183" s="451" t="e">
        <f>AK167</f>
        <v>#DIV/0!</v>
      </c>
      <c r="R183" s="487"/>
      <c r="S183" s="487"/>
      <c r="T183" s="487"/>
      <c r="U183" s="488"/>
      <c r="V183" s="451" t="e">
        <f>AK168</f>
        <v>#DIV/0!</v>
      </c>
      <c r="W183" s="487"/>
      <c r="X183" s="487"/>
      <c r="Y183" s="487"/>
      <c r="Z183" s="488"/>
      <c r="AA183" s="447" t="e">
        <f t="shared" si="5"/>
        <v>#DIV/0!</v>
      </c>
      <c r="AB183" s="448"/>
      <c r="AC183" s="448"/>
      <c r="AD183" s="448"/>
      <c r="AE183" s="449"/>
      <c r="AF183" s="447" t="e">
        <f t="shared" si="6"/>
        <v>#DIV/0!</v>
      </c>
      <c r="AG183" s="448"/>
      <c r="AH183" s="448"/>
      <c r="AI183" s="448"/>
      <c r="AJ183" s="449"/>
      <c r="AK183" s="447" t="e">
        <f t="shared" si="7"/>
        <v>#DIV/0!</v>
      </c>
      <c r="AL183" s="448"/>
      <c r="AM183" s="448"/>
      <c r="AN183" s="448"/>
      <c r="AO183" s="449"/>
    </row>
    <row r="184" spans="1:46" ht="18.75" customHeight="1">
      <c r="A184" s="58"/>
      <c r="B184" s="456" t="str">
        <f>B169</f>
        <v xml:space="preserve"> </v>
      </c>
      <c r="C184" s="457"/>
      <c r="D184" s="457"/>
      <c r="E184" s="457"/>
      <c r="F184" s="458"/>
      <c r="G184" s="451" t="e">
        <f>AK169</f>
        <v>#DIV/0!</v>
      </c>
      <c r="H184" s="487"/>
      <c r="I184" s="487"/>
      <c r="J184" s="487"/>
      <c r="K184" s="488"/>
      <c r="L184" s="451" t="e">
        <f>AK170</f>
        <v>#DIV/0!</v>
      </c>
      <c r="M184" s="487"/>
      <c r="N184" s="487"/>
      <c r="O184" s="487"/>
      <c r="P184" s="488"/>
      <c r="Q184" s="451" t="e">
        <f>AK171</f>
        <v>#DIV/0!</v>
      </c>
      <c r="R184" s="487"/>
      <c r="S184" s="487"/>
      <c r="T184" s="487"/>
      <c r="U184" s="488"/>
      <c r="V184" s="451" t="e">
        <f>AK172</f>
        <v>#DIV/0!</v>
      </c>
      <c r="W184" s="487"/>
      <c r="X184" s="487"/>
      <c r="Y184" s="487"/>
      <c r="Z184" s="488"/>
      <c r="AA184" s="447" t="e">
        <f t="shared" si="5"/>
        <v>#DIV/0!</v>
      </c>
      <c r="AB184" s="448"/>
      <c r="AC184" s="448"/>
      <c r="AD184" s="448"/>
      <c r="AE184" s="449"/>
      <c r="AF184" s="447" t="e">
        <f t="shared" si="6"/>
        <v>#DIV/0!</v>
      </c>
      <c r="AG184" s="448"/>
      <c r="AH184" s="448"/>
      <c r="AI184" s="448"/>
      <c r="AJ184" s="449"/>
      <c r="AK184" s="447" t="e">
        <f t="shared" si="7"/>
        <v>#DIV/0!</v>
      </c>
      <c r="AL184" s="448"/>
      <c r="AM184" s="448"/>
      <c r="AN184" s="448"/>
      <c r="AO184" s="449"/>
    </row>
    <row r="185" spans="1:46" ht="18.75" customHeight="1">
      <c r="A185" s="58"/>
      <c r="B185" s="456" t="str">
        <f>B173</f>
        <v xml:space="preserve"> </v>
      </c>
      <c r="C185" s="457"/>
      <c r="D185" s="457"/>
      <c r="E185" s="457"/>
      <c r="F185" s="458"/>
      <c r="G185" s="451" t="e">
        <f>AK173</f>
        <v>#DIV/0!</v>
      </c>
      <c r="H185" s="487"/>
      <c r="I185" s="487"/>
      <c r="J185" s="487"/>
      <c r="K185" s="488"/>
      <c r="L185" s="451" t="e">
        <f>AK174</f>
        <v>#DIV/0!</v>
      </c>
      <c r="M185" s="487"/>
      <c r="N185" s="487"/>
      <c r="O185" s="487"/>
      <c r="P185" s="488"/>
      <c r="Q185" s="451" t="e">
        <f>AK175</f>
        <v>#DIV/0!</v>
      </c>
      <c r="R185" s="487"/>
      <c r="S185" s="487"/>
      <c r="T185" s="487"/>
      <c r="U185" s="488"/>
      <c r="V185" s="451" t="e">
        <f>AK176</f>
        <v>#DIV/0!</v>
      </c>
      <c r="W185" s="487"/>
      <c r="X185" s="487"/>
      <c r="Y185" s="487"/>
      <c r="Z185" s="488"/>
      <c r="AA185" s="447" t="e">
        <f t="shared" si="5"/>
        <v>#DIV/0!</v>
      </c>
      <c r="AB185" s="448"/>
      <c r="AC185" s="448"/>
      <c r="AD185" s="448"/>
      <c r="AE185" s="449"/>
      <c r="AF185" s="447" t="e">
        <f t="shared" si="6"/>
        <v>#DIV/0!</v>
      </c>
      <c r="AG185" s="448"/>
      <c r="AH185" s="448"/>
      <c r="AI185" s="448"/>
      <c r="AJ185" s="449"/>
      <c r="AK185" s="447" t="e">
        <f t="shared" si="7"/>
        <v>#DIV/0!</v>
      </c>
      <c r="AL185" s="448"/>
      <c r="AM185" s="448"/>
      <c r="AN185" s="448"/>
      <c r="AO185" s="449"/>
    </row>
    <row r="186" spans="1:46" ht="18.75" customHeight="1">
      <c r="A186" s="197"/>
      <c r="B186" s="225"/>
      <c r="C186" s="225"/>
      <c r="D186" s="225"/>
      <c r="E186" s="225"/>
      <c r="F186" s="225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9"/>
      <c r="AG186" s="199"/>
      <c r="AH186" s="199"/>
      <c r="AI186" s="199"/>
      <c r="AJ186" s="199"/>
      <c r="AK186" s="226"/>
      <c r="AL186" s="226"/>
      <c r="AM186" s="226"/>
      <c r="AN186" s="226"/>
      <c r="AO186" s="226"/>
      <c r="AP186" s="197"/>
      <c r="AQ186" s="197"/>
      <c r="AR186" s="197"/>
      <c r="AS186" s="197"/>
      <c r="AT186" s="197"/>
    </row>
    <row r="187" spans="1:46" ht="18.75" customHeight="1">
      <c r="A187" s="58" t="s">
        <v>341</v>
      </c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</row>
    <row r="188" spans="1:46" ht="18.75" customHeight="1">
      <c r="A188" s="70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</row>
    <row r="189" spans="1:46" ht="18.75" customHeight="1">
      <c r="A189" s="70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</row>
    <row r="190" spans="1:46" ht="18.75" customHeight="1">
      <c r="A190" s="70"/>
      <c r="B190" s="57"/>
      <c r="C190" s="432" t="s">
        <v>342</v>
      </c>
      <c r="D190" s="432"/>
      <c r="E190" s="432"/>
      <c r="F190" s="197" t="s">
        <v>175</v>
      </c>
      <c r="G190" s="57" t="s">
        <v>459</v>
      </c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</row>
    <row r="191" spans="1:46" ht="18.75" customHeight="1">
      <c r="A191" s="70"/>
      <c r="B191" s="57"/>
      <c r="C191" s="432" t="s">
        <v>343</v>
      </c>
      <c r="D191" s="432"/>
      <c r="E191" s="432"/>
      <c r="F191" s="197" t="s">
        <v>175</v>
      </c>
      <c r="G191" s="57" t="s">
        <v>344</v>
      </c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</row>
    <row r="192" spans="1:46" ht="18.75" customHeight="1">
      <c r="A192" s="70"/>
      <c r="B192" s="57"/>
      <c r="C192" s="432" t="s">
        <v>345</v>
      </c>
      <c r="D192" s="432"/>
      <c r="E192" s="432"/>
      <c r="F192" s="197" t="s">
        <v>175</v>
      </c>
      <c r="G192" s="57" t="s">
        <v>346</v>
      </c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</row>
    <row r="193" spans="1:46" ht="18.75" customHeight="1">
      <c r="A193" s="70"/>
      <c r="B193" s="57"/>
      <c r="C193" s="432" t="s">
        <v>347</v>
      </c>
      <c r="D193" s="432"/>
      <c r="E193" s="432"/>
      <c r="F193" s="197" t="s">
        <v>175</v>
      </c>
      <c r="G193" s="57" t="s">
        <v>348</v>
      </c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</row>
    <row r="194" spans="1:46" ht="18.75" customHeight="1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</row>
    <row r="195" spans="1:46" ht="18.75" customHeight="1">
      <c r="A195" s="58" t="s">
        <v>349</v>
      </c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</row>
    <row r="196" spans="1:46" ht="18.75" customHeight="1">
      <c r="A196" s="7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</row>
    <row r="197" spans="1:46" ht="18.75" customHeight="1">
      <c r="A197" s="70"/>
      <c r="B197" s="57"/>
      <c r="C197" s="57" t="s">
        <v>350</v>
      </c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</row>
    <row r="198" spans="1:46" ht="18.75" customHeight="1">
      <c r="A198" s="7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</row>
    <row r="199" spans="1:46" ht="18.75" customHeight="1">
      <c r="A199" s="7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</row>
    <row r="200" spans="1:46" ht="18.75" customHeight="1">
      <c r="A200" s="70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</row>
    <row r="201" spans="1:46" ht="18.75" customHeight="1">
      <c r="A201" s="58" t="s">
        <v>351</v>
      </c>
      <c r="B201" s="57"/>
      <c r="C201" s="57"/>
      <c r="D201" s="57"/>
      <c r="E201" s="57"/>
      <c r="F201" s="57"/>
      <c r="G201" s="57"/>
      <c r="AT201" s="57"/>
    </row>
    <row r="202" spans="1:46" ht="18.75" customHeight="1">
      <c r="A202" s="57"/>
      <c r="B202" s="407"/>
      <c r="C202" s="407"/>
      <c r="D202" s="495"/>
      <c r="E202" s="496"/>
      <c r="F202" s="496"/>
      <c r="G202" s="497"/>
      <c r="H202" s="407">
        <v>1</v>
      </c>
      <c r="I202" s="407"/>
      <c r="J202" s="407"/>
      <c r="K202" s="407"/>
      <c r="L202" s="407"/>
      <c r="M202" s="407"/>
      <c r="N202" s="407"/>
      <c r="O202" s="407">
        <v>2</v>
      </c>
      <c r="P202" s="407"/>
      <c r="Q202" s="407"/>
      <c r="R202" s="407"/>
      <c r="S202" s="407"/>
      <c r="T202" s="407"/>
      <c r="U202" s="407"/>
      <c r="V202" s="407">
        <v>3</v>
      </c>
      <c r="W202" s="407"/>
      <c r="X202" s="407"/>
      <c r="Y202" s="407"/>
      <c r="Z202" s="407"/>
      <c r="AA202" s="415">
        <v>4</v>
      </c>
      <c r="AB202" s="416"/>
      <c r="AC202" s="416"/>
      <c r="AD202" s="416"/>
      <c r="AE202" s="416"/>
      <c r="AF202" s="416"/>
      <c r="AG202" s="417"/>
      <c r="AH202" s="407">
        <v>5</v>
      </c>
      <c r="AI202" s="407"/>
      <c r="AJ202" s="407"/>
      <c r="AK202" s="407"/>
      <c r="AL202" s="407"/>
      <c r="AM202" s="407"/>
      <c r="AN202" s="407"/>
      <c r="AO202" s="407"/>
      <c r="AP202" s="407">
        <v>6</v>
      </c>
      <c r="AQ202" s="407"/>
      <c r="AR202" s="407"/>
      <c r="AS202" s="407"/>
      <c r="AT202" s="57"/>
    </row>
    <row r="203" spans="1:46" ht="18.75" customHeight="1">
      <c r="A203" s="57"/>
      <c r="B203" s="407"/>
      <c r="C203" s="407"/>
      <c r="D203" s="489" t="s">
        <v>352</v>
      </c>
      <c r="E203" s="490"/>
      <c r="F203" s="490"/>
      <c r="G203" s="491"/>
      <c r="H203" s="489" t="s">
        <v>353</v>
      </c>
      <c r="I203" s="490"/>
      <c r="J203" s="490"/>
      <c r="K203" s="490"/>
      <c r="L203" s="490"/>
      <c r="M203" s="490"/>
      <c r="N203" s="491"/>
      <c r="O203" s="489" t="s">
        <v>354</v>
      </c>
      <c r="P203" s="490"/>
      <c r="Q203" s="490"/>
      <c r="R203" s="490"/>
      <c r="S203" s="490"/>
      <c r="T203" s="490"/>
      <c r="U203" s="491"/>
      <c r="V203" s="489" t="s">
        <v>355</v>
      </c>
      <c r="W203" s="490"/>
      <c r="X203" s="490"/>
      <c r="Y203" s="490"/>
      <c r="Z203" s="491"/>
      <c r="AA203" s="489" t="s">
        <v>356</v>
      </c>
      <c r="AB203" s="490"/>
      <c r="AC203" s="490"/>
      <c r="AD203" s="490"/>
      <c r="AE203" s="490"/>
      <c r="AF203" s="490"/>
      <c r="AG203" s="491"/>
      <c r="AH203" s="489" t="s">
        <v>357</v>
      </c>
      <c r="AI203" s="490"/>
      <c r="AJ203" s="490"/>
      <c r="AK203" s="490"/>
      <c r="AL203" s="490"/>
      <c r="AM203" s="490"/>
      <c r="AN203" s="490"/>
      <c r="AO203" s="491"/>
      <c r="AP203" s="489" t="s">
        <v>51</v>
      </c>
      <c r="AQ203" s="490"/>
      <c r="AR203" s="490"/>
      <c r="AS203" s="491"/>
      <c r="AT203" s="57"/>
    </row>
    <row r="204" spans="1:46" ht="18.75" customHeight="1">
      <c r="A204" s="57"/>
      <c r="B204" s="407"/>
      <c r="C204" s="407"/>
      <c r="D204" s="492" t="s">
        <v>358</v>
      </c>
      <c r="E204" s="493"/>
      <c r="F204" s="493"/>
      <c r="G204" s="494"/>
      <c r="H204" s="492" t="s">
        <v>359</v>
      </c>
      <c r="I204" s="493"/>
      <c r="J204" s="493"/>
      <c r="K204" s="493"/>
      <c r="L204" s="493"/>
      <c r="M204" s="493"/>
      <c r="N204" s="494"/>
      <c r="O204" s="492" t="s">
        <v>360</v>
      </c>
      <c r="P204" s="493"/>
      <c r="Q204" s="493"/>
      <c r="R204" s="493"/>
      <c r="S204" s="493"/>
      <c r="T204" s="493"/>
      <c r="U204" s="494"/>
      <c r="V204" s="492"/>
      <c r="W204" s="493"/>
      <c r="X204" s="493"/>
      <c r="Y204" s="493"/>
      <c r="Z204" s="494"/>
      <c r="AA204" s="492" t="s">
        <v>361</v>
      </c>
      <c r="AB204" s="493"/>
      <c r="AC204" s="493"/>
      <c r="AD204" s="493"/>
      <c r="AE204" s="493"/>
      <c r="AF204" s="493"/>
      <c r="AG204" s="494"/>
      <c r="AH204" s="492" t="s">
        <v>362</v>
      </c>
      <c r="AI204" s="493"/>
      <c r="AJ204" s="493"/>
      <c r="AK204" s="493"/>
      <c r="AL204" s="493"/>
      <c r="AM204" s="493"/>
      <c r="AN204" s="493"/>
      <c r="AO204" s="494"/>
      <c r="AP204" s="492"/>
      <c r="AQ204" s="493"/>
      <c r="AR204" s="493"/>
      <c r="AS204" s="494"/>
      <c r="AT204" s="57"/>
    </row>
    <row r="205" spans="1:46" ht="18.75" customHeight="1">
      <c r="A205" s="57"/>
      <c r="B205" s="407" t="s">
        <v>363</v>
      </c>
      <c r="C205" s="407"/>
      <c r="D205" s="516" t="s">
        <v>343</v>
      </c>
      <c r="E205" s="516"/>
      <c r="F205" s="516"/>
      <c r="G205" s="516"/>
      <c r="H205" s="517">
        <f>Calcu!E83</f>
        <v>0</v>
      </c>
      <c r="I205" s="467"/>
      <c r="J205" s="467"/>
      <c r="K205" s="467"/>
      <c r="L205" s="518" t="str">
        <f>Calcu!F83</f>
        <v>μm</v>
      </c>
      <c r="M205" s="518"/>
      <c r="N205" s="519"/>
      <c r="O205" s="505">
        <f>Calcu!I83</f>
        <v>0</v>
      </c>
      <c r="P205" s="506"/>
      <c r="Q205" s="506"/>
      <c r="R205" s="506"/>
      <c r="S205" s="413" t="str">
        <f>Calcu!J83</f>
        <v>μm</v>
      </c>
      <c r="T205" s="413"/>
      <c r="U205" s="414"/>
      <c r="V205" s="495" t="str">
        <f>Calcu!K83</f>
        <v>정규</v>
      </c>
      <c r="W205" s="496"/>
      <c r="X205" s="496"/>
      <c r="Y205" s="496"/>
      <c r="Z205" s="497"/>
      <c r="AA205" s="459">
        <f>Calcu!L83</f>
        <v>1</v>
      </c>
      <c r="AB205" s="460"/>
      <c r="AC205" s="460"/>
      <c r="AD205" s="460"/>
      <c r="AE205" s="460"/>
      <c r="AF205" s="460"/>
      <c r="AG205" s="461"/>
      <c r="AH205" s="505">
        <f>Calcu!M83</f>
        <v>0</v>
      </c>
      <c r="AI205" s="506"/>
      <c r="AJ205" s="506"/>
      <c r="AK205" s="506"/>
      <c r="AL205" s="506"/>
      <c r="AM205" s="413" t="s">
        <v>364</v>
      </c>
      <c r="AN205" s="413"/>
      <c r="AO205" s="414"/>
      <c r="AP205" s="501" t="e">
        <f>Calcu!O83</f>
        <v>#DIV/0!</v>
      </c>
      <c r="AQ205" s="502"/>
      <c r="AR205" s="502"/>
      <c r="AS205" s="503"/>
      <c r="AT205" s="57"/>
    </row>
    <row r="206" spans="1:46" ht="18.75" customHeight="1">
      <c r="A206" s="57"/>
      <c r="B206" s="415" t="s">
        <v>365</v>
      </c>
      <c r="C206" s="417"/>
      <c r="D206" s="504" t="s">
        <v>366</v>
      </c>
      <c r="E206" s="504"/>
      <c r="F206" s="504"/>
      <c r="G206" s="504"/>
      <c r="H206" s="456">
        <v>0</v>
      </c>
      <c r="I206" s="457"/>
      <c r="J206" s="457"/>
      <c r="K206" s="457"/>
      <c r="L206" s="457"/>
      <c r="M206" s="457"/>
      <c r="N206" s="458"/>
      <c r="O206" s="505">
        <f>Calcu!I84</f>
        <v>0</v>
      </c>
      <c r="P206" s="506"/>
      <c r="Q206" s="506"/>
      <c r="R206" s="506"/>
      <c r="S206" s="506"/>
      <c r="T206" s="413" t="str">
        <f>Calcu!J84</f>
        <v>μm</v>
      </c>
      <c r="U206" s="414"/>
      <c r="V206" s="507" t="str">
        <f>Calcu!K84</f>
        <v>t</v>
      </c>
      <c r="W206" s="508"/>
      <c r="X206" s="508"/>
      <c r="Y206" s="508"/>
      <c r="Z206" s="509"/>
      <c r="AA206" s="510" t="s">
        <v>367</v>
      </c>
      <c r="AB206" s="511"/>
      <c r="AC206" s="511"/>
      <c r="AD206" s="511"/>
      <c r="AE206" s="511"/>
      <c r="AF206" s="511"/>
      <c r="AG206" s="512"/>
      <c r="AH206" s="513" t="s">
        <v>367</v>
      </c>
      <c r="AI206" s="514"/>
      <c r="AJ206" s="514"/>
      <c r="AK206" s="514"/>
      <c r="AL206" s="514"/>
      <c r="AM206" s="514"/>
      <c r="AN206" s="514"/>
      <c r="AO206" s="515"/>
      <c r="AP206" s="498">
        <f>Calcu!O84</f>
        <v>4</v>
      </c>
      <c r="AQ206" s="499"/>
      <c r="AR206" s="499"/>
      <c r="AS206" s="500"/>
      <c r="AT206" s="57"/>
    </row>
    <row r="207" spans="1:46" ht="18.75" customHeight="1">
      <c r="A207" s="57"/>
      <c r="B207" s="415" t="s">
        <v>368</v>
      </c>
      <c r="C207" s="417"/>
      <c r="D207" s="504" t="s">
        <v>369</v>
      </c>
      <c r="E207" s="504"/>
      <c r="F207" s="504"/>
      <c r="G207" s="504"/>
      <c r="H207" s="456">
        <v>0</v>
      </c>
      <c r="I207" s="457"/>
      <c r="J207" s="457"/>
      <c r="K207" s="457"/>
      <c r="L207" s="457"/>
      <c r="M207" s="457"/>
      <c r="N207" s="458"/>
      <c r="O207" s="539">
        <f>Calcu!I85</f>
        <v>0</v>
      </c>
      <c r="P207" s="540"/>
      <c r="Q207" s="540"/>
      <c r="R207" s="540"/>
      <c r="S207" s="540"/>
      <c r="T207" s="413" t="str">
        <f>Calcu!J85</f>
        <v>μm</v>
      </c>
      <c r="U207" s="414"/>
      <c r="V207" s="507" t="str">
        <f>Calcu!K85</f>
        <v>정규</v>
      </c>
      <c r="W207" s="508"/>
      <c r="X207" s="508"/>
      <c r="Y207" s="508"/>
      <c r="Z207" s="509"/>
      <c r="AA207" s="510" t="s">
        <v>367</v>
      </c>
      <c r="AB207" s="511"/>
      <c r="AC207" s="511"/>
      <c r="AD207" s="511"/>
      <c r="AE207" s="511"/>
      <c r="AF207" s="511"/>
      <c r="AG207" s="512"/>
      <c r="AH207" s="520" t="s">
        <v>367</v>
      </c>
      <c r="AI207" s="521"/>
      <c r="AJ207" s="521"/>
      <c r="AK207" s="521"/>
      <c r="AL207" s="521"/>
      <c r="AM207" s="521"/>
      <c r="AN207" s="521"/>
      <c r="AO207" s="522"/>
      <c r="AP207" s="498" t="str">
        <f>Calcu!O85</f>
        <v>∞</v>
      </c>
      <c r="AQ207" s="499"/>
      <c r="AR207" s="499"/>
      <c r="AS207" s="500"/>
      <c r="AT207" s="57"/>
    </row>
    <row r="208" spans="1:46" ht="18.75" customHeight="1">
      <c r="A208" s="57"/>
      <c r="B208" s="415" t="s">
        <v>370</v>
      </c>
      <c r="C208" s="417"/>
      <c r="D208" s="516" t="s">
        <v>345</v>
      </c>
      <c r="E208" s="516"/>
      <c r="F208" s="516"/>
      <c r="G208" s="516"/>
      <c r="H208" s="517">
        <f>Calcu!E86</f>
        <v>0</v>
      </c>
      <c r="I208" s="467"/>
      <c r="J208" s="467"/>
      <c r="K208" s="467"/>
      <c r="L208" s="518" t="str">
        <f>Calcu!F86</f>
        <v>μm</v>
      </c>
      <c r="M208" s="518"/>
      <c r="N208" s="519"/>
      <c r="O208" s="505">
        <f>Calcu!I86</f>
        <v>0</v>
      </c>
      <c r="P208" s="506"/>
      <c r="Q208" s="506"/>
      <c r="R208" s="506"/>
      <c r="S208" s="413" t="str">
        <f>Calcu!J86</f>
        <v>μm</v>
      </c>
      <c r="T208" s="413"/>
      <c r="U208" s="414"/>
      <c r="V208" s="495" t="str">
        <f>Calcu!K86</f>
        <v>정규</v>
      </c>
      <c r="W208" s="496"/>
      <c r="X208" s="496"/>
      <c r="Y208" s="496"/>
      <c r="Z208" s="497"/>
      <c r="AA208" s="459">
        <f>Calcu!L86</f>
        <v>-1</v>
      </c>
      <c r="AB208" s="460"/>
      <c r="AC208" s="460"/>
      <c r="AD208" s="460"/>
      <c r="AE208" s="460"/>
      <c r="AF208" s="460"/>
      <c r="AG208" s="461"/>
      <c r="AH208" s="505">
        <f>Calcu!M86</f>
        <v>0</v>
      </c>
      <c r="AI208" s="506"/>
      <c r="AJ208" s="506"/>
      <c r="AK208" s="506"/>
      <c r="AL208" s="506"/>
      <c r="AM208" s="413" t="s">
        <v>364</v>
      </c>
      <c r="AN208" s="413"/>
      <c r="AO208" s="414"/>
      <c r="AP208" s="501" t="e">
        <f>Calcu!O86</f>
        <v>#DIV/0!</v>
      </c>
      <c r="AQ208" s="502"/>
      <c r="AR208" s="502"/>
      <c r="AS208" s="503"/>
      <c r="AT208" s="57"/>
    </row>
    <row r="209" spans="1:67" ht="18.75" customHeight="1">
      <c r="A209" s="57"/>
      <c r="B209" s="415" t="s">
        <v>371</v>
      </c>
      <c r="C209" s="417"/>
      <c r="D209" s="504" t="s">
        <v>372</v>
      </c>
      <c r="E209" s="504"/>
      <c r="F209" s="504"/>
      <c r="G209" s="504"/>
      <c r="H209" s="456">
        <v>0</v>
      </c>
      <c r="I209" s="457"/>
      <c r="J209" s="457"/>
      <c r="K209" s="457"/>
      <c r="L209" s="457"/>
      <c r="M209" s="457"/>
      <c r="N209" s="458"/>
      <c r="O209" s="505">
        <f>Calcu!I87</f>
        <v>0</v>
      </c>
      <c r="P209" s="506"/>
      <c r="Q209" s="506"/>
      <c r="R209" s="506"/>
      <c r="S209" s="506"/>
      <c r="T209" s="413" t="str">
        <f>Calcu!J87</f>
        <v>μm</v>
      </c>
      <c r="U209" s="414"/>
      <c r="V209" s="507" t="str">
        <f>Calcu!K87</f>
        <v>t</v>
      </c>
      <c r="W209" s="508"/>
      <c r="X209" s="508"/>
      <c r="Y209" s="508"/>
      <c r="Z209" s="509"/>
      <c r="AA209" s="510" t="s">
        <v>367</v>
      </c>
      <c r="AB209" s="511"/>
      <c r="AC209" s="511"/>
      <c r="AD209" s="511"/>
      <c r="AE209" s="511"/>
      <c r="AF209" s="511"/>
      <c r="AG209" s="512"/>
      <c r="AH209" s="520" t="s">
        <v>367</v>
      </c>
      <c r="AI209" s="521"/>
      <c r="AJ209" s="521"/>
      <c r="AK209" s="521"/>
      <c r="AL209" s="521"/>
      <c r="AM209" s="521"/>
      <c r="AN209" s="521"/>
      <c r="AO209" s="522"/>
      <c r="AP209" s="498">
        <f>Calcu!O87</f>
        <v>4</v>
      </c>
      <c r="AQ209" s="499"/>
      <c r="AR209" s="499"/>
      <c r="AS209" s="500"/>
      <c r="AT209" s="57"/>
    </row>
    <row r="210" spans="1:67" ht="18.75" customHeight="1">
      <c r="A210" s="57"/>
      <c r="B210" s="526" t="s">
        <v>373</v>
      </c>
      <c r="C210" s="527"/>
      <c r="D210" s="538" t="s">
        <v>374</v>
      </c>
      <c r="E210" s="538"/>
      <c r="F210" s="538"/>
      <c r="G210" s="538"/>
      <c r="H210" s="529">
        <v>0</v>
      </c>
      <c r="I210" s="530"/>
      <c r="J210" s="530"/>
      <c r="K210" s="530"/>
      <c r="L210" s="530"/>
      <c r="M210" s="530"/>
      <c r="N210" s="531"/>
      <c r="O210" s="539">
        <f>Calcu!I88</f>
        <v>0</v>
      </c>
      <c r="P210" s="540"/>
      <c r="Q210" s="540"/>
      <c r="R210" s="540"/>
      <c r="S210" s="540"/>
      <c r="T210" s="413" t="str">
        <f>Calcu!J88</f>
        <v>μm</v>
      </c>
      <c r="U210" s="414"/>
      <c r="V210" s="507" t="str">
        <f>Calcu!K88</f>
        <v>정규</v>
      </c>
      <c r="W210" s="508"/>
      <c r="X210" s="508"/>
      <c r="Y210" s="508"/>
      <c r="Z210" s="509"/>
      <c r="AA210" s="510" t="s">
        <v>367</v>
      </c>
      <c r="AB210" s="511"/>
      <c r="AC210" s="511"/>
      <c r="AD210" s="511"/>
      <c r="AE210" s="511"/>
      <c r="AF210" s="511"/>
      <c r="AG210" s="512"/>
      <c r="AH210" s="520" t="s">
        <v>367</v>
      </c>
      <c r="AI210" s="521"/>
      <c r="AJ210" s="521"/>
      <c r="AK210" s="521"/>
      <c r="AL210" s="521"/>
      <c r="AM210" s="521"/>
      <c r="AN210" s="521"/>
      <c r="AO210" s="522"/>
      <c r="AP210" s="498" t="str">
        <f>Calcu!O88</f>
        <v>∞</v>
      </c>
      <c r="AQ210" s="499"/>
      <c r="AR210" s="499"/>
      <c r="AS210" s="500"/>
      <c r="AT210" s="57"/>
    </row>
    <row r="211" spans="1:67" ht="18.75" customHeight="1">
      <c r="A211" s="57"/>
      <c r="B211" s="526" t="s">
        <v>375</v>
      </c>
      <c r="C211" s="527"/>
      <c r="D211" s="528" t="s">
        <v>347</v>
      </c>
      <c r="E211" s="528"/>
      <c r="F211" s="528"/>
      <c r="G211" s="528"/>
      <c r="H211" s="529">
        <v>0</v>
      </c>
      <c r="I211" s="530"/>
      <c r="J211" s="530"/>
      <c r="K211" s="530"/>
      <c r="L211" s="530"/>
      <c r="M211" s="530"/>
      <c r="N211" s="531"/>
      <c r="O211" s="532">
        <f>Calcu!I89</f>
        <v>0</v>
      </c>
      <c r="P211" s="533"/>
      <c r="Q211" s="533"/>
      <c r="R211" s="533"/>
      <c r="S211" s="534" t="str">
        <f>Calcu!J89</f>
        <v>μm</v>
      </c>
      <c r="T211" s="534"/>
      <c r="U211" s="535"/>
      <c r="V211" s="495" t="str">
        <f>Calcu!K89</f>
        <v>직사각형</v>
      </c>
      <c r="W211" s="496"/>
      <c r="X211" s="496"/>
      <c r="Y211" s="496"/>
      <c r="Z211" s="497"/>
      <c r="AA211" s="459">
        <f>Calcu!L89</f>
        <v>1</v>
      </c>
      <c r="AB211" s="460"/>
      <c r="AC211" s="460"/>
      <c r="AD211" s="460"/>
      <c r="AE211" s="460"/>
      <c r="AF211" s="460"/>
      <c r="AG211" s="461"/>
      <c r="AH211" s="505">
        <f>Calcu!M89</f>
        <v>0</v>
      </c>
      <c r="AI211" s="506"/>
      <c r="AJ211" s="506"/>
      <c r="AK211" s="506"/>
      <c r="AL211" s="506"/>
      <c r="AM211" s="413" t="s">
        <v>364</v>
      </c>
      <c r="AN211" s="413"/>
      <c r="AO211" s="414"/>
      <c r="AP211" s="495" t="str">
        <f>Calcu!O89</f>
        <v>∞</v>
      </c>
      <c r="AQ211" s="496"/>
      <c r="AR211" s="496"/>
      <c r="AS211" s="497"/>
      <c r="AT211" s="57"/>
    </row>
    <row r="212" spans="1:67" ht="18.75" customHeight="1">
      <c r="A212" s="57"/>
      <c r="B212" s="415" t="s">
        <v>376</v>
      </c>
      <c r="C212" s="417"/>
      <c r="D212" s="516" t="s">
        <v>373</v>
      </c>
      <c r="E212" s="516"/>
      <c r="F212" s="516"/>
      <c r="G212" s="516"/>
      <c r="H212" s="517">
        <f>Calcu!E90</f>
        <v>0</v>
      </c>
      <c r="I212" s="467"/>
      <c r="J212" s="467"/>
      <c r="K212" s="467"/>
      <c r="L212" s="518" t="str">
        <f>Calcu!F90</f>
        <v>μm</v>
      </c>
      <c r="M212" s="518"/>
      <c r="N212" s="519"/>
      <c r="O212" s="523" t="s">
        <v>367</v>
      </c>
      <c r="P212" s="524"/>
      <c r="Q212" s="524"/>
      <c r="R212" s="524"/>
      <c r="S212" s="524"/>
      <c r="T212" s="524"/>
      <c r="U212" s="525"/>
      <c r="V212" s="495" t="s">
        <v>367</v>
      </c>
      <c r="W212" s="496"/>
      <c r="X212" s="496"/>
      <c r="Y212" s="496"/>
      <c r="Z212" s="497"/>
      <c r="AA212" s="523" t="s">
        <v>367</v>
      </c>
      <c r="AB212" s="524"/>
      <c r="AC212" s="524"/>
      <c r="AD212" s="524"/>
      <c r="AE212" s="524"/>
      <c r="AF212" s="524"/>
      <c r="AG212" s="525"/>
      <c r="AH212" s="505">
        <f>Calcu!M90</f>
        <v>0</v>
      </c>
      <c r="AI212" s="506"/>
      <c r="AJ212" s="506"/>
      <c r="AK212" s="506"/>
      <c r="AL212" s="506"/>
      <c r="AM212" s="413" t="s">
        <v>364</v>
      </c>
      <c r="AN212" s="413"/>
      <c r="AO212" s="414"/>
      <c r="AP212" s="456" t="e">
        <f>Calcu!O90</f>
        <v>#DIV/0!</v>
      </c>
      <c r="AQ212" s="457"/>
      <c r="AR212" s="457"/>
      <c r="AS212" s="458"/>
      <c r="AT212" s="57"/>
    </row>
    <row r="213" spans="1:67" ht="18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</row>
    <row r="214" spans="1:67" ht="18.75" customHeight="1">
      <c r="A214" s="58" t="s">
        <v>377</v>
      </c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</row>
    <row r="215" spans="1:67" ht="18.75" customHeight="1">
      <c r="A215" s="197"/>
      <c r="B215" s="58" t="s">
        <v>378</v>
      </c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08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197"/>
      <c r="AL215" s="197"/>
      <c r="AM215" s="197"/>
      <c r="AN215" s="197"/>
      <c r="AO215" s="197"/>
      <c r="AP215" s="197"/>
      <c r="AQ215" s="197"/>
      <c r="AR215" s="197"/>
      <c r="AS215" s="197"/>
      <c r="AT215" s="197"/>
    </row>
    <row r="216" spans="1:67" ht="18.75" customHeight="1">
      <c r="A216" s="197"/>
      <c r="B216" s="58"/>
      <c r="C216" s="198" t="s">
        <v>379</v>
      </c>
      <c r="D216" s="197"/>
      <c r="E216" s="197"/>
      <c r="F216" s="197"/>
      <c r="G216" s="197"/>
      <c r="H216" s="197"/>
      <c r="I216" s="197"/>
      <c r="J216" s="197"/>
      <c r="K216" s="197"/>
      <c r="L216" s="197"/>
      <c r="M216" s="108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97"/>
      <c r="AB216" s="197"/>
      <c r="AC216" s="197"/>
      <c r="AD216" s="197"/>
      <c r="AE216" s="197"/>
      <c r="AF216" s="197"/>
      <c r="AG216" s="197"/>
      <c r="AH216" s="197"/>
      <c r="AI216" s="197"/>
      <c r="AJ216" s="197"/>
      <c r="AK216" s="197"/>
      <c r="AL216" s="197"/>
      <c r="AM216" s="197"/>
      <c r="AN216" s="197"/>
      <c r="AO216" s="197"/>
      <c r="AP216" s="197"/>
      <c r="AQ216" s="197"/>
      <c r="AR216" s="197"/>
      <c r="AS216" s="197"/>
      <c r="AT216" s="197"/>
    </row>
    <row r="217" spans="1:67" ht="18.75" customHeight="1">
      <c r="B217" s="197"/>
      <c r="C217" s="200" t="s">
        <v>380</v>
      </c>
      <c r="D217" s="197"/>
      <c r="E217" s="197"/>
      <c r="F217" s="197"/>
      <c r="G217" s="197"/>
      <c r="H217" s="536">
        <f>H205</f>
        <v>0</v>
      </c>
      <c r="I217" s="536"/>
      <c r="J217" s="536"/>
      <c r="K217" s="536"/>
      <c r="L217" s="536"/>
      <c r="M217" s="536"/>
      <c r="N217" s="536"/>
      <c r="O217" s="536"/>
      <c r="P217" s="536"/>
      <c r="Q217" s="536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  <c r="AD217" s="227"/>
      <c r="AE217" s="227"/>
      <c r="AF217" s="227"/>
      <c r="AG217" s="227"/>
      <c r="AH217" s="227"/>
      <c r="AI217" s="227"/>
      <c r="AJ217" s="227"/>
      <c r="AK217" s="197"/>
      <c r="AL217" s="19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8"/>
      <c r="BD217" s="228"/>
      <c r="BE217" s="228"/>
      <c r="BF217" s="228"/>
      <c r="BG217" s="228"/>
      <c r="BH217" s="59"/>
      <c r="BI217" s="137"/>
      <c r="BJ217" s="137"/>
    </row>
    <row r="218" spans="1:67" ht="18.75" customHeight="1">
      <c r="B218" s="197"/>
      <c r="C218" s="198" t="s">
        <v>381</v>
      </c>
      <c r="D218" s="198"/>
      <c r="E218" s="198"/>
      <c r="F218" s="198"/>
      <c r="H218" s="198"/>
      <c r="I218" s="198"/>
      <c r="J218" s="108" t="s">
        <v>382</v>
      </c>
      <c r="K218" s="198"/>
      <c r="L218" s="198"/>
      <c r="N218" s="198"/>
      <c r="O218" s="198"/>
      <c r="P218" s="198"/>
      <c r="Q218" s="198"/>
      <c r="R218" s="198"/>
      <c r="S218" s="198"/>
      <c r="T218" s="198"/>
      <c r="U218" s="197"/>
      <c r="V218" s="197"/>
      <c r="W218" s="197"/>
      <c r="X218" s="197"/>
      <c r="Y218" s="197"/>
      <c r="Z218" s="197"/>
      <c r="AA218" s="197"/>
      <c r="AB218" s="145"/>
      <c r="AC218" s="145"/>
      <c r="AD218" s="145"/>
      <c r="AE218" s="145"/>
      <c r="AF218" s="198"/>
      <c r="AG218" s="145"/>
      <c r="AH218" s="145"/>
      <c r="AI218" s="198"/>
      <c r="AJ218" s="198"/>
      <c r="AK218" s="227"/>
      <c r="AL218" s="227"/>
      <c r="AM218" s="227"/>
      <c r="AN218" s="198"/>
      <c r="AO218" s="227"/>
      <c r="AP218" s="227"/>
      <c r="AQ218" s="227"/>
      <c r="AR218" s="198"/>
      <c r="AS218" s="198"/>
      <c r="AT218" s="198"/>
      <c r="AU218" s="198"/>
      <c r="AV218" s="59"/>
      <c r="AW218" s="59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</row>
    <row r="219" spans="1:67" ht="18.75" customHeight="1"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08"/>
      <c r="N219" s="210"/>
      <c r="O219" s="474">
        <f>W230</f>
        <v>0</v>
      </c>
      <c r="P219" s="474"/>
      <c r="Q219" s="474"/>
      <c r="R219" s="474"/>
      <c r="S219" s="135"/>
      <c r="T219" s="474">
        <f>W237</f>
        <v>0</v>
      </c>
      <c r="U219" s="474"/>
      <c r="V219" s="474"/>
      <c r="W219" s="135"/>
      <c r="X219" s="135" t="s">
        <v>304</v>
      </c>
      <c r="Y219" s="536">
        <f>SQRT(SUMSQ(O219,T219))</f>
        <v>0</v>
      </c>
      <c r="Z219" s="536"/>
      <c r="AA219" s="536"/>
      <c r="AB219" s="536"/>
      <c r="AC219" s="536"/>
      <c r="AD219" s="197"/>
      <c r="AE219" s="198"/>
      <c r="AF219" s="197"/>
      <c r="AG219" s="198"/>
      <c r="AH219" s="198"/>
      <c r="AI219" s="198"/>
      <c r="AJ219" s="198"/>
      <c r="AK219" s="197"/>
      <c r="AL219" s="197"/>
      <c r="AM219" s="197"/>
      <c r="AN219" s="197"/>
      <c r="AO219" s="197"/>
      <c r="AP219" s="197"/>
      <c r="AQ219" s="197"/>
      <c r="AR219" s="197"/>
      <c r="AS219" s="197"/>
      <c r="AT219" s="197"/>
      <c r="AU219" s="197"/>
      <c r="AV219" s="197"/>
      <c r="AW219" s="197"/>
      <c r="AX219" s="197"/>
      <c r="AY219" s="197"/>
      <c r="AZ219" s="197"/>
      <c r="BA219" s="198"/>
      <c r="BB219" s="198"/>
      <c r="BC219" s="198"/>
      <c r="BD219" s="198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7"/>
    </row>
    <row r="220" spans="1:67" ht="18.75" customHeight="1">
      <c r="B220" s="197"/>
      <c r="C220" s="198" t="s">
        <v>383</v>
      </c>
      <c r="D220" s="198"/>
      <c r="E220" s="198"/>
      <c r="F220" s="198"/>
      <c r="G220" s="198"/>
      <c r="H220" s="198"/>
      <c r="I220" s="470" t="str">
        <f>V205</f>
        <v>정규</v>
      </c>
      <c r="J220" s="470"/>
      <c r="K220" s="470"/>
      <c r="L220" s="470"/>
      <c r="M220" s="470"/>
      <c r="N220" s="470"/>
      <c r="O220" s="470"/>
      <c r="P220" s="470"/>
      <c r="Q220" s="198"/>
      <c r="R220" s="198"/>
      <c r="S220" s="198"/>
      <c r="T220" s="198"/>
      <c r="U220" s="198"/>
      <c r="V220" s="198"/>
      <c r="W220" s="198"/>
      <c r="X220" s="198"/>
      <c r="Y220" s="198"/>
      <c r="Z220" s="198"/>
      <c r="AA220" s="197"/>
      <c r="AB220" s="197"/>
      <c r="AC220" s="197"/>
      <c r="AD220" s="197"/>
      <c r="AE220" s="197"/>
      <c r="AF220" s="197"/>
      <c r="AG220" s="197"/>
      <c r="AH220" s="197"/>
      <c r="AI220" s="197"/>
      <c r="AJ220" s="197"/>
      <c r="AK220" s="197"/>
      <c r="AL220" s="197"/>
      <c r="AM220" s="197"/>
      <c r="AN220" s="197"/>
      <c r="AO220" s="197"/>
      <c r="AP220" s="197"/>
      <c r="AQ220" s="197"/>
      <c r="AR220" s="197"/>
      <c r="AS220" s="197"/>
      <c r="AT220" s="197"/>
      <c r="AU220" s="197"/>
      <c r="AV220" s="198"/>
      <c r="AW220" s="198"/>
      <c r="AX220" s="198"/>
      <c r="AY220" s="198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</row>
    <row r="221" spans="1:67" ht="18.75" customHeight="1">
      <c r="B221" s="197"/>
      <c r="C221" s="398" t="s">
        <v>384</v>
      </c>
      <c r="D221" s="398"/>
      <c r="E221" s="398"/>
      <c r="F221" s="398"/>
      <c r="G221" s="398"/>
      <c r="H221" s="398"/>
      <c r="I221" s="198"/>
      <c r="J221" s="198"/>
      <c r="K221" s="198"/>
      <c r="L221" s="198"/>
      <c r="M221" s="198"/>
      <c r="N221" s="198"/>
      <c r="O221" s="138"/>
      <c r="P221" s="138"/>
      <c r="Q221" s="138"/>
      <c r="R221" s="138"/>
      <c r="S221" s="197"/>
      <c r="T221" s="197"/>
      <c r="U221" s="197"/>
      <c r="V221" s="197"/>
      <c r="W221" s="197"/>
      <c r="X221" s="197"/>
      <c r="Y221" s="197"/>
      <c r="Z221" s="197"/>
      <c r="AA221" s="197"/>
      <c r="AB221" s="198"/>
      <c r="AC221" s="198"/>
      <c r="AD221" s="198"/>
      <c r="AE221" s="198"/>
      <c r="AF221" s="198"/>
      <c r="AG221" s="197"/>
      <c r="AH221" s="197"/>
      <c r="AI221" s="197"/>
      <c r="AJ221" s="197"/>
      <c r="AK221" s="197"/>
      <c r="AL221" s="197"/>
      <c r="AM221" s="197"/>
      <c r="AN221" s="197"/>
      <c r="AO221" s="198"/>
      <c r="AP221" s="198"/>
      <c r="AQ221" s="198"/>
      <c r="AR221" s="198"/>
      <c r="AS221" s="198"/>
      <c r="AT221" s="198"/>
      <c r="AU221" s="198"/>
      <c r="AV221" s="198"/>
      <c r="AW221" s="198"/>
      <c r="AX221" s="198"/>
      <c r="AY221" s="198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</row>
    <row r="222" spans="1:67" ht="18.75" customHeight="1">
      <c r="B222" s="197"/>
      <c r="C222" s="398"/>
      <c r="D222" s="398"/>
      <c r="E222" s="398"/>
      <c r="F222" s="398"/>
      <c r="G222" s="398"/>
      <c r="H222" s="3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7"/>
      <c r="T222" s="197"/>
      <c r="U222" s="197"/>
      <c r="V222" s="197"/>
      <c r="W222" s="197"/>
      <c r="X222" s="197"/>
      <c r="Y222" s="197"/>
      <c r="Z222" s="197"/>
      <c r="AA222" s="197"/>
      <c r="AB222" s="197"/>
      <c r="AC222" s="197"/>
      <c r="AD222" s="197"/>
      <c r="AE222" s="197"/>
      <c r="AF222" s="198"/>
      <c r="AG222" s="197"/>
      <c r="AH222" s="197"/>
      <c r="AI222" s="197"/>
      <c r="AJ222" s="197"/>
      <c r="AK222" s="197"/>
      <c r="AL222" s="197"/>
      <c r="AM222" s="197"/>
      <c r="AN222" s="197"/>
      <c r="AO222" s="198"/>
      <c r="AP222" s="198"/>
      <c r="AQ222" s="198"/>
      <c r="AR222" s="198"/>
      <c r="AS222" s="198"/>
      <c r="AT222" s="198"/>
      <c r="AU222" s="198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</row>
    <row r="223" spans="1:67" ht="18.75" customHeight="1">
      <c r="B223" s="197"/>
      <c r="C223" s="198" t="s">
        <v>385</v>
      </c>
      <c r="D223" s="198"/>
      <c r="E223" s="198"/>
      <c r="F223" s="198"/>
      <c r="G223" s="198"/>
      <c r="H223" s="198"/>
      <c r="I223" s="198"/>
      <c r="J223" s="197"/>
      <c r="K223" s="197" t="s">
        <v>386</v>
      </c>
      <c r="L223" s="370">
        <v>1</v>
      </c>
      <c r="M223" s="370"/>
      <c r="N223" s="197" t="s">
        <v>204</v>
      </c>
      <c r="O223" s="537">
        <f>Y219</f>
        <v>0</v>
      </c>
      <c r="P223" s="537"/>
      <c r="Q223" s="537"/>
      <c r="R223" s="537"/>
      <c r="S223" s="197" t="s">
        <v>386</v>
      </c>
      <c r="T223" s="197" t="s">
        <v>310</v>
      </c>
      <c r="U223" s="536">
        <f>ABS(L223*O223)</f>
        <v>0</v>
      </c>
      <c r="V223" s="536"/>
      <c r="W223" s="536"/>
      <c r="X223" s="536"/>
      <c r="Y223" s="536"/>
      <c r="Z223" s="536"/>
      <c r="AA223" s="536"/>
      <c r="AB223" s="536"/>
      <c r="AC223" s="197"/>
      <c r="AD223" s="197"/>
      <c r="AE223" s="198"/>
      <c r="AF223" s="198"/>
      <c r="AG223" s="197"/>
      <c r="AH223" s="197"/>
      <c r="AI223" s="197"/>
      <c r="AJ223" s="197"/>
      <c r="AK223" s="197"/>
      <c r="AL223" s="197"/>
      <c r="AM223" s="198"/>
      <c r="AN223" s="198"/>
      <c r="AO223" s="198"/>
      <c r="AP223" s="198"/>
      <c r="AQ223" s="197"/>
      <c r="AR223" s="197"/>
      <c r="AS223" s="197"/>
      <c r="AT223" s="197"/>
      <c r="AU223" s="198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</row>
    <row r="224" spans="1:67" ht="18.75" customHeight="1">
      <c r="B224" s="197"/>
      <c r="C224" s="470" t="s">
        <v>387</v>
      </c>
      <c r="D224" s="470"/>
      <c r="E224" s="470"/>
      <c r="F224" s="470"/>
      <c r="G224" s="470"/>
      <c r="H224" s="541" t="s">
        <v>388</v>
      </c>
      <c r="I224" s="541"/>
      <c r="J224" s="541"/>
      <c r="K224" s="541"/>
      <c r="L224" s="542">
        <f>U223</f>
        <v>0</v>
      </c>
      <c r="M224" s="542"/>
      <c r="N224" s="542"/>
      <c r="O224" s="542"/>
      <c r="P224" s="542"/>
      <c r="Q224" s="542"/>
      <c r="R224" s="542"/>
      <c r="S224" s="542"/>
      <c r="T224" s="542"/>
      <c r="U224" s="371" t="s">
        <v>310</v>
      </c>
      <c r="V224" s="543" t="e">
        <f>AP205</f>
        <v>#DIV/0!</v>
      </c>
      <c r="W224" s="470"/>
      <c r="X224" s="470"/>
      <c r="Y224" s="470"/>
      <c r="Z224" s="198"/>
      <c r="AA224" s="197"/>
      <c r="AB224" s="197"/>
      <c r="AC224" s="198"/>
      <c r="AD224" s="198"/>
      <c r="AE224" s="198"/>
      <c r="AF224" s="197"/>
      <c r="AG224" s="197"/>
      <c r="AH224" s="197"/>
      <c r="AI224" s="197"/>
      <c r="AJ224" s="197"/>
      <c r="AK224" s="197"/>
      <c r="AL224" s="197"/>
      <c r="AM224" s="198"/>
      <c r="AN224" s="198"/>
      <c r="AO224" s="198"/>
      <c r="AP224" s="198"/>
      <c r="AQ224" s="197"/>
      <c r="AR224" s="197"/>
      <c r="AS224" s="197"/>
      <c r="AT224" s="197"/>
      <c r="AU224" s="198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</row>
    <row r="225" spans="1:62" ht="18.75" customHeight="1">
      <c r="B225" s="197"/>
      <c r="C225" s="470"/>
      <c r="D225" s="470"/>
      <c r="E225" s="470"/>
      <c r="F225" s="470"/>
      <c r="G225" s="470"/>
      <c r="H225" s="541"/>
      <c r="I225" s="541"/>
      <c r="J225" s="541"/>
      <c r="K225" s="541"/>
      <c r="L225" s="412">
        <f>O219</f>
        <v>0</v>
      </c>
      <c r="M225" s="412"/>
      <c r="N225" s="412"/>
      <c r="O225" s="229"/>
      <c r="P225" s="400" t="s">
        <v>311</v>
      </c>
      <c r="Q225" s="412">
        <f>T219</f>
        <v>0</v>
      </c>
      <c r="R225" s="412"/>
      <c r="S225" s="412"/>
      <c r="T225" s="229"/>
      <c r="U225" s="371"/>
      <c r="V225" s="470"/>
      <c r="W225" s="470"/>
      <c r="X225" s="470"/>
      <c r="Y225" s="470"/>
      <c r="Z225" s="197"/>
      <c r="AA225" s="197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7"/>
      <c r="AQ225" s="197"/>
      <c r="AR225" s="197"/>
      <c r="AS225" s="197"/>
      <c r="AT225" s="198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</row>
    <row r="226" spans="1:62" ht="18.75" customHeight="1">
      <c r="B226" s="197"/>
      <c r="C226" s="198"/>
      <c r="D226" s="198"/>
      <c r="E226" s="198"/>
      <c r="F226" s="198"/>
      <c r="G226" s="198"/>
      <c r="H226" s="197"/>
      <c r="I226" s="108"/>
      <c r="J226" s="198"/>
      <c r="K226" s="198"/>
      <c r="L226" s="431">
        <f>AP206</f>
        <v>4</v>
      </c>
      <c r="M226" s="431"/>
      <c r="N226" s="431"/>
      <c r="O226" s="431"/>
      <c r="P226" s="400"/>
      <c r="Q226" s="431" t="str">
        <f>AP207</f>
        <v>∞</v>
      </c>
      <c r="R226" s="431"/>
      <c r="S226" s="431"/>
      <c r="T226" s="431"/>
      <c r="U226" s="197"/>
      <c r="V226" s="197"/>
      <c r="W226" s="197"/>
      <c r="Z226" s="197"/>
      <c r="AA226" s="197"/>
      <c r="AB226" s="198"/>
      <c r="AC226" s="198"/>
      <c r="AD226" s="198"/>
      <c r="AE226" s="198"/>
      <c r="AF226" s="198"/>
      <c r="AG226" s="198"/>
      <c r="AH226" s="198"/>
      <c r="AI226" s="198"/>
      <c r="AJ226" s="198"/>
      <c r="AK226" s="198"/>
      <c r="AL226" s="198"/>
      <c r="AM226" s="198"/>
      <c r="AN226" s="198"/>
      <c r="AO226" s="198"/>
      <c r="AP226" s="197"/>
      <c r="AQ226" s="197"/>
      <c r="AR226" s="197"/>
      <c r="AS226" s="197"/>
      <c r="AT226" s="198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</row>
    <row r="227" spans="1:62" ht="18.75" customHeight="1">
      <c r="A227" s="197"/>
      <c r="B227" s="58" t="s">
        <v>389</v>
      </c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198"/>
      <c r="AT227" s="198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</row>
    <row r="228" spans="1:62" ht="18.75" customHeight="1">
      <c r="B228" s="197"/>
      <c r="C228" s="198" t="s">
        <v>390</v>
      </c>
      <c r="D228" s="198"/>
      <c r="E228" s="198"/>
      <c r="F228" s="198"/>
      <c r="G228" s="198"/>
      <c r="H228" s="198"/>
      <c r="I228" s="197"/>
      <c r="K228" s="197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230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7"/>
      <c r="AK228" s="197"/>
      <c r="AL228" s="197"/>
      <c r="AM228" s="197"/>
      <c r="AN228" s="198"/>
      <c r="AO228" s="198"/>
      <c r="AP228" s="198"/>
      <c r="AQ228" s="198"/>
      <c r="AR228" s="198"/>
      <c r="AS228" s="198"/>
      <c r="AT228" s="198"/>
      <c r="AU228" s="198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</row>
    <row r="229" spans="1:62" ht="18.75" customHeight="1">
      <c r="B229" s="197"/>
      <c r="C229" s="198" t="s">
        <v>391</v>
      </c>
      <c r="D229" s="198"/>
      <c r="E229" s="198"/>
      <c r="F229" s="198"/>
      <c r="G229" s="198"/>
      <c r="H229" s="198"/>
      <c r="I229" s="197"/>
      <c r="J229" s="198" t="s">
        <v>392</v>
      </c>
      <c r="K229" s="198"/>
      <c r="L229" s="198"/>
      <c r="M229" s="198"/>
      <c r="N229" s="198"/>
      <c r="O229" s="197"/>
      <c r="P229" s="536">
        <f>Calcu!G84</f>
        <v>0</v>
      </c>
      <c r="Q229" s="536"/>
      <c r="R229" s="536"/>
      <c r="S229" s="536"/>
      <c r="T229" s="536"/>
      <c r="U229" s="536"/>
      <c r="V229" s="536"/>
      <c r="W229" s="536"/>
      <c r="X229" s="231"/>
      <c r="Y229" s="139"/>
      <c r="Z229" s="139"/>
      <c r="AA229" s="198"/>
      <c r="AB229" s="198"/>
      <c r="AC229" s="198"/>
      <c r="AD229" s="198"/>
      <c r="AE229" s="198"/>
      <c r="AF229" s="197"/>
      <c r="AG229" s="198"/>
      <c r="AH229" s="198"/>
      <c r="AI229" s="198"/>
      <c r="AJ229" s="197"/>
      <c r="AK229" s="197"/>
      <c r="AL229" s="197"/>
      <c r="AM229" s="197"/>
      <c r="AN229" s="198"/>
      <c r="AO229" s="198"/>
      <c r="AP229" s="198"/>
      <c r="AQ229" s="198"/>
      <c r="AR229" s="198"/>
      <c r="AS229" s="198"/>
      <c r="AT229" s="198"/>
      <c r="AU229" s="198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</row>
    <row r="230" spans="1:62" ht="18.75" customHeight="1">
      <c r="B230" s="197"/>
      <c r="C230" s="198"/>
      <c r="D230" s="198"/>
      <c r="E230" s="198"/>
      <c r="F230" s="198"/>
      <c r="G230" s="198"/>
      <c r="H230" s="198"/>
      <c r="I230" s="197"/>
      <c r="J230" s="541" t="s">
        <v>393</v>
      </c>
      <c r="K230" s="541"/>
      <c r="L230" s="541"/>
      <c r="M230" s="541"/>
      <c r="N230" s="541"/>
      <c r="O230" s="442" t="s">
        <v>394</v>
      </c>
      <c r="P230" s="442"/>
      <c r="Q230" s="371" t="s">
        <v>310</v>
      </c>
      <c r="R230" s="544">
        <f>P229</f>
        <v>0</v>
      </c>
      <c r="S230" s="544"/>
      <c r="T230" s="544"/>
      <c r="U230" s="544"/>
      <c r="V230" s="371" t="s">
        <v>310</v>
      </c>
      <c r="W230" s="536">
        <f>R230/SQRT(5)</f>
        <v>0</v>
      </c>
      <c r="X230" s="536"/>
      <c r="Y230" s="536"/>
      <c r="Z230" s="536"/>
      <c r="AA230" s="536"/>
      <c r="AB230" s="536"/>
      <c r="AC230" s="536"/>
      <c r="AD230" s="536"/>
      <c r="AE230" s="198"/>
      <c r="AF230" s="198"/>
      <c r="AG230" s="197"/>
      <c r="AH230" s="197"/>
      <c r="AI230" s="197"/>
      <c r="AJ230" s="197"/>
      <c r="AK230" s="197"/>
      <c r="AL230" s="197"/>
      <c r="AM230" s="197"/>
      <c r="AN230" s="197"/>
      <c r="AO230" s="198"/>
      <c r="AP230" s="198"/>
      <c r="AQ230" s="198"/>
      <c r="AR230" s="198"/>
      <c r="AS230" s="198"/>
      <c r="AT230" s="198"/>
      <c r="AU230" s="198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</row>
    <row r="231" spans="1:62" ht="18.75" customHeight="1">
      <c r="B231" s="197"/>
      <c r="C231" s="198"/>
      <c r="D231" s="198"/>
      <c r="E231" s="198"/>
      <c r="F231" s="198"/>
      <c r="G231" s="198"/>
      <c r="H231" s="198"/>
      <c r="I231" s="197"/>
      <c r="J231" s="541"/>
      <c r="K231" s="541"/>
      <c r="L231" s="541"/>
      <c r="M231" s="541"/>
      <c r="N231" s="541"/>
      <c r="O231" s="197"/>
      <c r="P231" s="197"/>
      <c r="Q231" s="371"/>
      <c r="R231" s="198"/>
      <c r="S231" s="198"/>
      <c r="T231" s="198"/>
      <c r="U231" s="197"/>
      <c r="V231" s="371"/>
      <c r="W231" s="536"/>
      <c r="X231" s="536"/>
      <c r="Y231" s="536"/>
      <c r="Z231" s="536"/>
      <c r="AA231" s="536"/>
      <c r="AB231" s="536"/>
      <c r="AC231" s="536"/>
      <c r="AD231" s="536"/>
      <c r="AE231" s="198"/>
      <c r="AF231" s="198"/>
      <c r="AG231" s="197"/>
      <c r="AH231" s="197"/>
      <c r="AI231" s="197"/>
      <c r="AJ231" s="197"/>
      <c r="AK231" s="197"/>
      <c r="AL231" s="197"/>
      <c r="AM231" s="197"/>
      <c r="AN231" s="197"/>
      <c r="AO231" s="198"/>
      <c r="AP231" s="198"/>
      <c r="AQ231" s="198"/>
      <c r="AR231" s="198"/>
      <c r="AS231" s="198"/>
      <c r="AT231" s="198"/>
      <c r="AU231" s="198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</row>
    <row r="232" spans="1:62" ht="18.75" customHeight="1">
      <c r="B232" s="197"/>
      <c r="C232" s="198" t="s">
        <v>395</v>
      </c>
      <c r="D232" s="198"/>
      <c r="E232" s="198"/>
      <c r="F232" s="198"/>
      <c r="G232" s="198"/>
      <c r="H232" s="198"/>
      <c r="I232" s="470" t="str">
        <f>V206</f>
        <v>t</v>
      </c>
      <c r="J232" s="470"/>
      <c r="K232" s="470"/>
      <c r="L232" s="470"/>
      <c r="M232" s="470"/>
      <c r="N232" s="470"/>
      <c r="O232" s="470"/>
      <c r="P232" s="470"/>
      <c r="Q232" s="198"/>
      <c r="R232" s="198"/>
      <c r="S232" s="198"/>
      <c r="T232" s="198"/>
      <c r="U232" s="198"/>
      <c r="V232" s="198"/>
      <c r="W232" s="197"/>
      <c r="X232" s="197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8"/>
      <c r="AK232" s="198"/>
      <c r="AL232" s="198"/>
      <c r="AM232" s="198"/>
      <c r="AN232" s="198"/>
      <c r="AO232" s="198"/>
      <c r="AP232" s="198"/>
      <c r="AQ232" s="198"/>
      <c r="AR232" s="198"/>
      <c r="AS232" s="198"/>
      <c r="AT232" s="198"/>
      <c r="AU232" s="198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</row>
    <row r="233" spans="1:62" ht="18.75" customHeight="1">
      <c r="B233" s="197"/>
      <c r="C233" s="198" t="s">
        <v>396</v>
      </c>
      <c r="D233" s="198"/>
      <c r="E233" s="198"/>
      <c r="F233" s="198"/>
      <c r="G233" s="197"/>
      <c r="H233" s="197"/>
      <c r="I233" s="232" t="s">
        <v>397</v>
      </c>
      <c r="J233" s="108"/>
      <c r="K233" s="197"/>
      <c r="L233" s="230"/>
      <c r="M233" s="230"/>
      <c r="N233" s="197"/>
      <c r="O233" s="197"/>
      <c r="P233" s="233"/>
      <c r="Q233" s="234"/>
      <c r="R233" s="234"/>
      <c r="T233" s="204"/>
      <c r="U233" s="204"/>
      <c r="V233" s="204"/>
      <c r="W233" s="197"/>
      <c r="X233" s="197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37"/>
      <c r="AW233" s="137"/>
      <c r="AX233" s="137"/>
      <c r="AY233" s="137"/>
      <c r="AZ233" s="137"/>
      <c r="BA233" s="137"/>
      <c r="BB233" s="137"/>
      <c r="BC233" s="137"/>
      <c r="BD233" s="137"/>
      <c r="BE233" s="137"/>
      <c r="BF233" s="137"/>
      <c r="BG233" s="137"/>
      <c r="BH233" s="137"/>
      <c r="BI233" s="137"/>
      <c r="BJ233" s="137"/>
    </row>
    <row r="234" spans="1:62" ht="18.75" customHeight="1">
      <c r="A234" s="197"/>
      <c r="B234" s="198"/>
      <c r="C234" s="198"/>
      <c r="D234" s="198"/>
      <c r="E234" s="198"/>
      <c r="F234" s="198"/>
      <c r="G234" s="108"/>
      <c r="H234" s="198"/>
      <c r="I234" s="198"/>
      <c r="J234" s="198"/>
      <c r="K234" s="198"/>
      <c r="L234" s="198"/>
      <c r="M234" s="198"/>
      <c r="N234" s="197"/>
      <c r="O234" s="197"/>
      <c r="P234" s="197"/>
      <c r="Q234" s="197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7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  <c r="AS234" s="198"/>
      <c r="AT234" s="198"/>
      <c r="AU234" s="137"/>
      <c r="AV234" s="137"/>
      <c r="AW234" s="137"/>
      <c r="AX234" s="137"/>
      <c r="AY234" s="137"/>
      <c r="AZ234" s="137"/>
      <c r="BA234" s="137"/>
      <c r="BB234" s="137"/>
      <c r="BC234" s="137"/>
      <c r="BD234" s="137"/>
      <c r="BE234" s="137"/>
      <c r="BF234" s="137"/>
      <c r="BG234" s="137"/>
      <c r="BH234" s="137"/>
      <c r="BI234" s="137"/>
    </row>
    <row r="235" spans="1:62" ht="18.75" customHeight="1">
      <c r="A235" s="197"/>
      <c r="B235" s="58" t="s">
        <v>398</v>
      </c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08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  <c r="AL235" s="197"/>
      <c r="AM235" s="197"/>
      <c r="AN235" s="197"/>
      <c r="AO235" s="197"/>
      <c r="AP235" s="197"/>
      <c r="AQ235" s="197"/>
      <c r="AR235" s="197"/>
      <c r="AS235" s="197"/>
      <c r="AT235" s="197"/>
      <c r="AU235" s="137"/>
      <c r="AV235" s="137"/>
      <c r="AW235" s="137"/>
      <c r="AX235" s="137"/>
      <c r="AY235" s="137"/>
      <c r="AZ235" s="137"/>
      <c r="BA235" s="137"/>
      <c r="BB235" s="137"/>
      <c r="BC235" s="137"/>
      <c r="BD235" s="137"/>
      <c r="BE235" s="137"/>
      <c r="BF235" s="137"/>
      <c r="BG235" s="137"/>
      <c r="BH235" s="137"/>
      <c r="BI235" s="137"/>
    </row>
    <row r="236" spans="1:62" ht="18.75" customHeight="1">
      <c r="A236" s="197"/>
      <c r="B236" s="58"/>
      <c r="C236" s="198" t="s">
        <v>399</v>
      </c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7"/>
      <c r="W236" s="198"/>
      <c r="X236" s="198"/>
      <c r="Y236" s="198"/>
      <c r="Z236" s="547">
        <f>Calcu!G85</f>
        <v>0</v>
      </c>
      <c r="AA236" s="547"/>
      <c r="AB236" s="547"/>
      <c r="AC236" s="547"/>
      <c r="AD236" s="198" t="s">
        <v>400</v>
      </c>
      <c r="AE236" s="144"/>
      <c r="AF236" s="197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37"/>
      <c r="AQ236" s="197"/>
      <c r="AR236" s="197"/>
      <c r="AS236" s="197"/>
      <c r="AT236" s="197"/>
      <c r="AU236" s="137"/>
      <c r="AV236" s="137"/>
      <c r="AW236" s="137"/>
      <c r="AX236" s="137"/>
      <c r="AY236" s="137"/>
      <c r="AZ236" s="137"/>
      <c r="BA236" s="137"/>
      <c r="BB236" s="137"/>
      <c r="BC236" s="137"/>
      <c r="BD236" s="137"/>
      <c r="BE236" s="137"/>
      <c r="BF236" s="137"/>
      <c r="BG236" s="137"/>
      <c r="BH236" s="137"/>
      <c r="BI236" s="137"/>
    </row>
    <row r="237" spans="1:62" ht="18.75" customHeight="1">
      <c r="A237" s="197"/>
      <c r="B237" s="197"/>
      <c r="C237" s="198" t="s">
        <v>401</v>
      </c>
      <c r="D237" s="198"/>
      <c r="E237" s="198"/>
      <c r="F237" s="198"/>
      <c r="G237" s="197"/>
      <c r="H237" s="197"/>
      <c r="I237" s="197"/>
      <c r="J237" s="481" t="s">
        <v>402</v>
      </c>
      <c r="K237" s="481"/>
      <c r="L237" s="481"/>
      <c r="M237" s="481"/>
      <c r="N237" s="481"/>
      <c r="O237" s="481"/>
      <c r="P237" s="207" t="s">
        <v>403</v>
      </c>
      <c r="Q237" s="371" t="s">
        <v>310</v>
      </c>
      <c r="R237" s="545">
        <f>Z236</f>
        <v>0</v>
      </c>
      <c r="S237" s="545"/>
      <c r="T237" s="545"/>
      <c r="U237" s="545"/>
      <c r="V237" s="371" t="s">
        <v>310</v>
      </c>
      <c r="W237" s="546">
        <f>R237/R238</f>
        <v>0</v>
      </c>
      <c r="X237" s="546"/>
      <c r="Y237" s="546"/>
      <c r="Z237" s="546"/>
      <c r="AA237" s="546"/>
      <c r="AB237" s="546"/>
      <c r="AC237" s="546"/>
      <c r="AD237" s="546"/>
      <c r="AE237" s="197"/>
      <c r="AF237" s="197"/>
      <c r="AG237" s="197"/>
      <c r="AH237" s="197"/>
      <c r="AI237" s="198"/>
      <c r="AJ237" s="198"/>
      <c r="AK237" s="198"/>
      <c r="AL237" s="198"/>
      <c r="AM237" s="198"/>
      <c r="AN237" s="198"/>
      <c r="AO237" s="198"/>
      <c r="AP237" s="141"/>
      <c r="AQ237" s="141"/>
      <c r="AR237" s="141"/>
      <c r="AS237" s="141"/>
      <c r="AT237" s="141"/>
      <c r="AU237" s="198"/>
      <c r="AV237" s="137"/>
      <c r="AW237" s="137"/>
      <c r="AX237" s="137"/>
      <c r="AY237" s="137"/>
      <c r="AZ237" s="137"/>
      <c r="BA237" s="137"/>
      <c r="BB237" s="137"/>
      <c r="BC237" s="137"/>
      <c r="BD237" s="137"/>
      <c r="BE237" s="137"/>
      <c r="BF237" s="137"/>
      <c r="BG237" s="137"/>
      <c r="BH237" s="137"/>
      <c r="BI237" s="137"/>
      <c r="BJ237" s="137"/>
    </row>
    <row r="238" spans="1:62" ht="18.75" customHeight="1">
      <c r="A238" s="197"/>
      <c r="B238" s="197"/>
      <c r="C238" s="198"/>
      <c r="D238" s="198"/>
      <c r="E238" s="198"/>
      <c r="F238" s="198"/>
      <c r="G238" s="197"/>
      <c r="H238" s="197"/>
      <c r="I238" s="197"/>
      <c r="J238" s="481"/>
      <c r="K238" s="481"/>
      <c r="L238" s="481"/>
      <c r="M238" s="481"/>
      <c r="N238" s="481"/>
      <c r="O238" s="481"/>
      <c r="P238" s="201" t="s">
        <v>404</v>
      </c>
      <c r="Q238" s="371"/>
      <c r="R238" s="371">
        <v>2</v>
      </c>
      <c r="S238" s="371"/>
      <c r="T238" s="371"/>
      <c r="U238" s="371"/>
      <c r="V238" s="371"/>
      <c r="W238" s="546"/>
      <c r="X238" s="546"/>
      <c r="Y238" s="546"/>
      <c r="Z238" s="546"/>
      <c r="AA238" s="546"/>
      <c r="AB238" s="546"/>
      <c r="AC238" s="546"/>
      <c r="AD238" s="546"/>
      <c r="AE238" s="197"/>
      <c r="AF238" s="197"/>
      <c r="AG238" s="197"/>
      <c r="AH238" s="197"/>
      <c r="AI238" s="198"/>
      <c r="AJ238" s="198"/>
      <c r="AK238" s="198"/>
      <c r="AL238" s="198"/>
      <c r="AM238" s="198"/>
      <c r="AN238" s="198"/>
      <c r="AO238" s="198"/>
      <c r="AP238" s="141"/>
      <c r="AQ238" s="141"/>
      <c r="AR238" s="141"/>
      <c r="AS238" s="141"/>
      <c r="AT238" s="141"/>
      <c r="AU238" s="198"/>
      <c r="AV238" s="137"/>
      <c r="AW238" s="137"/>
      <c r="AX238" s="137"/>
      <c r="AY238" s="137"/>
      <c r="AZ238" s="137"/>
      <c r="BA238" s="137"/>
      <c r="BB238" s="137"/>
      <c r="BC238" s="137"/>
      <c r="BD238" s="137"/>
      <c r="BE238" s="137"/>
      <c r="BF238" s="137"/>
      <c r="BG238" s="137"/>
      <c r="BH238" s="137"/>
      <c r="BI238" s="137"/>
      <c r="BJ238" s="137"/>
    </row>
    <row r="239" spans="1:62" ht="18.75" customHeight="1">
      <c r="A239" s="197"/>
      <c r="B239" s="197"/>
      <c r="C239" s="198" t="s">
        <v>405</v>
      </c>
      <c r="D239" s="198"/>
      <c r="E239" s="198"/>
      <c r="F239" s="198"/>
      <c r="G239" s="198"/>
      <c r="H239" s="198"/>
      <c r="I239" s="470" t="str">
        <f>V207</f>
        <v>정규</v>
      </c>
      <c r="J239" s="470"/>
      <c r="K239" s="470"/>
      <c r="L239" s="470"/>
      <c r="M239" s="470"/>
      <c r="N239" s="470"/>
      <c r="O239" s="470"/>
      <c r="P239" s="470"/>
      <c r="Q239" s="200"/>
      <c r="R239" s="197"/>
      <c r="S239" s="197"/>
      <c r="T239" s="197"/>
      <c r="U239" s="197"/>
      <c r="V239" s="197"/>
      <c r="W239" s="197"/>
      <c r="X239" s="197"/>
      <c r="Y239" s="197"/>
      <c r="Z239" s="197"/>
      <c r="AA239" s="197"/>
      <c r="AB239" s="197"/>
      <c r="AC239" s="197"/>
      <c r="AD239" s="197"/>
      <c r="AE239" s="197"/>
      <c r="AF239" s="197"/>
      <c r="AG239" s="197"/>
      <c r="AH239" s="197"/>
      <c r="AI239" s="197"/>
      <c r="AJ239" s="197"/>
      <c r="AK239" s="197"/>
      <c r="AL239" s="197"/>
      <c r="AM239" s="197"/>
      <c r="AN239" s="197"/>
      <c r="AO239" s="197"/>
      <c r="AP239" s="197"/>
      <c r="AQ239" s="197"/>
      <c r="AR239" s="197"/>
      <c r="AS239" s="197"/>
      <c r="AT239" s="197"/>
      <c r="AU239" s="197"/>
      <c r="AV239" s="137"/>
      <c r="AW239" s="137"/>
      <c r="AX239" s="137"/>
      <c r="AY239" s="137"/>
      <c r="AZ239" s="137"/>
      <c r="BA239" s="137"/>
      <c r="BB239" s="137"/>
      <c r="BC239" s="137"/>
      <c r="BD239" s="137"/>
      <c r="BE239" s="137"/>
      <c r="BF239" s="137"/>
      <c r="BG239" s="137"/>
      <c r="BH239" s="137"/>
      <c r="BI239" s="137"/>
      <c r="BJ239" s="137"/>
    </row>
    <row r="240" spans="1:62" ht="18.75" customHeight="1">
      <c r="A240" s="197"/>
      <c r="B240" s="197"/>
      <c r="C240" s="198" t="s">
        <v>406</v>
      </c>
      <c r="D240" s="198"/>
      <c r="E240" s="198"/>
      <c r="F240" s="198"/>
      <c r="G240" s="198"/>
      <c r="H240" s="197"/>
      <c r="I240" s="235" t="s">
        <v>407</v>
      </c>
      <c r="J240" s="198"/>
      <c r="K240" s="198"/>
      <c r="L240" s="198"/>
      <c r="N240" s="204"/>
      <c r="O240" s="204"/>
      <c r="P240" s="204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8"/>
      <c r="AK240" s="198"/>
      <c r="AL240" s="198"/>
      <c r="AM240" s="198"/>
      <c r="AN240" s="198"/>
      <c r="AO240" s="198"/>
      <c r="AP240" s="198"/>
      <c r="AQ240" s="198"/>
      <c r="AR240" s="198"/>
      <c r="AS240" s="198"/>
      <c r="AT240" s="198"/>
      <c r="AU240" s="198"/>
      <c r="AV240" s="137"/>
      <c r="AW240" s="137"/>
      <c r="AX240" s="137"/>
      <c r="AY240" s="137"/>
      <c r="AZ240" s="137"/>
      <c r="BA240" s="137"/>
      <c r="BB240" s="137"/>
      <c r="BC240" s="137"/>
      <c r="BD240" s="137"/>
      <c r="BE240" s="137"/>
      <c r="BF240" s="137"/>
      <c r="BG240" s="137"/>
      <c r="BH240" s="137"/>
      <c r="BI240" s="137"/>
      <c r="BJ240" s="137"/>
    </row>
    <row r="241" spans="1:63" ht="18.75" customHeight="1">
      <c r="A241" s="197"/>
      <c r="B241" s="197"/>
      <c r="C241" s="198"/>
      <c r="D241" s="198"/>
      <c r="E241" s="198"/>
      <c r="F241" s="198"/>
      <c r="G241" s="198"/>
      <c r="H241" s="10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8"/>
      <c r="AT241" s="198"/>
      <c r="AU241" s="198"/>
      <c r="AV241" s="137"/>
      <c r="AW241" s="137"/>
      <c r="AX241" s="137"/>
      <c r="AY241" s="137"/>
      <c r="AZ241" s="137"/>
      <c r="BA241" s="137"/>
      <c r="BB241" s="137"/>
      <c r="BC241" s="137"/>
      <c r="BD241" s="137"/>
      <c r="BE241" s="137"/>
      <c r="BF241" s="137"/>
      <c r="BG241" s="137"/>
      <c r="BH241" s="137"/>
      <c r="BI241" s="137"/>
      <c r="BJ241" s="137"/>
    </row>
    <row r="242" spans="1:63" ht="18.75" customHeight="1">
      <c r="A242" s="197"/>
      <c r="B242" s="58" t="s">
        <v>408</v>
      </c>
      <c r="C242" s="197"/>
      <c r="D242" s="197"/>
      <c r="E242" s="197"/>
      <c r="F242" s="197"/>
      <c r="G242" s="197"/>
      <c r="H242" s="197"/>
      <c r="I242" s="197"/>
      <c r="J242" s="197"/>
      <c r="K242" s="197"/>
      <c r="L242" s="197"/>
      <c r="M242" s="108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7"/>
      <c r="AT242" s="197"/>
      <c r="AU242" s="137"/>
      <c r="AV242" s="137"/>
      <c r="AW242" s="137"/>
      <c r="AX242" s="137"/>
      <c r="AY242" s="137"/>
      <c r="AZ242" s="137"/>
      <c r="BA242" s="137"/>
      <c r="BB242" s="137"/>
      <c r="BC242" s="137"/>
      <c r="BD242" s="137"/>
      <c r="BE242" s="137"/>
      <c r="BF242" s="137"/>
      <c r="BG242" s="137"/>
      <c r="BH242" s="137"/>
      <c r="BI242" s="137"/>
    </row>
    <row r="243" spans="1:63" ht="18.75" customHeight="1">
      <c r="A243" s="197"/>
      <c r="B243" s="58"/>
      <c r="C243" s="236" t="s">
        <v>409</v>
      </c>
      <c r="D243" s="197"/>
      <c r="E243" s="197"/>
      <c r="F243" s="197"/>
      <c r="G243" s="197"/>
      <c r="H243" s="197"/>
      <c r="I243" s="197"/>
      <c r="J243" s="197"/>
      <c r="K243" s="197"/>
      <c r="L243" s="197"/>
      <c r="M243" s="108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7"/>
      <c r="AT243" s="197"/>
      <c r="AU243" s="137"/>
      <c r="AV243" s="137"/>
      <c r="AW243" s="137"/>
      <c r="AX243" s="137"/>
      <c r="AY243" s="137"/>
      <c r="AZ243" s="137"/>
      <c r="BA243" s="137"/>
      <c r="BB243" s="137"/>
      <c r="BC243" s="137"/>
      <c r="BD243" s="137"/>
      <c r="BE243" s="137"/>
      <c r="BF243" s="137"/>
      <c r="BG243" s="137"/>
      <c r="BH243" s="137"/>
      <c r="BI243" s="137"/>
    </row>
    <row r="244" spans="1:63" ht="18.75" customHeight="1">
      <c r="B244" s="197"/>
      <c r="C244" s="200" t="s">
        <v>410</v>
      </c>
      <c r="D244" s="197"/>
      <c r="E244" s="197"/>
      <c r="F244" s="197"/>
      <c r="G244" s="197"/>
      <c r="H244" s="536">
        <f>H208</f>
        <v>0</v>
      </c>
      <c r="I244" s="536"/>
      <c r="J244" s="536"/>
      <c r="K244" s="536"/>
      <c r="L244" s="536"/>
      <c r="M244" s="536"/>
      <c r="N244" s="536"/>
      <c r="O244" s="536"/>
      <c r="P244" s="536"/>
      <c r="Q244" s="536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27"/>
      <c r="AC244" s="227"/>
      <c r="AD244" s="227"/>
      <c r="AE244" s="227"/>
      <c r="AF244" s="227"/>
      <c r="AG244" s="227"/>
      <c r="AH244" s="227"/>
      <c r="AI244" s="227"/>
      <c r="AJ244" s="227"/>
      <c r="AK244" s="197"/>
      <c r="AL244" s="197"/>
      <c r="AM244" s="227"/>
      <c r="AN244" s="227"/>
      <c r="AO244" s="227"/>
      <c r="AP244" s="227"/>
      <c r="AQ244" s="227"/>
      <c r="AR244" s="227"/>
      <c r="AS244" s="227"/>
      <c r="AT244" s="227"/>
      <c r="AU244" s="227"/>
      <c r="AV244" s="227"/>
      <c r="AW244" s="227"/>
      <c r="AX244" s="227"/>
      <c r="AY244" s="227"/>
      <c r="AZ244" s="227"/>
      <c r="BA244" s="227"/>
      <c r="BB244" s="227"/>
      <c r="BC244" s="228"/>
      <c r="BD244" s="228"/>
      <c r="BE244" s="228"/>
      <c r="BF244" s="228"/>
      <c r="BG244" s="228"/>
      <c r="BH244" s="59"/>
      <c r="BI244" s="137"/>
      <c r="BJ244" s="137"/>
    </row>
    <row r="245" spans="1:63" ht="18.75" customHeight="1">
      <c r="B245" s="197"/>
      <c r="C245" s="198" t="s">
        <v>411</v>
      </c>
      <c r="D245" s="198"/>
      <c r="E245" s="198"/>
      <c r="F245" s="198"/>
      <c r="G245" s="198"/>
      <c r="H245" s="198"/>
      <c r="I245" s="198"/>
      <c r="J245" s="108" t="s">
        <v>412</v>
      </c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8"/>
      <c r="AK245" s="197"/>
      <c r="AL245" s="197"/>
      <c r="AM245" s="198"/>
      <c r="AN245" s="198"/>
      <c r="AO245" s="198"/>
      <c r="AP245" s="198"/>
      <c r="AQ245" s="198"/>
      <c r="AR245" s="198"/>
      <c r="AS245" s="198"/>
      <c r="AT245" s="198"/>
      <c r="AU245" s="198"/>
      <c r="AV245" s="198"/>
      <c r="AW245" s="227"/>
      <c r="AX245" s="227"/>
      <c r="AY245" s="227"/>
      <c r="AZ245" s="198"/>
      <c r="BA245" s="227"/>
      <c r="BB245" s="227"/>
      <c r="BC245" s="227"/>
      <c r="BD245" s="59"/>
      <c r="BE245" s="59"/>
      <c r="BF245" s="59"/>
      <c r="BG245" s="59"/>
      <c r="BH245" s="59"/>
      <c r="BI245" s="59"/>
      <c r="BJ245" s="137"/>
      <c r="BK245" s="137"/>
    </row>
    <row r="246" spans="1:63" ht="18.75" customHeight="1">
      <c r="B246" s="197"/>
      <c r="C246" s="198"/>
      <c r="D246" s="198"/>
      <c r="E246" s="198"/>
      <c r="F246" s="198"/>
      <c r="G246" s="198"/>
      <c r="H246" s="198"/>
      <c r="I246" s="198"/>
      <c r="J246" s="197"/>
      <c r="K246" s="197"/>
      <c r="L246" s="197"/>
      <c r="M246" s="108"/>
      <c r="N246" s="210"/>
      <c r="O246" s="474">
        <f>W257</f>
        <v>0</v>
      </c>
      <c r="P246" s="474"/>
      <c r="Q246" s="474"/>
      <c r="R246" s="474"/>
      <c r="S246" s="135"/>
      <c r="T246" s="474">
        <f>W264</f>
        <v>0</v>
      </c>
      <c r="U246" s="474"/>
      <c r="V246" s="474"/>
      <c r="W246" s="135"/>
      <c r="X246" s="135" t="s">
        <v>304</v>
      </c>
      <c r="Y246" s="536">
        <f>SQRT(SUMSQ(O246,T246))</f>
        <v>0</v>
      </c>
      <c r="Z246" s="536"/>
      <c r="AA246" s="536"/>
      <c r="AB246" s="536"/>
      <c r="AC246" s="536"/>
      <c r="AD246" s="145"/>
      <c r="AE246" s="197"/>
      <c r="AF246" s="145"/>
      <c r="AG246" s="145"/>
      <c r="AH246" s="145"/>
      <c r="AI246" s="145"/>
      <c r="AJ246" s="198"/>
      <c r="AK246" s="198"/>
      <c r="AL246" s="227"/>
      <c r="AM246" s="227"/>
      <c r="AN246" s="227"/>
      <c r="AO246" s="198"/>
      <c r="AP246" s="227"/>
      <c r="AQ246" s="227"/>
      <c r="AR246" s="227"/>
      <c r="AS246" s="198"/>
      <c r="AT246" s="198"/>
      <c r="AU246" s="198"/>
      <c r="AV246" s="198"/>
      <c r="AW246" s="59"/>
      <c r="AX246" s="59"/>
      <c r="AY246" s="137"/>
      <c r="AZ246" s="137"/>
      <c r="BA246" s="137"/>
      <c r="BB246" s="137"/>
      <c r="BC246" s="137"/>
      <c r="BD246" s="137"/>
      <c r="BE246" s="137"/>
      <c r="BF246" s="137"/>
      <c r="BG246" s="137"/>
      <c r="BH246" s="137"/>
      <c r="BI246" s="137"/>
      <c r="BJ246" s="137"/>
      <c r="BK246" s="137"/>
    </row>
    <row r="247" spans="1:63" ht="18.75" customHeight="1">
      <c r="B247" s="197"/>
      <c r="C247" s="198" t="s">
        <v>413</v>
      </c>
      <c r="D247" s="198"/>
      <c r="E247" s="198"/>
      <c r="F247" s="198"/>
      <c r="G247" s="198"/>
      <c r="H247" s="198"/>
      <c r="I247" s="470" t="str">
        <f>V208</f>
        <v>정규</v>
      </c>
      <c r="J247" s="470"/>
      <c r="K247" s="470"/>
      <c r="L247" s="470"/>
      <c r="M247" s="470"/>
      <c r="N247" s="470"/>
      <c r="O247" s="470"/>
      <c r="P247" s="470"/>
      <c r="Q247" s="197"/>
      <c r="R247" s="197"/>
      <c r="S247" s="197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97"/>
      <c r="AT247" s="197"/>
      <c r="AU247" s="197"/>
      <c r="AV247" s="198"/>
      <c r="AW247" s="198"/>
      <c r="AX247" s="198"/>
      <c r="AY247" s="198"/>
      <c r="AZ247" s="227"/>
      <c r="BA247" s="227"/>
      <c r="BB247" s="227"/>
      <c r="BC247" s="59"/>
      <c r="BD247" s="59"/>
      <c r="BE247" s="59"/>
      <c r="BF247" s="59"/>
      <c r="BG247" s="59"/>
    </row>
    <row r="248" spans="1:63" ht="18.75" customHeight="1">
      <c r="B248" s="197"/>
      <c r="C248" s="398" t="s">
        <v>414</v>
      </c>
      <c r="D248" s="398"/>
      <c r="E248" s="398"/>
      <c r="F248" s="398"/>
      <c r="G248" s="398"/>
      <c r="H248" s="398"/>
      <c r="I248" s="198"/>
      <c r="J248" s="198"/>
      <c r="K248" s="198"/>
      <c r="L248" s="198"/>
      <c r="M248" s="198"/>
      <c r="N248" s="198"/>
      <c r="O248" s="138"/>
      <c r="P248" s="138"/>
      <c r="Q248" s="138"/>
      <c r="R248" s="138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197"/>
      <c r="AT248" s="197"/>
      <c r="AU248" s="197"/>
      <c r="AV248" s="198"/>
      <c r="AW248" s="198"/>
      <c r="AX248" s="198"/>
      <c r="AY248" s="198"/>
      <c r="AZ248" s="227"/>
      <c r="BA248" s="227"/>
      <c r="BB248" s="227"/>
      <c r="BC248" s="59"/>
      <c r="BD248" s="59"/>
      <c r="BE248" s="59"/>
      <c r="BF248" s="59"/>
      <c r="BG248" s="59"/>
    </row>
    <row r="249" spans="1:63" ht="18.75" customHeight="1">
      <c r="B249" s="197"/>
      <c r="C249" s="398"/>
      <c r="D249" s="398"/>
      <c r="E249" s="398"/>
      <c r="F249" s="398"/>
      <c r="G249" s="398"/>
      <c r="H249" s="3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8"/>
      <c r="AC249" s="198"/>
      <c r="AD249" s="198"/>
      <c r="AE249" s="198"/>
      <c r="AF249" s="198"/>
      <c r="AG249" s="197"/>
      <c r="AH249" s="197"/>
      <c r="AI249" s="197"/>
      <c r="AJ249" s="197"/>
      <c r="AK249" s="197"/>
      <c r="AL249" s="197"/>
      <c r="AM249" s="197"/>
      <c r="AN249" s="197"/>
      <c r="AO249" s="198"/>
      <c r="AP249" s="198"/>
      <c r="AQ249" s="198"/>
      <c r="AR249" s="198"/>
      <c r="AS249" s="198"/>
      <c r="AT249" s="198"/>
      <c r="AU249" s="198"/>
      <c r="AV249" s="198"/>
      <c r="AW249" s="198"/>
      <c r="AX249" s="198"/>
      <c r="AY249" s="198"/>
      <c r="AZ249" s="227"/>
      <c r="BA249" s="227"/>
      <c r="BB249" s="227"/>
      <c r="BC249" s="59"/>
      <c r="BD249" s="59"/>
      <c r="BE249" s="59"/>
      <c r="BF249" s="59"/>
      <c r="BG249" s="59"/>
    </row>
    <row r="250" spans="1:63" ht="18.75" customHeight="1">
      <c r="B250" s="197"/>
      <c r="C250" s="198" t="s">
        <v>415</v>
      </c>
      <c r="D250" s="198"/>
      <c r="E250" s="198"/>
      <c r="F250" s="198"/>
      <c r="G250" s="198"/>
      <c r="H250" s="198"/>
      <c r="I250" s="198"/>
      <c r="J250" s="197"/>
      <c r="K250" s="197" t="s">
        <v>386</v>
      </c>
      <c r="L250" s="370">
        <v>-1</v>
      </c>
      <c r="M250" s="370"/>
      <c r="N250" s="197" t="s">
        <v>204</v>
      </c>
      <c r="O250" s="537">
        <f>Y246</f>
        <v>0</v>
      </c>
      <c r="P250" s="537"/>
      <c r="Q250" s="537"/>
      <c r="R250" s="537"/>
      <c r="S250" s="197" t="s">
        <v>386</v>
      </c>
      <c r="T250" s="197" t="s">
        <v>310</v>
      </c>
      <c r="U250" s="536">
        <f>ABS(L250*O250)</f>
        <v>0</v>
      </c>
      <c r="V250" s="536"/>
      <c r="W250" s="536"/>
      <c r="X250" s="536"/>
      <c r="Y250" s="536"/>
      <c r="Z250" s="536"/>
      <c r="AA250" s="536"/>
      <c r="AB250" s="536"/>
      <c r="AC250" s="197"/>
      <c r="AD250" s="197"/>
      <c r="AE250" s="197"/>
      <c r="AF250" s="198"/>
      <c r="AG250" s="197"/>
      <c r="AH250" s="197"/>
      <c r="AI250" s="197"/>
      <c r="AJ250" s="197"/>
      <c r="AK250" s="197"/>
      <c r="AL250" s="197"/>
      <c r="AM250" s="197"/>
      <c r="AN250" s="197"/>
      <c r="AO250" s="198"/>
      <c r="AP250" s="198"/>
      <c r="AQ250" s="198"/>
      <c r="AR250" s="198"/>
      <c r="AS250" s="198"/>
      <c r="AT250" s="198"/>
      <c r="AU250" s="198"/>
      <c r="AV250" s="137"/>
      <c r="AW250" s="137"/>
      <c r="AX250" s="137"/>
      <c r="AY250" s="137"/>
      <c r="AZ250" s="137"/>
      <c r="BA250" s="137"/>
      <c r="BB250" s="137"/>
      <c r="BC250" s="137"/>
      <c r="BD250" s="137"/>
      <c r="BE250" s="137"/>
      <c r="BF250" s="137"/>
      <c r="BG250" s="137"/>
    </row>
    <row r="251" spans="1:63" ht="18.75" customHeight="1">
      <c r="B251" s="197"/>
      <c r="C251" s="470" t="s">
        <v>416</v>
      </c>
      <c r="D251" s="470"/>
      <c r="E251" s="470"/>
      <c r="F251" s="470"/>
      <c r="G251" s="470"/>
      <c r="H251" s="541" t="s">
        <v>417</v>
      </c>
      <c r="I251" s="541"/>
      <c r="J251" s="541"/>
      <c r="K251" s="541"/>
      <c r="L251" s="542">
        <f>U250</f>
        <v>0</v>
      </c>
      <c r="M251" s="542"/>
      <c r="N251" s="542"/>
      <c r="O251" s="542"/>
      <c r="P251" s="542"/>
      <c r="Q251" s="542"/>
      <c r="R251" s="542"/>
      <c r="S251" s="542"/>
      <c r="T251" s="542"/>
      <c r="U251" s="371" t="s">
        <v>310</v>
      </c>
      <c r="V251" s="543" t="e">
        <f>AP208</f>
        <v>#DIV/0!</v>
      </c>
      <c r="W251" s="470"/>
      <c r="X251" s="470"/>
      <c r="Y251" s="470"/>
      <c r="Z251" s="197"/>
      <c r="AA251" s="197"/>
      <c r="AB251" s="197"/>
      <c r="AC251" s="198"/>
      <c r="AD251" s="198"/>
      <c r="AE251" s="198"/>
      <c r="AF251" s="197"/>
      <c r="AG251" s="197"/>
      <c r="AH251" s="197"/>
      <c r="AI251" s="197"/>
      <c r="AJ251" s="197"/>
      <c r="AK251" s="197"/>
      <c r="AL251" s="197"/>
      <c r="AM251" s="198"/>
      <c r="AN251" s="198"/>
      <c r="AO251" s="198"/>
      <c r="AP251" s="198"/>
      <c r="AQ251" s="197"/>
      <c r="AR251" s="197"/>
      <c r="AS251" s="197"/>
      <c r="AT251" s="197"/>
      <c r="AU251" s="198"/>
      <c r="AV251" s="137"/>
      <c r="AW251" s="137"/>
      <c r="AX251" s="137"/>
      <c r="AY251" s="137"/>
      <c r="AZ251" s="137"/>
      <c r="BA251" s="137"/>
      <c r="BB251" s="137"/>
      <c r="BC251" s="137"/>
      <c r="BD251" s="137"/>
      <c r="BE251" s="137"/>
      <c r="BF251" s="137"/>
      <c r="BG251" s="137"/>
    </row>
    <row r="252" spans="1:63" ht="18.75" customHeight="1">
      <c r="B252" s="197"/>
      <c r="C252" s="470"/>
      <c r="D252" s="470"/>
      <c r="E252" s="470"/>
      <c r="F252" s="470"/>
      <c r="G252" s="470"/>
      <c r="H252" s="541"/>
      <c r="I252" s="541"/>
      <c r="J252" s="541"/>
      <c r="K252" s="541"/>
      <c r="L252" s="412">
        <f>O246</f>
        <v>0</v>
      </c>
      <c r="M252" s="412"/>
      <c r="N252" s="412"/>
      <c r="O252" s="229"/>
      <c r="P252" s="400" t="s">
        <v>311</v>
      </c>
      <c r="Q252" s="412">
        <f>T246</f>
        <v>0</v>
      </c>
      <c r="R252" s="412"/>
      <c r="S252" s="412"/>
      <c r="T252" s="229"/>
      <c r="U252" s="371"/>
      <c r="V252" s="470"/>
      <c r="W252" s="470"/>
      <c r="X252" s="470"/>
      <c r="Y252" s="470"/>
      <c r="Z252" s="197"/>
      <c r="AA252" s="197"/>
      <c r="AB252" s="197"/>
      <c r="AC252" s="198"/>
      <c r="AD252" s="198"/>
      <c r="AE252" s="198"/>
      <c r="AF252" s="197"/>
      <c r="AG252" s="197"/>
      <c r="AH252" s="197"/>
      <c r="AI252" s="197"/>
      <c r="AJ252" s="197"/>
      <c r="AK252" s="197"/>
      <c r="AL252" s="197"/>
      <c r="AM252" s="198"/>
      <c r="AN252" s="198"/>
      <c r="AO252" s="198"/>
      <c r="AP252" s="198"/>
      <c r="AQ252" s="197"/>
      <c r="AR252" s="197"/>
      <c r="AS252" s="197"/>
      <c r="AT252" s="197"/>
      <c r="AU252" s="198"/>
      <c r="AV252" s="137"/>
      <c r="AW252" s="137"/>
      <c r="AX252" s="137"/>
      <c r="AY252" s="137"/>
      <c r="AZ252" s="137"/>
      <c r="BA252" s="137"/>
      <c r="BB252" s="137"/>
      <c r="BC252" s="137"/>
      <c r="BD252" s="137"/>
      <c r="BE252" s="137"/>
      <c r="BF252" s="137"/>
      <c r="BG252" s="137"/>
    </row>
    <row r="253" spans="1:63" ht="18.75" customHeight="1">
      <c r="B253" s="197"/>
      <c r="C253" s="200"/>
      <c r="D253" s="200"/>
      <c r="E253" s="200"/>
      <c r="F253" s="200"/>
      <c r="G253" s="200"/>
      <c r="H253" s="210"/>
      <c r="I253" s="210"/>
      <c r="J253" s="210"/>
      <c r="K253" s="210"/>
      <c r="L253" s="431">
        <f>AP209</f>
        <v>4</v>
      </c>
      <c r="M253" s="431"/>
      <c r="N253" s="431"/>
      <c r="O253" s="431"/>
      <c r="P253" s="400"/>
      <c r="Q253" s="431" t="str">
        <f>AP210</f>
        <v>∞</v>
      </c>
      <c r="R253" s="431"/>
      <c r="S253" s="431"/>
      <c r="T253" s="431"/>
      <c r="U253" s="197"/>
      <c r="V253" s="197"/>
      <c r="W253" s="197"/>
      <c r="Z253" s="197"/>
      <c r="AA253" s="197"/>
      <c r="AB253" s="197"/>
      <c r="AC253" s="198"/>
      <c r="AD253" s="198"/>
      <c r="AE253" s="198"/>
      <c r="AF253" s="197"/>
      <c r="AG253" s="197"/>
      <c r="AH253" s="197"/>
      <c r="AI253" s="197"/>
      <c r="AJ253" s="197"/>
      <c r="AK253" s="197"/>
      <c r="AL253" s="197"/>
      <c r="AM253" s="198"/>
      <c r="AN253" s="198"/>
      <c r="AO253" s="198"/>
      <c r="AP253" s="198"/>
      <c r="AQ253" s="197"/>
      <c r="AR253" s="197"/>
      <c r="AS253" s="197"/>
      <c r="AT253" s="197"/>
      <c r="AU253" s="198"/>
      <c r="AV253" s="137"/>
      <c r="AW253" s="137"/>
      <c r="AX253" s="137"/>
      <c r="AY253" s="137"/>
      <c r="AZ253" s="137"/>
      <c r="BA253" s="137"/>
      <c r="BB253" s="137"/>
      <c r="BC253" s="137"/>
      <c r="BD253" s="137"/>
      <c r="BE253" s="137"/>
      <c r="BF253" s="137"/>
      <c r="BG253" s="137"/>
    </row>
    <row r="254" spans="1:63" ht="18.75" customHeight="1">
      <c r="A254" s="197"/>
      <c r="B254" s="58" t="s">
        <v>418</v>
      </c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98"/>
      <c r="AA254" s="198"/>
      <c r="AB254" s="198"/>
      <c r="AC254" s="198"/>
      <c r="AD254" s="198"/>
      <c r="AE254" s="198"/>
      <c r="AF254" s="198"/>
      <c r="AG254" s="198"/>
      <c r="AH254" s="198"/>
      <c r="AI254" s="198"/>
      <c r="AJ254" s="198"/>
      <c r="AK254" s="198"/>
      <c r="AL254" s="198"/>
      <c r="AM254" s="198"/>
      <c r="AN254" s="198"/>
      <c r="AO254" s="198"/>
      <c r="AP254" s="198"/>
      <c r="AQ254" s="198"/>
      <c r="AR254" s="198"/>
      <c r="AS254" s="198"/>
      <c r="AT254" s="198"/>
      <c r="AU254" s="137"/>
      <c r="AV254" s="137"/>
      <c r="AW254" s="137"/>
      <c r="AX254" s="137"/>
      <c r="AY254" s="137"/>
      <c r="AZ254" s="137"/>
      <c r="BA254" s="137"/>
      <c r="BB254" s="137"/>
      <c r="BC254" s="137"/>
      <c r="BD254" s="137"/>
      <c r="BE254" s="137"/>
      <c r="BF254" s="137"/>
    </row>
    <row r="255" spans="1:63" ht="18.75" customHeight="1">
      <c r="A255" s="197"/>
      <c r="B255" s="58"/>
      <c r="C255" s="198" t="s">
        <v>390</v>
      </c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  <c r="AS255" s="198"/>
      <c r="AT255" s="198"/>
      <c r="AU255" s="137"/>
      <c r="AV255" s="137"/>
      <c r="AW255" s="137"/>
      <c r="AX255" s="137"/>
      <c r="AY255" s="137"/>
      <c r="AZ255" s="137"/>
      <c r="BA255" s="137"/>
      <c r="BB255" s="137"/>
      <c r="BC255" s="137"/>
      <c r="BD255" s="137"/>
      <c r="BE255" s="137"/>
      <c r="BF255" s="137"/>
    </row>
    <row r="256" spans="1:63" ht="18.75" customHeight="1">
      <c r="B256" s="197"/>
      <c r="C256" s="198" t="s">
        <v>419</v>
      </c>
      <c r="D256" s="198"/>
      <c r="E256" s="198"/>
      <c r="F256" s="198"/>
      <c r="G256" s="198"/>
      <c r="H256" s="198"/>
      <c r="I256" s="197"/>
      <c r="J256" s="198" t="s">
        <v>392</v>
      </c>
      <c r="K256" s="198"/>
      <c r="L256" s="198"/>
      <c r="M256" s="198"/>
      <c r="N256" s="198"/>
      <c r="O256" s="197"/>
      <c r="P256" s="536">
        <f>Calcu!G87</f>
        <v>0</v>
      </c>
      <c r="Q256" s="536"/>
      <c r="R256" s="536"/>
      <c r="S256" s="536"/>
      <c r="T256" s="536"/>
      <c r="U256" s="536"/>
      <c r="V256" s="536"/>
      <c r="W256" s="536"/>
      <c r="X256" s="231"/>
      <c r="Y256" s="139"/>
      <c r="Z256" s="139"/>
      <c r="AA256" s="198"/>
      <c r="AB256" s="198"/>
      <c r="AC256" s="198"/>
      <c r="AD256" s="198"/>
      <c r="AE256" s="198"/>
      <c r="AF256" s="197"/>
      <c r="AG256" s="198"/>
      <c r="AH256" s="198"/>
      <c r="AI256" s="198"/>
      <c r="AJ256" s="197"/>
      <c r="AK256" s="197"/>
      <c r="AL256" s="197"/>
      <c r="AM256" s="197"/>
      <c r="AN256" s="198"/>
      <c r="AO256" s="198"/>
      <c r="AP256" s="198"/>
      <c r="AQ256" s="198"/>
      <c r="AR256" s="198"/>
      <c r="AS256" s="198"/>
      <c r="AT256" s="198"/>
      <c r="AU256" s="198"/>
      <c r="AV256" s="137"/>
      <c r="AW256" s="137"/>
      <c r="AX256" s="137"/>
      <c r="AY256" s="137"/>
      <c r="AZ256" s="137"/>
      <c r="BA256" s="137"/>
      <c r="BB256" s="137"/>
      <c r="BC256" s="137"/>
      <c r="BD256" s="137"/>
      <c r="BE256" s="137"/>
      <c r="BF256" s="137"/>
      <c r="BG256" s="137"/>
    </row>
    <row r="257" spans="1:59" ht="18.75" customHeight="1">
      <c r="B257" s="197"/>
      <c r="C257" s="198"/>
      <c r="D257" s="198"/>
      <c r="E257" s="198"/>
      <c r="F257" s="198"/>
      <c r="G257" s="198"/>
      <c r="H257" s="198"/>
      <c r="I257" s="197"/>
      <c r="J257" s="541" t="s">
        <v>420</v>
      </c>
      <c r="K257" s="541"/>
      <c r="L257" s="541"/>
      <c r="M257" s="541"/>
      <c r="N257" s="541"/>
      <c r="O257" s="442" t="s">
        <v>394</v>
      </c>
      <c r="P257" s="442"/>
      <c r="Q257" s="371" t="s">
        <v>310</v>
      </c>
      <c r="R257" s="544">
        <f>P256</f>
        <v>0</v>
      </c>
      <c r="S257" s="544"/>
      <c r="T257" s="544"/>
      <c r="U257" s="544"/>
      <c r="V257" s="371" t="s">
        <v>310</v>
      </c>
      <c r="W257" s="536">
        <f>R257/SQRT(5)</f>
        <v>0</v>
      </c>
      <c r="X257" s="536"/>
      <c r="Y257" s="536"/>
      <c r="Z257" s="536"/>
      <c r="AA257" s="536"/>
      <c r="AB257" s="536"/>
      <c r="AC257" s="536"/>
      <c r="AD257" s="536"/>
      <c r="AE257" s="198"/>
      <c r="AF257" s="198"/>
      <c r="AG257" s="197"/>
      <c r="AH257" s="197"/>
      <c r="AI257" s="197"/>
      <c r="AJ257" s="197"/>
      <c r="AK257" s="197"/>
      <c r="AL257" s="197"/>
      <c r="AM257" s="197"/>
      <c r="AN257" s="197"/>
      <c r="AO257" s="198"/>
      <c r="AP257" s="198"/>
      <c r="AQ257" s="198"/>
      <c r="AR257" s="198"/>
      <c r="AS257" s="198"/>
      <c r="AT257" s="198"/>
      <c r="AU257" s="198"/>
      <c r="AV257" s="137"/>
      <c r="AW257" s="137"/>
      <c r="AX257" s="137"/>
      <c r="AY257" s="137"/>
      <c r="AZ257" s="137"/>
      <c r="BA257" s="137"/>
      <c r="BB257" s="137"/>
      <c r="BC257" s="137"/>
      <c r="BD257" s="137"/>
      <c r="BE257" s="137"/>
      <c r="BF257" s="137"/>
      <c r="BG257" s="137"/>
    </row>
    <row r="258" spans="1:59" ht="18.75" customHeight="1">
      <c r="B258" s="197"/>
      <c r="C258" s="198"/>
      <c r="D258" s="198"/>
      <c r="E258" s="198"/>
      <c r="F258" s="198"/>
      <c r="G258" s="198"/>
      <c r="H258" s="198"/>
      <c r="I258" s="197"/>
      <c r="J258" s="541"/>
      <c r="K258" s="541"/>
      <c r="L258" s="541"/>
      <c r="M258" s="541"/>
      <c r="N258" s="541"/>
      <c r="O258" s="197"/>
      <c r="P258" s="197"/>
      <c r="Q258" s="371"/>
      <c r="R258" s="198"/>
      <c r="S258" s="198"/>
      <c r="T258" s="198"/>
      <c r="U258" s="197"/>
      <c r="V258" s="371"/>
      <c r="W258" s="536"/>
      <c r="X258" s="536"/>
      <c r="Y258" s="536"/>
      <c r="Z258" s="536"/>
      <c r="AA258" s="536"/>
      <c r="AB258" s="536"/>
      <c r="AC258" s="536"/>
      <c r="AD258" s="536"/>
      <c r="AE258" s="198"/>
      <c r="AF258" s="198"/>
      <c r="AG258" s="197"/>
      <c r="AH258" s="197"/>
      <c r="AI258" s="197"/>
      <c r="AJ258" s="197"/>
      <c r="AK258" s="197"/>
      <c r="AL258" s="197"/>
      <c r="AM258" s="197"/>
      <c r="AN258" s="197"/>
      <c r="AO258" s="198"/>
      <c r="AP258" s="198"/>
      <c r="AQ258" s="198"/>
      <c r="AR258" s="198"/>
      <c r="AS258" s="198"/>
      <c r="AT258" s="198"/>
      <c r="AU258" s="198"/>
      <c r="AV258" s="137"/>
      <c r="AW258" s="137"/>
      <c r="AX258" s="137"/>
      <c r="AY258" s="137"/>
      <c r="AZ258" s="137"/>
      <c r="BA258" s="137"/>
      <c r="BB258" s="137"/>
      <c r="BC258" s="137"/>
      <c r="BD258" s="137"/>
      <c r="BE258" s="137"/>
      <c r="BF258" s="137"/>
      <c r="BG258" s="137"/>
    </row>
    <row r="259" spans="1:59" ht="18.75" customHeight="1">
      <c r="B259" s="197"/>
      <c r="C259" s="198" t="s">
        <v>421</v>
      </c>
      <c r="D259" s="198"/>
      <c r="E259" s="198"/>
      <c r="F259" s="198"/>
      <c r="G259" s="198"/>
      <c r="H259" s="198"/>
      <c r="I259" s="470" t="str">
        <f>V209</f>
        <v>t</v>
      </c>
      <c r="J259" s="470"/>
      <c r="K259" s="470"/>
      <c r="L259" s="470"/>
      <c r="M259" s="470"/>
      <c r="N259" s="470"/>
      <c r="O259" s="470"/>
      <c r="P259" s="470"/>
      <c r="Q259" s="198"/>
      <c r="R259" s="198"/>
      <c r="S259" s="198"/>
      <c r="T259" s="198"/>
      <c r="U259" s="198"/>
      <c r="V259" s="198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8"/>
      <c r="AT259" s="198"/>
      <c r="AU259" s="198"/>
      <c r="AV259" s="137"/>
      <c r="AW259" s="137"/>
      <c r="AX259" s="137"/>
      <c r="AY259" s="137"/>
      <c r="AZ259" s="137"/>
      <c r="BA259" s="137"/>
      <c r="BB259" s="137"/>
      <c r="BC259" s="137"/>
      <c r="BD259" s="137"/>
      <c r="BE259" s="137"/>
      <c r="BF259" s="137"/>
      <c r="BG259" s="137"/>
    </row>
    <row r="260" spans="1:59" ht="18.75" customHeight="1">
      <c r="B260" s="197"/>
      <c r="C260" s="198" t="s">
        <v>422</v>
      </c>
      <c r="D260" s="198"/>
      <c r="E260" s="198"/>
      <c r="F260" s="198"/>
      <c r="G260" s="197"/>
      <c r="H260" s="197"/>
      <c r="I260" s="232" t="s">
        <v>423</v>
      </c>
      <c r="J260" s="108"/>
      <c r="K260" s="197"/>
      <c r="L260" s="230"/>
      <c r="M260" s="230"/>
      <c r="N260" s="197"/>
      <c r="O260" s="197"/>
      <c r="P260" s="233"/>
      <c r="Q260" s="234"/>
      <c r="R260" s="234"/>
      <c r="T260" s="204"/>
      <c r="U260" s="204"/>
      <c r="V260" s="204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197"/>
      <c r="AT260" s="197"/>
      <c r="AU260" s="197"/>
      <c r="AV260" s="137"/>
      <c r="AW260" s="137"/>
      <c r="AX260" s="137"/>
      <c r="AY260" s="137"/>
      <c r="AZ260" s="137"/>
      <c r="BA260" s="137"/>
      <c r="BB260" s="137"/>
      <c r="BC260" s="137"/>
      <c r="BD260" s="137"/>
      <c r="BE260" s="137"/>
      <c r="BF260" s="137"/>
      <c r="BG260" s="137"/>
    </row>
    <row r="261" spans="1:59" ht="18.75" customHeight="1">
      <c r="A261" s="197"/>
      <c r="B261" s="198"/>
      <c r="C261" s="198"/>
      <c r="D261" s="198"/>
      <c r="E261" s="198"/>
      <c r="F261" s="198"/>
      <c r="G261" s="108"/>
      <c r="H261" s="198"/>
      <c r="I261" s="198"/>
      <c r="J261" s="198"/>
      <c r="K261" s="198"/>
      <c r="L261" s="198"/>
      <c r="M261" s="198"/>
      <c r="N261" s="197"/>
      <c r="O261" s="197"/>
      <c r="P261" s="197"/>
      <c r="Q261" s="197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7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8"/>
      <c r="AT261" s="198"/>
      <c r="AU261" s="137"/>
      <c r="AV261" s="137"/>
      <c r="AW261" s="137"/>
      <c r="AX261" s="137"/>
      <c r="AY261" s="137"/>
      <c r="AZ261" s="137"/>
      <c r="BA261" s="137"/>
      <c r="BB261" s="137"/>
      <c r="BC261" s="137"/>
      <c r="BD261" s="137"/>
      <c r="BE261" s="137"/>
      <c r="BF261" s="137"/>
    </row>
    <row r="262" spans="1:59" ht="18.75" customHeight="1">
      <c r="A262" s="197"/>
      <c r="B262" s="58" t="s">
        <v>424</v>
      </c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08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7"/>
      <c r="AT262" s="197"/>
      <c r="AU262" s="137"/>
      <c r="AV262" s="137"/>
      <c r="AW262" s="137"/>
      <c r="AX262" s="137"/>
      <c r="AY262" s="137"/>
      <c r="AZ262" s="137"/>
      <c r="BA262" s="137"/>
      <c r="BB262" s="137"/>
      <c r="BC262" s="137"/>
      <c r="BD262" s="137"/>
      <c r="BE262" s="137"/>
      <c r="BF262" s="137"/>
    </row>
    <row r="263" spans="1:59" ht="18.75" customHeight="1">
      <c r="A263" s="197"/>
      <c r="B263" s="58"/>
      <c r="C263" s="198" t="s">
        <v>399</v>
      </c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7"/>
      <c r="U263" s="197"/>
      <c r="V263" s="197"/>
      <c r="W263" s="197"/>
      <c r="X263" s="197"/>
      <c r="Y263" s="198"/>
      <c r="Z263" s="549">
        <f>Calcu!G88</f>
        <v>0</v>
      </c>
      <c r="AA263" s="549"/>
      <c r="AB263" s="549"/>
      <c r="AC263" s="549"/>
      <c r="AD263" s="198" t="s">
        <v>400</v>
      </c>
      <c r="AE263" s="144"/>
      <c r="AF263" s="197"/>
      <c r="AG263" s="198"/>
      <c r="AH263" s="198"/>
      <c r="AI263" s="198"/>
      <c r="AJ263" s="198"/>
      <c r="AK263" s="198"/>
      <c r="AL263" s="198"/>
      <c r="AM263" s="198"/>
      <c r="AN263" s="198"/>
      <c r="AO263" s="197"/>
      <c r="AP263" s="197"/>
      <c r="AQ263" s="197"/>
      <c r="AR263" s="197"/>
      <c r="AS263" s="197"/>
      <c r="AT263" s="197"/>
      <c r="AU263" s="137"/>
      <c r="AV263" s="137"/>
      <c r="AW263" s="137"/>
      <c r="AX263" s="137"/>
      <c r="AY263" s="137"/>
      <c r="AZ263" s="137"/>
      <c r="BA263" s="137"/>
      <c r="BB263" s="137"/>
      <c r="BC263" s="137"/>
      <c r="BD263" s="137"/>
      <c r="BE263" s="137"/>
      <c r="BF263" s="137"/>
    </row>
    <row r="264" spans="1:59" ht="18.75" customHeight="1">
      <c r="B264" s="197"/>
      <c r="C264" s="198" t="s">
        <v>425</v>
      </c>
      <c r="D264" s="198"/>
      <c r="E264" s="198"/>
      <c r="F264" s="198"/>
      <c r="G264" s="197"/>
      <c r="H264" s="197"/>
      <c r="I264" s="197"/>
      <c r="J264" s="481" t="s">
        <v>426</v>
      </c>
      <c r="K264" s="481"/>
      <c r="L264" s="481"/>
      <c r="M264" s="481"/>
      <c r="N264" s="481"/>
      <c r="O264" s="481"/>
      <c r="P264" s="207" t="s">
        <v>403</v>
      </c>
      <c r="Q264" s="371" t="s">
        <v>310</v>
      </c>
      <c r="R264" s="545">
        <f>Z263</f>
        <v>0</v>
      </c>
      <c r="S264" s="545"/>
      <c r="T264" s="545"/>
      <c r="U264" s="545"/>
      <c r="V264" s="371" t="s">
        <v>310</v>
      </c>
      <c r="W264" s="546">
        <f>R264/R265</f>
        <v>0</v>
      </c>
      <c r="X264" s="546"/>
      <c r="Y264" s="546"/>
      <c r="Z264" s="546"/>
      <c r="AA264" s="546"/>
      <c r="AB264" s="546"/>
      <c r="AC264" s="546"/>
      <c r="AD264" s="546"/>
      <c r="AE264" s="197"/>
      <c r="AF264" s="197"/>
      <c r="AG264" s="197"/>
      <c r="AH264" s="197"/>
      <c r="AI264" s="198"/>
      <c r="AJ264" s="198"/>
      <c r="AK264" s="198"/>
      <c r="AL264" s="198"/>
      <c r="AM264" s="198"/>
      <c r="AN264" s="198"/>
      <c r="AO264" s="198"/>
      <c r="AP264" s="141"/>
      <c r="AQ264" s="141"/>
      <c r="AR264" s="141"/>
      <c r="AS264" s="141"/>
      <c r="AT264" s="141"/>
      <c r="AU264" s="198"/>
    </row>
    <row r="265" spans="1:59" ht="18.75" customHeight="1">
      <c r="B265" s="197"/>
      <c r="C265" s="198"/>
      <c r="D265" s="198"/>
      <c r="E265" s="198"/>
      <c r="F265" s="198"/>
      <c r="G265" s="197"/>
      <c r="H265" s="197"/>
      <c r="I265" s="197"/>
      <c r="J265" s="481"/>
      <c r="K265" s="481"/>
      <c r="L265" s="481"/>
      <c r="M265" s="481"/>
      <c r="N265" s="481"/>
      <c r="O265" s="481"/>
      <c r="P265" s="201" t="s">
        <v>404</v>
      </c>
      <c r="Q265" s="371"/>
      <c r="R265" s="371">
        <v>2</v>
      </c>
      <c r="S265" s="371"/>
      <c r="T265" s="371"/>
      <c r="U265" s="371"/>
      <c r="V265" s="371"/>
      <c r="W265" s="546"/>
      <c r="X265" s="546"/>
      <c r="Y265" s="546"/>
      <c r="Z265" s="546"/>
      <c r="AA265" s="546"/>
      <c r="AB265" s="546"/>
      <c r="AC265" s="546"/>
      <c r="AD265" s="546"/>
      <c r="AE265" s="197"/>
      <c r="AF265" s="197"/>
      <c r="AG265" s="197"/>
      <c r="AH265" s="197"/>
      <c r="AI265" s="198"/>
      <c r="AJ265" s="198"/>
      <c r="AK265" s="198"/>
      <c r="AL265" s="198"/>
      <c r="AM265" s="198"/>
      <c r="AN265" s="198"/>
      <c r="AO265" s="198"/>
      <c r="AP265" s="141"/>
      <c r="AQ265" s="141"/>
      <c r="AR265" s="141"/>
      <c r="AS265" s="141"/>
      <c r="AT265" s="141"/>
      <c r="AU265" s="198"/>
    </row>
    <row r="266" spans="1:59" ht="18.75" customHeight="1">
      <c r="B266" s="197"/>
      <c r="C266" s="198" t="s">
        <v>427</v>
      </c>
      <c r="D266" s="198"/>
      <c r="E266" s="198"/>
      <c r="F266" s="198"/>
      <c r="G266" s="198"/>
      <c r="H266" s="198"/>
      <c r="I266" s="470" t="str">
        <f>V210</f>
        <v>정규</v>
      </c>
      <c r="J266" s="470"/>
      <c r="K266" s="470"/>
      <c r="L266" s="470"/>
      <c r="M266" s="470"/>
      <c r="N266" s="470"/>
      <c r="O266" s="470"/>
      <c r="P266" s="470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197"/>
      <c r="AT266" s="197"/>
      <c r="AU266" s="197"/>
    </row>
    <row r="267" spans="1:59" ht="18.75" customHeight="1">
      <c r="B267" s="197"/>
      <c r="C267" s="198" t="s">
        <v>428</v>
      </c>
      <c r="D267" s="198"/>
      <c r="E267" s="198"/>
      <c r="F267" s="198"/>
      <c r="G267" s="198"/>
      <c r="H267" s="197"/>
      <c r="I267" s="235" t="s">
        <v>429</v>
      </c>
      <c r="J267" s="198"/>
      <c r="K267" s="198"/>
      <c r="L267" s="198"/>
      <c r="M267" s="235"/>
      <c r="N267" s="204"/>
      <c r="O267" s="204"/>
      <c r="P267" s="204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  <c r="AA267" s="197"/>
      <c r="AB267" s="197"/>
      <c r="AC267" s="197"/>
      <c r="AD267" s="197"/>
      <c r="AE267" s="197"/>
      <c r="AF267" s="197"/>
      <c r="AG267" s="197"/>
      <c r="AH267" s="197"/>
      <c r="AI267" s="197"/>
      <c r="AJ267" s="198"/>
      <c r="AK267" s="198"/>
      <c r="AL267" s="198"/>
      <c r="AM267" s="198"/>
      <c r="AN267" s="198"/>
      <c r="AO267" s="198"/>
      <c r="AP267" s="198"/>
      <c r="AQ267" s="198"/>
      <c r="AR267" s="198"/>
      <c r="AS267" s="198"/>
      <c r="AT267" s="198"/>
      <c r="AU267" s="198"/>
    </row>
    <row r="268" spans="1:59" ht="18.75" customHeight="1">
      <c r="A268" s="197"/>
      <c r="B268" s="198"/>
      <c r="C268" s="198"/>
      <c r="D268" s="198"/>
      <c r="E268" s="198"/>
      <c r="F268" s="198"/>
      <c r="G268" s="108"/>
      <c r="H268" s="198"/>
      <c r="I268" s="198"/>
      <c r="J268" s="198"/>
      <c r="K268" s="198"/>
      <c r="L268" s="198"/>
      <c r="M268" s="198"/>
      <c r="N268" s="198"/>
      <c r="O268" s="198"/>
      <c r="P268" s="198"/>
      <c r="Q268" s="198"/>
      <c r="R268" s="198"/>
      <c r="S268" s="198"/>
      <c r="T268" s="198"/>
      <c r="U268" s="197"/>
      <c r="V268" s="198"/>
      <c r="W268" s="198"/>
      <c r="X268" s="198"/>
      <c r="Y268" s="198"/>
      <c r="Z268" s="198"/>
      <c r="AA268" s="198"/>
      <c r="AB268" s="198"/>
      <c r="AC268" s="198"/>
      <c r="AD268" s="198"/>
      <c r="AE268" s="198"/>
      <c r="AF268" s="198"/>
      <c r="AG268" s="198"/>
      <c r="AH268" s="197"/>
      <c r="AI268" s="197"/>
      <c r="AJ268" s="197"/>
      <c r="AK268" s="197"/>
      <c r="AL268" s="197"/>
      <c r="AM268" s="197"/>
      <c r="AN268" s="197"/>
      <c r="AO268" s="197"/>
      <c r="AP268" s="197"/>
      <c r="AQ268" s="197"/>
      <c r="AR268" s="197"/>
      <c r="AS268" s="197"/>
      <c r="AT268" s="197"/>
    </row>
    <row r="269" spans="1:59" ht="18.75" customHeight="1">
      <c r="A269" s="197"/>
      <c r="B269" s="58" t="s">
        <v>430</v>
      </c>
      <c r="C269" s="197"/>
      <c r="D269" s="197"/>
      <c r="E269" s="197"/>
      <c r="F269" s="197"/>
      <c r="G269" s="197"/>
      <c r="H269" s="197"/>
      <c r="I269" s="197"/>
      <c r="J269" s="197"/>
      <c r="K269" s="197"/>
      <c r="L269" s="197"/>
      <c r="M269" s="108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  <c r="AA269" s="197"/>
      <c r="AB269" s="197"/>
      <c r="AC269" s="197"/>
      <c r="AD269" s="197"/>
      <c r="AE269" s="197"/>
      <c r="AF269" s="197"/>
      <c r="AG269" s="197"/>
      <c r="AH269" s="197"/>
      <c r="AI269" s="197"/>
      <c r="AJ269" s="197"/>
      <c r="AK269" s="197"/>
      <c r="AL269" s="197"/>
      <c r="AM269" s="197"/>
      <c r="AN269" s="197"/>
      <c r="AO269" s="197"/>
      <c r="AP269" s="197"/>
      <c r="AQ269" s="197"/>
      <c r="AR269" s="197"/>
      <c r="AS269" s="197"/>
      <c r="AT269" s="197"/>
    </row>
    <row r="270" spans="1:59" ht="18.75" customHeight="1">
      <c r="B270" s="197"/>
      <c r="C270" s="198" t="s">
        <v>431</v>
      </c>
      <c r="D270" s="197"/>
      <c r="E270" s="197"/>
      <c r="F270" s="197"/>
      <c r="G270" s="197"/>
      <c r="H270" s="197"/>
      <c r="I270" s="197"/>
      <c r="J270" s="197"/>
      <c r="K270" s="197"/>
      <c r="L270" s="197"/>
      <c r="M270" s="197"/>
      <c r="N270" s="108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  <c r="AA270" s="197"/>
      <c r="AB270" s="197"/>
      <c r="AC270" s="197"/>
      <c r="AD270" s="197"/>
      <c r="AE270" s="197"/>
      <c r="AF270" s="197"/>
      <c r="AG270" s="197"/>
      <c r="AH270" s="197"/>
      <c r="AI270" s="197"/>
      <c r="AJ270" s="197"/>
      <c r="AK270" s="197"/>
      <c r="AL270" s="197"/>
      <c r="AM270" s="197"/>
      <c r="AN270" s="197"/>
      <c r="AO270" s="197"/>
      <c r="AP270" s="197"/>
      <c r="AQ270" s="197"/>
      <c r="AR270" s="197"/>
      <c r="AS270" s="197"/>
      <c r="AT270" s="197"/>
      <c r="AU270" s="197"/>
    </row>
    <row r="271" spans="1:59" ht="18.75" customHeight="1">
      <c r="B271" s="197"/>
      <c r="C271" s="198" t="s">
        <v>432</v>
      </c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108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197"/>
      <c r="AT271" s="197"/>
      <c r="AU271" s="197"/>
    </row>
    <row r="272" spans="1:59" ht="18.75" customHeight="1">
      <c r="B272" s="197"/>
      <c r="C272" s="198" t="s">
        <v>433</v>
      </c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108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  <c r="AQ272" s="197"/>
      <c r="AR272" s="197"/>
      <c r="AS272" s="197"/>
      <c r="AT272" s="197"/>
      <c r="AU272" s="197"/>
    </row>
    <row r="273" spans="1:47" ht="18.75" customHeight="1">
      <c r="B273" s="197"/>
      <c r="C273" s="198" t="s">
        <v>434</v>
      </c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08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  <c r="AQ273" s="197"/>
      <c r="AR273" s="197"/>
      <c r="AS273" s="197"/>
      <c r="AT273" s="197"/>
      <c r="AU273" s="197"/>
    </row>
    <row r="274" spans="1:47" ht="18.75" customHeight="1">
      <c r="B274" s="197"/>
      <c r="C274" s="198" t="s">
        <v>435</v>
      </c>
      <c r="D274" s="197"/>
      <c r="E274" s="197"/>
      <c r="F274" s="197"/>
      <c r="G274" s="197"/>
      <c r="H274" s="197"/>
      <c r="I274" s="197"/>
      <c r="J274" s="197"/>
      <c r="K274" s="197"/>
      <c r="L274" s="197"/>
      <c r="M274" s="197"/>
      <c r="N274" s="108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197"/>
      <c r="AS274" s="197"/>
      <c r="AT274" s="197"/>
      <c r="AU274" s="197"/>
    </row>
    <row r="275" spans="1:47" ht="18.75" customHeight="1">
      <c r="A275" s="197"/>
      <c r="B275" s="58"/>
      <c r="C275" s="197"/>
      <c r="D275" s="197"/>
      <c r="E275" s="197"/>
      <c r="F275" s="197"/>
      <c r="G275" s="197"/>
      <c r="H275" s="197"/>
      <c r="I275" s="197"/>
      <c r="J275" s="197"/>
      <c r="K275" s="197"/>
      <c r="L275" s="197"/>
      <c r="M275" s="108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97"/>
      <c r="AS275" s="197"/>
      <c r="AT275" s="197"/>
    </row>
    <row r="276" spans="1:47" ht="18.75" customHeight="1">
      <c r="A276" s="197"/>
      <c r="B276" s="58"/>
      <c r="C276" s="197"/>
      <c r="D276" s="197"/>
      <c r="E276" s="197"/>
      <c r="F276" s="197"/>
      <c r="G276" s="197"/>
      <c r="H276" s="197"/>
      <c r="I276" s="197"/>
      <c r="J276" s="197"/>
      <c r="K276" s="197"/>
      <c r="L276" s="197"/>
      <c r="M276" s="108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197"/>
      <c r="AT276" s="197"/>
    </row>
    <row r="277" spans="1:47" ht="18.75" customHeight="1">
      <c r="A277" s="197"/>
      <c r="B277" s="58"/>
      <c r="C277" s="197"/>
      <c r="D277" s="197"/>
      <c r="E277" s="197"/>
      <c r="F277" s="197"/>
      <c r="G277" s="197"/>
      <c r="H277" s="197"/>
      <c r="I277" s="197"/>
      <c r="J277" s="197"/>
      <c r="K277" s="197"/>
      <c r="L277" s="197"/>
      <c r="M277" s="108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197"/>
      <c r="AT277" s="197"/>
    </row>
    <row r="278" spans="1:47" ht="18.75" customHeight="1">
      <c r="A278" s="197"/>
      <c r="B278" s="58"/>
      <c r="C278" s="197"/>
      <c r="D278" s="197"/>
      <c r="E278" s="197"/>
      <c r="F278" s="197"/>
      <c r="G278" s="197"/>
      <c r="H278" s="197"/>
      <c r="I278" s="197"/>
      <c r="J278" s="197"/>
      <c r="K278" s="197"/>
      <c r="L278" s="197"/>
      <c r="M278" s="108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97"/>
      <c r="AT278" s="197"/>
    </row>
    <row r="279" spans="1:47" ht="18.75" customHeight="1">
      <c r="A279" s="197"/>
      <c r="B279" s="58"/>
      <c r="C279" s="197"/>
      <c r="D279" s="197"/>
      <c r="E279" s="197"/>
      <c r="F279" s="197"/>
      <c r="G279" s="197"/>
      <c r="H279" s="197"/>
      <c r="I279" s="197"/>
      <c r="J279" s="197"/>
      <c r="K279" s="197"/>
      <c r="L279" s="197"/>
      <c r="M279" s="108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197"/>
      <c r="AT279" s="197"/>
    </row>
    <row r="280" spans="1:47" ht="18.75" customHeight="1">
      <c r="A280" s="197"/>
      <c r="B280" s="58"/>
      <c r="C280" s="197"/>
      <c r="D280" s="197"/>
      <c r="E280" s="197"/>
      <c r="F280" s="197"/>
      <c r="G280" s="197"/>
      <c r="H280" s="197"/>
      <c r="I280" s="197"/>
      <c r="J280" s="197"/>
      <c r="K280" s="197"/>
      <c r="L280" s="197"/>
      <c r="M280" s="108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97"/>
      <c r="AT280" s="197"/>
    </row>
    <row r="281" spans="1:47" ht="18.75" customHeight="1">
      <c r="A281" s="197"/>
      <c r="B281" s="58"/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08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197"/>
      <c r="AT281" s="197"/>
    </row>
    <row r="282" spans="1:47" ht="18.75" customHeight="1">
      <c r="A282" s="197"/>
      <c r="B282" s="58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08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97"/>
      <c r="AS282" s="197"/>
      <c r="AT282" s="197"/>
    </row>
    <row r="283" spans="1:47" ht="18.75" customHeight="1">
      <c r="A283" s="197"/>
      <c r="B283" s="58"/>
      <c r="C283" s="197"/>
      <c r="D283" s="197"/>
      <c r="E283" s="197"/>
      <c r="F283" s="197"/>
      <c r="G283" s="197"/>
      <c r="H283" s="197"/>
      <c r="I283" s="197"/>
      <c r="J283" s="197"/>
      <c r="K283" s="197"/>
      <c r="L283" s="197"/>
      <c r="M283" s="108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237"/>
      <c r="AT283" s="197"/>
    </row>
    <row r="284" spans="1:47" ht="18.75" customHeight="1">
      <c r="A284" s="197"/>
      <c r="B284" s="58"/>
      <c r="C284" s="197"/>
      <c r="D284" s="197"/>
      <c r="E284" s="197"/>
      <c r="F284" s="197"/>
      <c r="G284" s="197"/>
      <c r="H284" s="197"/>
      <c r="I284" s="197"/>
      <c r="J284" s="197"/>
      <c r="K284" s="197"/>
      <c r="L284" s="197"/>
      <c r="M284" s="108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197"/>
      <c r="AT284" s="197"/>
    </row>
    <row r="285" spans="1:47" ht="18.75" customHeight="1">
      <c r="B285" s="197"/>
      <c r="C285" s="198" t="s">
        <v>436</v>
      </c>
      <c r="D285" s="197"/>
      <c r="E285" s="197"/>
      <c r="F285" s="197"/>
      <c r="G285" s="197"/>
      <c r="H285" s="197"/>
      <c r="I285" s="197"/>
      <c r="J285" s="197"/>
      <c r="K285" s="197"/>
      <c r="L285" s="197"/>
      <c r="M285" s="197"/>
      <c r="N285" s="108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  <c r="AQ285" s="197"/>
      <c r="AR285" s="197"/>
      <c r="AS285" s="197"/>
      <c r="AT285" s="197"/>
      <c r="AU285" s="197"/>
    </row>
    <row r="286" spans="1:47" ht="18.75" customHeight="1">
      <c r="B286" s="197"/>
      <c r="C286" s="198" t="s">
        <v>437</v>
      </c>
      <c r="D286" s="197"/>
      <c r="E286" s="197"/>
      <c r="F286" s="197"/>
      <c r="G286" s="197"/>
      <c r="H286" s="197"/>
      <c r="I286" s="197"/>
      <c r="J286" s="197"/>
      <c r="K286" s="197"/>
      <c r="L286" s="197"/>
      <c r="M286" s="197"/>
      <c r="N286" s="108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  <c r="AL286" s="197"/>
      <c r="AM286" s="197"/>
      <c r="AN286" s="197"/>
      <c r="AO286" s="197"/>
      <c r="AP286" s="197"/>
      <c r="AQ286" s="197"/>
      <c r="AR286" s="197"/>
      <c r="AS286" s="197"/>
      <c r="AT286" s="197"/>
      <c r="AU286" s="197"/>
    </row>
    <row r="287" spans="1:47" ht="18.75" customHeight="1">
      <c r="B287" s="197"/>
      <c r="C287" s="198" t="s">
        <v>438</v>
      </c>
      <c r="D287" s="197"/>
      <c r="E287" s="197"/>
      <c r="F287" s="197"/>
      <c r="G287" s="197"/>
      <c r="H287" s="197"/>
      <c r="I287" s="197"/>
      <c r="J287" s="197"/>
      <c r="K287" s="197"/>
      <c r="L287" s="197"/>
      <c r="M287" s="197"/>
      <c r="N287" s="108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  <c r="AA287" s="197"/>
      <c r="AB287" s="197"/>
      <c r="AC287" s="197"/>
      <c r="AD287" s="197"/>
      <c r="AE287" s="197"/>
      <c r="AF287" s="197"/>
      <c r="AG287" s="197"/>
      <c r="AH287" s="197"/>
      <c r="AI287" s="197"/>
      <c r="AJ287" s="197"/>
      <c r="AK287" s="197"/>
      <c r="AL287" s="197"/>
      <c r="AM287" s="197"/>
      <c r="AN287" s="197"/>
      <c r="AO287" s="197"/>
      <c r="AP287" s="197"/>
      <c r="AQ287" s="197"/>
      <c r="AR287" s="197"/>
      <c r="AS287" s="197"/>
      <c r="AT287" s="197"/>
      <c r="AU287" s="197"/>
    </row>
    <row r="288" spans="1:47" ht="18.75" customHeight="1">
      <c r="B288" s="197"/>
      <c r="C288" s="198" t="s">
        <v>439</v>
      </c>
      <c r="D288" s="197"/>
      <c r="E288" s="197"/>
      <c r="F288" s="197"/>
      <c r="G288" s="197"/>
      <c r="H288" s="197"/>
      <c r="I288" s="197"/>
      <c r="J288" s="197"/>
      <c r="K288" s="197"/>
      <c r="L288" s="197"/>
      <c r="M288" s="197"/>
      <c r="N288" s="108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  <c r="AA288" s="197"/>
      <c r="AB288" s="197"/>
      <c r="AC288" s="197"/>
      <c r="AD288" s="197"/>
      <c r="AE288" s="197"/>
      <c r="AF288" s="197"/>
      <c r="AG288" s="197"/>
      <c r="AH288" s="197"/>
      <c r="AI288" s="197"/>
      <c r="AJ288" s="197"/>
      <c r="AK288" s="197"/>
      <c r="AL288" s="197"/>
      <c r="AM288" s="197"/>
      <c r="AN288" s="197"/>
      <c r="AO288" s="197"/>
      <c r="AP288" s="197"/>
      <c r="AQ288" s="197"/>
      <c r="AR288" s="197"/>
      <c r="AS288" s="197"/>
      <c r="AT288" s="197"/>
      <c r="AU288" s="197"/>
    </row>
    <row r="289" spans="1:47" ht="18.75" customHeight="1">
      <c r="A289" s="197"/>
      <c r="B289" s="58"/>
      <c r="C289" s="198" t="s">
        <v>440</v>
      </c>
      <c r="D289" s="197"/>
      <c r="E289" s="197"/>
      <c r="F289" s="197"/>
      <c r="G289" s="197"/>
      <c r="H289" s="197"/>
      <c r="I289" s="197"/>
      <c r="J289" s="197"/>
      <c r="K289" s="197"/>
      <c r="L289" s="197"/>
      <c r="M289" s="108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  <c r="AQ289" s="197"/>
      <c r="AR289" s="197"/>
      <c r="AS289" s="197"/>
      <c r="AT289" s="197"/>
    </row>
    <row r="290" spans="1:47" ht="18.75" customHeight="1">
      <c r="A290" s="197"/>
      <c r="B290" s="58"/>
      <c r="C290" s="198"/>
      <c r="D290" s="197"/>
      <c r="E290" s="197"/>
      <c r="F290" s="197"/>
      <c r="G290" s="197"/>
      <c r="H290" s="197"/>
      <c r="I290" s="197"/>
      <c r="J290" s="197"/>
      <c r="K290" s="197"/>
      <c r="L290" s="197"/>
      <c r="M290" s="108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  <c r="AL290" s="197"/>
      <c r="AM290" s="197"/>
      <c r="AN290" s="197"/>
      <c r="AO290" s="197"/>
      <c r="AP290" s="197"/>
      <c r="AQ290" s="197"/>
      <c r="AR290" s="197"/>
      <c r="AS290" s="197"/>
      <c r="AT290" s="197"/>
    </row>
    <row r="291" spans="1:47" ht="18.75" customHeight="1">
      <c r="B291" s="197"/>
      <c r="C291" s="198" t="s">
        <v>441</v>
      </c>
      <c r="D291" s="197"/>
      <c r="E291" s="197"/>
      <c r="F291" s="197"/>
      <c r="G291" s="197"/>
      <c r="H291" s="371">
        <v>0</v>
      </c>
      <c r="I291" s="371"/>
      <c r="J291" s="197"/>
      <c r="K291" s="197"/>
      <c r="L291" s="197"/>
      <c r="M291" s="197"/>
      <c r="N291" s="108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  <c r="AL291" s="197"/>
      <c r="AM291" s="197"/>
      <c r="AN291" s="197"/>
      <c r="AO291" s="197"/>
      <c r="AP291" s="197"/>
      <c r="AQ291" s="197"/>
      <c r="AR291" s="197"/>
      <c r="AS291" s="197"/>
      <c r="AT291" s="197"/>
      <c r="AU291" s="197"/>
    </row>
    <row r="292" spans="1:47" ht="18.75" customHeight="1">
      <c r="B292" s="197"/>
      <c r="C292" s="198" t="s">
        <v>442</v>
      </c>
      <c r="D292" s="198"/>
      <c r="E292" s="198"/>
      <c r="F292" s="198"/>
      <c r="G292" s="198"/>
      <c r="H292" s="198"/>
      <c r="I292" s="197"/>
      <c r="J292" s="198" t="s">
        <v>443</v>
      </c>
      <c r="K292" s="198"/>
      <c r="L292" s="198"/>
      <c r="M292" s="198"/>
      <c r="N292" s="550">
        <f>Calcu!G89</f>
        <v>0</v>
      </c>
      <c r="O292" s="550"/>
      <c r="P292" s="550"/>
      <c r="Q292" s="550"/>
      <c r="R292" s="550"/>
      <c r="S292" s="550"/>
      <c r="T292" s="198"/>
      <c r="U292" s="198"/>
      <c r="V292" s="198"/>
      <c r="W292" s="198"/>
      <c r="X292" s="198"/>
      <c r="Y292" s="198"/>
      <c r="Z292" s="198"/>
      <c r="AA292" s="197"/>
      <c r="AB292" s="197"/>
      <c r="AC292" s="197"/>
      <c r="AD292" s="197"/>
      <c r="AE292" s="197"/>
      <c r="AF292" s="138"/>
      <c r="AG292" s="138"/>
      <c r="AH292" s="138"/>
      <c r="AI292" s="138"/>
      <c r="AJ292" s="198"/>
      <c r="AK292" s="144"/>
      <c r="AL292" s="197"/>
      <c r="AM292" s="198"/>
      <c r="AN292" s="198"/>
      <c r="AO292" s="198"/>
      <c r="AP292" s="198"/>
      <c r="AQ292" s="198"/>
      <c r="AR292" s="198"/>
      <c r="AS292" s="198"/>
      <c r="AT292" s="198"/>
      <c r="AU292" s="198"/>
    </row>
    <row r="293" spans="1:47" ht="18.75" customHeight="1">
      <c r="B293" s="197"/>
      <c r="C293" s="198"/>
      <c r="D293" s="198"/>
      <c r="E293" s="198"/>
      <c r="F293" s="198"/>
      <c r="G293" s="197"/>
      <c r="H293" s="197"/>
      <c r="I293" s="197"/>
      <c r="J293" s="541" t="s">
        <v>444</v>
      </c>
      <c r="K293" s="541"/>
      <c r="L293" s="541"/>
      <c r="M293" s="371" t="s">
        <v>310</v>
      </c>
      <c r="N293" s="545">
        <f>N292</f>
        <v>0</v>
      </c>
      <c r="O293" s="545"/>
      <c r="P293" s="545"/>
      <c r="Q293" s="545"/>
      <c r="R293" s="371" t="s">
        <v>310</v>
      </c>
      <c r="S293" s="536">
        <f>N293/SQRT(3)</f>
        <v>0</v>
      </c>
      <c r="T293" s="536"/>
      <c r="U293" s="536"/>
      <c r="V293" s="536"/>
      <c r="W293" s="536"/>
      <c r="X293" s="536"/>
      <c r="Y293" s="536"/>
      <c r="Z293" s="536"/>
      <c r="AA293" s="197"/>
      <c r="AB293" s="197"/>
      <c r="AC293" s="197"/>
      <c r="AD293" s="197"/>
      <c r="AE293" s="197"/>
      <c r="AF293" s="198"/>
      <c r="AG293" s="198"/>
      <c r="AH293" s="198"/>
      <c r="AI293" s="198"/>
      <c r="AJ293" s="198"/>
      <c r="AK293" s="198"/>
      <c r="AL293" s="198"/>
      <c r="AM293" s="141"/>
      <c r="AN293" s="141"/>
      <c r="AO293" s="141"/>
      <c r="AP293" s="141"/>
      <c r="AQ293" s="141"/>
      <c r="AR293" s="198"/>
    </row>
    <row r="294" spans="1:47" ht="18.75" customHeight="1">
      <c r="B294" s="197"/>
      <c r="C294" s="198"/>
      <c r="D294" s="198"/>
      <c r="E294" s="198"/>
      <c r="F294" s="198"/>
      <c r="G294" s="197"/>
      <c r="H294" s="197"/>
      <c r="I294" s="197"/>
      <c r="J294" s="541"/>
      <c r="K294" s="541"/>
      <c r="L294" s="541"/>
      <c r="M294" s="371"/>
      <c r="N294" s="371"/>
      <c r="O294" s="371"/>
      <c r="P294" s="371"/>
      <c r="Q294" s="371"/>
      <c r="R294" s="371"/>
      <c r="S294" s="536"/>
      <c r="T294" s="536"/>
      <c r="U294" s="536"/>
      <c r="V294" s="536"/>
      <c r="W294" s="536"/>
      <c r="X294" s="536"/>
      <c r="Y294" s="536"/>
      <c r="Z294" s="536"/>
      <c r="AA294" s="197"/>
      <c r="AB294" s="197"/>
      <c r="AC294" s="197"/>
      <c r="AD294" s="197"/>
      <c r="AE294" s="197"/>
      <c r="AF294" s="198"/>
      <c r="AG294" s="198"/>
      <c r="AH294" s="198"/>
      <c r="AI294" s="198"/>
      <c r="AJ294" s="198"/>
      <c r="AK294" s="198"/>
      <c r="AL294" s="198"/>
      <c r="AM294" s="141"/>
      <c r="AN294" s="141"/>
      <c r="AO294" s="141"/>
      <c r="AP294" s="141"/>
      <c r="AQ294" s="141"/>
      <c r="AR294" s="198"/>
    </row>
    <row r="295" spans="1:47" ht="18.75" customHeight="1">
      <c r="B295" s="197"/>
      <c r="C295" s="198" t="s">
        <v>445</v>
      </c>
      <c r="D295" s="198"/>
      <c r="E295" s="198"/>
      <c r="F295" s="198"/>
      <c r="G295" s="198"/>
      <c r="H295" s="198"/>
      <c r="I295" s="470" t="str">
        <f>V211</f>
        <v>직사각형</v>
      </c>
      <c r="J295" s="470"/>
      <c r="K295" s="470"/>
      <c r="L295" s="470"/>
      <c r="M295" s="470"/>
      <c r="N295" s="470"/>
      <c r="O295" s="470"/>
      <c r="P295" s="470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  <c r="AA295" s="197"/>
      <c r="AB295" s="197"/>
      <c r="AC295" s="197"/>
      <c r="AD295" s="197"/>
      <c r="AE295" s="197"/>
      <c r="AF295" s="197"/>
      <c r="AG295" s="197"/>
      <c r="AH295" s="197"/>
      <c r="AI295" s="197"/>
      <c r="AJ295" s="197"/>
      <c r="AK295" s="197"/>
      <c r="AL295" s="197"/>
      <c r="AM295" s="197"/>
      <c r="AN295" s="197"/>
      <c r="AO295" s="197"/>
      <c r="AP295" s="197"/>
      <c r="AQ295" s="197"/>
      <c r="AR295" s="197"/>
      <c r="AS295" s="197"/>
      <c r="AT295" s="197"/>
      <c r="AU295" s="197"/>
    </row>
    <row r="296" spans="1:47" ht="18.75" customHeight="1">
      <c r="B296" s="197"/>
      <c r="C296" s="398" t="s">
        <v>446</v>
      </c>
      <c r="D296" s="398"/>
      <c r="E296" s="398"/>
      <c r="F296" s="398"/>
      <c r="G296" s="398"/>
      <c r="H296" s="398"/>
      <c r="I296" s="198"/>
      <c r="J296" s="198"/>
      <c r="K296" s="198"/>
      <c r="L296" s="198"/>
      <c r="M296" s="198"/>
      <c r="N296" s="198"/>
      <c r="O296" s="138"/>
      <c r="P296" s="138"/>
      <c r="Q296" s="138"/>
      <c r="R296" s="138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97"/>
      <c r="AS296" s="197"/>
      <c r="AT296" s="197"/>
      <c r="AU296" s="197"/>
    </row>
    <row r="297" spans="1:47" ht="18.75" customHeight="1">
      <c r="B297" s="197"/>
      <c r="C297" s="398"/>
      <c r="D297" s="398"/>
      <c r="E297" s="398"/>
      <c r="F297" s="398"/>
      <c r="G297" s="398"/>
      <c r="H297" s="398"/>
      <c r="I297" s="198"/>
      <c r="J297" s="198"/>
      <c r="K297" s="198"/>
      <c r="L297" s="198"/>
      <c r="M297" s="198"/>
      <c r="N297" s="198"/>
      <c r="O297" s="198"/>
      <c r="P297" s="198"/>
      <c r="Q297" s="198"/>
      <c r="R297" s="198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8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97"/>
      <c r="AS297" s="197"/>
      <c r="AT297" s="197"/>
      <c r="AU297" s="197"/>
    </row>
    <row r="298" spans="1:47" ht="18.75" customHeight="1">
      <c r="B298" s="197"/>
      <c r="C298" s="198" t="s">
        <v>447</v>
      </c>
      <c r="D298" s="198"/>
      <c r="E298" s="198"/>
      <c r="F298" s="198"/>
      <c r="G298" s="198"/>
      <c r="H298" s="198"/>
      <c r="I298" s="198"/>
      <c r="J298" s="197"/>
      <c r="K298" s="197" t="s">
        <v>386</v>
      </c>
      <c r="L298" s="370">
        <v>1</v>
      </c>
      <c r="M298" s="370"/>
      <c r="N298" s="197" t="s">
        <v>204</v>
      </c>
      <c r="O298" s="537">
        <f>S293</f>
        <v>0</v>
      </c>
      <c r="P298" s="537"/>
      <c r="Q298" s="537"/>
      <c r="R298" s="537"/>
      <c r="S298" s="197" t="s">
        <v>386</v>
      </c>
      <c r="T298" s="197" t="s">
        <v>310</v>
      </c>
      <c r="U298" s="536">
        <f>ABS(L298*O298)</f>
        <v>0</v>
      </c>
      <c r="V298" s="536"/>
      <c r="W298" s="536"/>
      <c r="X298" s="536"/>
      <c r="Y298" s="536"/>
      <c r="Z298" s="536"/>
      <c r="AA298" s="536"/>
      <c r="AB298" s="536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197"/>
      <c r="AT298" s="197"/>
      <c r="AU298" s="197"/>
    </row>
    <row r="299" spans="1:47" ht="18.75" customHeight="1">
      <c r="B299" s="197"/>
      <c r="C299" s="198" t="s">
        <v>448</v>
      </c>
      <c r="D299" s="198"/>
      <c r="E299" s="198"/>
      <c r="F299" s="198"/>
      <c r="G299" s="198"/>
      <c r="H299" s="198"/>
      <c r="I299" s="235" t="s">
        <v>449</v>
      </c>
      <c r="J299" s="198"/>
      <c r="L299" s="204"/>
      <c r="M299" s="204"/>
      <c r="N299" s="204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8"/>
      <c r="AK299" s="198"/>
      <c r="AL299" s="198"/>
      <c r="AM299" s="198"/>
      <c r="AN299" s="198"/>
      <c r="AO299" s="198"/>
      <c r="AP299" s="198"/>
      <c r="AQ299" s="198"/>
      <c r="AR299" s="198"/>
      <c r="AS299" s="198"/>
      <c r="AT299" s="198"/>
      <c r="AU299" s="198"/>
    </row>
    <row r="300" spans="1:47" ht="18.75" customHeight="1">
      <c r="A300" s="197"/>
      <c r="B300" s="198"/>
      <c r="C300" s="198"/>
      <c r="D300" s="198"/>
      <c r="E300" s="198"/>
      <c r="F300" s="198"/>
      <c r="G300" s="108"/>
      <c r="H300" s="198"/>
      <c r="I300" s="198"/>
      <c r="J300" s="198"/>
      <c r="K300" s="198"/>
      <c r="L300" s="198"/>
      <c r="M300" s="198"/>
      <c r="N300" s="198"/>
      <c r="O300" s="198"/>
      <c r="P300" s="198"/>
      <c r="Q300" s="198"/>
      <c r="R300" s="198"/>
      <c r="S300" s="198"/>
      <c r="T300" s="198"/>
      <c r="U300" s="197"/>
      <c r="V300" s="198"/>
      <c r="W300" s="198"/>
      <c r="X300" s="198"/>
      <c r="Y300" s="198"/>
      <c r="Z300" s="198"/>
      <c r="AA300" s="198"/>
      <c r="AB300" s="198"/>
      <c r="AC300" s="198"/>
      <c r="AD300" s="198"/>
      <c r="AE300" s="198"/>
      <c r="AF300" s="198"/>
      <c r="AG300" s="198"/>
      <c r="AH300" s="197"/>
      <c r="AI300" s="197"/>
      <c r="AJ300" s="197"/>
      <c r="AK300" s="197"/>
      <c r="AL300" s="197"/>
      <c r="AM300" s="197"/>
      <c r="AN300" s="197"/>
      <c r="AO300" s="197"/>
      <c r="AP300" s="197"/>
      <c r="AQ300" s="197"/>
      <c r="AR300" s="197"/>
      <c r="AS300" s="197"/>
      <c r="AT300" s="197"/>
    </row>
    <row r="301" spans="1:47" ht="18.75" customHeight="1">
      <c r="A301" s="58" t="s">
        <v>450</v>
      </c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  <c r="AQ301" s="197"/>
      <c r="AR301" s="197"/>
      <c r="AS301" s="197"/>
      <c r="AT301" s="197"/>
    </row>
    <row r="302" spans="1:47" ht="18.75" customHeight="1">
      <c r="B302" s="197"/>
      <c r="C302" s="197"/>
      <c r="D302" s="197"/>
      <c r="E302" s="197"/>
      <c r="F302" s="197"/>
      <c r="G302" s="197"/>
      <c r="H302" s="197"/>
      <c r="I302" s="197"/>
      <c r="J302" s="197"/>
      <c r="K302" s="197"/>
      <c r="L302" s="197"/>
      <c r="M302" s="197"/>
      <c r="N302" s="197"/>
      <c r="O302" s="197"/>
      <c r="P302" s="198"/>
      <c r="Q302" s="198"/>
      <c r="R302" s="198"/>
      <c r="S302" s="198"/>
      <c r="T302" s="198"/>
      <c r="U302" s="198"/>
      <c r="V302" s="197"/>
      <c r="W302" s="197"/>
      <c r="X302" s="197"/>
      <c r="Y302" s="197"/>
      <c r="Z302" s="197"/>
      <c r="AA302" s="197"/>
      <c r="AB302" s="197"/>
      <c r="AC302" s="197"/>
      <c r="AD302" s="197"/>
      <c r="AE302" s="197"/>
      <c r="AF302" s="197"/>
      <c r="AG302" s="198"/>
      <c r="AH302" s="197"/>
      <c r="AI302" s="197"/>
      <c r="AJ302" s="197"/>
      <c r="AK302" s="197"/>
      <c r="AL302" s="197"/>
      <c r="AM302" s="197"/>
      <c r="AN302" s="197"/>
      <c r="AO302" s="197"/>
      <c r="AP302" s="197"/>
      <c r="AQ302" s="197"/>
      <c r="AR302" s="197"/>
      <c r="AS302" s="197"/>
      <c r="AT302" s="197"/>
    </row>
    <row r="303" spans="1:47" ht="18.75" customHeight="1">
      <c r="B303" s="198"/>
      <c r="C303" s="198"/>
      <c r="D303" s="198"/>
      <c r="E303" s="197" t="s">
        <v>310</v>
      </c>
      <c r="F303" s="537">
        <f>$U$223</f>
        <v>0</v>
      </c>
      <c r="G303" s="537"/>
      <c r="H303" s="537"/>
      <c r="I303" s="537"/>
      <c r="J303" s="371" t="s">
        <v>311</v>
      </c>
      <c r="K303" s="371"/>
      <c r="L303" s="537">
        <f>$Y$246</f>
        <v>0</v>
      </c>
      <c r="M303" s="537"/>
      <c r="N303" s="537"/>
      <c r="O303" s="537"/>
      <c r="P303" s="371" t="s">
        <v>311</v>
      </c>
      <c r="Q303" s="371"/>
      <c r="R303" s="537">
        <f>$U$298</f>
        <v>0</v>
      </c>
      <c r="S303" s="537"/>
      <c r="T303" s="537"/>
      <c r="U303" s="537"/>
      <c r="V303" s="198"/>
      <c r="W303" s="198"/>
      <c r="X303" s="198"/>
      <c r="Y303" s="198"/>
      <c r="Z303" s="198"/>
      <c r="AA303" s="145"/>
      <c r="AB303" s="198"/>
      <c r="AC303" s="238"/>
      <c r="AD303" s="238"/>
      <c r="AE303" s="238"/>
      <c r="AF303" s="238"/>
      <c r="AG303" s="198"/>
      <c r="AH303" s="198"/>
      <c r="AI303" s="238"/>
      <c r="AJ303" s="238"/>
      <c r="AK303" s="238"/>
      <c r="AL303" s="238"/>
      <c r="AM303" s="238"/>
      <c r="AN303" s="198"/>
      <c r="AO303" s="198"/>
      <c r="AP303" s="198"/>
      <c r="AQ303" s="198"/>
      <c r="AR303" s="198"/>
      <c r="AS303" s="135"/>
      <c r="AT303" s="198"/>
    </row>
    <row r="304" spans="1:47" ht="18.75" customHeight="1">
      <c r="B304" s="198"/>
      <c r="C304" s="198"/>
      <c r="D304" s="198"/>
      <c r="E304" s="197" t="s">
        <v>310</v>
      </c>
      <c r="F304" s="537">
        <f>SQRT(SUMSQ(F303,L303,R303))</f>
        <v>0</v>
      </c>
      <c r="G304" s="537"/>
      <c r="H304" s="537"/>
      <c r="I304" s="537"/>
      <c r="J304" s="145"/>
      <c r="K304" s="198"/>
      <c r="L304" s="197"/>
      <c r="M304" s="197"/>
      <c r="N304" s="197"/>
      <c r="O304" s="197"/>
      <c r="P304" s="197"/>
      <c r="Q304" s="197"/>
      <c r="R304" s="197"/>
      <c r="S304" s="198"/>
      <c r="T304" s="198"/>
      <c r="U304" s="198"/>
      <c r="V304" s="198"/>
      <c r="W304" s="198"/>
      <c r="X304" s="198"/>
      <c r="Y304" s="198"/>
      <c r="Z304" s="198"/>
      <c r="AA304" s="198"/>
      <c r="AB304" s="198"/>
      <c r="AC304" s="198"/>
      <c r="AD304" s="198"/>
      <c r="AE304" s="197"/>
      <c r="AF304" s="198"/>
      <c r="AG304" s="198"/>
      <c r="AH304" s="198"/>
      <c r="AI304" s="198"/>
      <c r="AJ304" s="198"/>
      <c r="AK304" s="198"/>
      <c r="AL304" s="198"/>
      <c r="AM304" s="198"/>
      <c r="AN304" s="198"/>
      <c r="AO304" s="198"/>
      <c r="AP304" s="198"/>
      <c r="AQ304" s="198"/>
      <c r="AR304" s="198"/>
      <c r="AS304" s="198"/>
      <c r="AT304" s="198"/>
    </row>
    <row r="305" spans="1:56" ht="18.75" customHeight="1">
      <c r="A305" s="198"/>
      <c r="B305" s="198"/>
      <c r="C305" s="198"/>
      <c r="D305" s="197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198"/>
      <c r="AD305" s="197"/>
      <c r="AE305" s="198"/>
      <c r="AF305" s="198"/>
      <c r="AG305" s="198"/>
      <c r="AH305" s="198"/>
      <c r="AI305" s="198"/>
      <c r="AJ305" s="198"/>
      <c r="AK305" s="198"/>
      <c r="AL305" s="198"/>
      <c r="AM305" s="198"/>
      <c r="AN305" s="198"/>
      <c r="AO305" s="198"/>
      <c r="AP305" s="198"/>
      <c r="AQ305" s="198"/>
      <c r="AR305" s="198"/>
      <c r="AS305" s="198"/>
    </row>
    <row r="306" spans="1:56" ht="18.75" customHeight="1">
      <c r="A306" s="197"/>
      <c r="B306" s="197"/>
      <c r="C306" s="197"/>
      <c r="D306" s="261" t="s">
        <v>520</v>
      </c>
      <c r="E306" s="260" t="s">
        <v>310</v>
      </c>
      <c r="F306" s="536">
        <f>F304</f>
        <v>0</v>
      </c>
      <c r="G306" s="536"/>
      <c r="H306" s="536"/>
      <c r="I306" s="536"/>
      <c r="J306" s="536"/>
      <c r="K306" s="141"/>
      <c r="L306" s="141"/>
      <c r="M306" s="141"/>
      <c r="N306" s="197"/>
      <c r="O306" s="197"/>
      <c r="P306" s="198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  <c r="AA306" s="197"/>
      <c r="AB306" s="197"/>
      <c r="AC306" s="197"/>
      <c r="AD306" s="57"/>
      <c r="AE306" s="57"/>
      <c r="AF306" s="57"/>
      <c r="AG306" s="57"/>
      <c r="AH306" s="57"/>
      <c r="AI306" s="57"/>
      <c r="AJ306" s="57"/>
      <c r="AK306" s="197"/>
      <c r="AL306" s="197"/>
      <c r="AM306" s="197"/>
      <c r="AN306" s="197"/>
      <c r="AO306" s="197"/>
      <c r="AP306" s="197"/>
      <c r="AQ306" s="197"/>
      <c r="AR306" s="197"/>
      <c r="AS306" s="197"/>
    </row>
    <row r="307" spans="1:56" ht="18.75" customHeight="1">
      <c r="A307" s="198"/>
      <c r="B307" s="19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  <c r="P307" s="198"/>
      <c r="Q307" s="198"/>
      <c r="R307" s="198"/>
      <c r="S307" s="198"/>
      <c r="T307" s="198"/>
      <c r="U307" s="198"/>
      <c r="V307" s="198"/>
      <c r="W307" s="198"/>
      <c r="X307" s="198"/>
      <c r="Y307" s="198"/>
      <c r="Z307" s="198"/>
      <c r="AA307" s="198"/>
      <c r="AB307" s="198"/>
      <c r="AC307" s="198"/>
      <c r="AD307" s="198"/>
      <c r="AE307" s="57"/>
      <c r="AF307" s="57"/>
      <c r="AG307" s="57"/>
      <c r="AH307" s="57"/>
      <c r="AI307" s="57"/>
      <c r="AJ307" s="57"/>
      <c r="AK307" s="57"/>
      <c r="AL307" s="198"/>
      <c r="AM307" s="198"/>
      <c r="AN307" s="198"/>
      <c r="AO307" s="198"/>
      <c r="AP307" s="198"/>
      <c r="AQ307" s="198"/>
      <c r="AR307" s="198"/>
      <c r="AS307" s="198"/>
      <c r="AT307" s="198"/>
    </row>
    <row r="308" spans="1:56" ht="18.75" customHeight="1">
      <c r="A308" s="58" t="s">
        <v>451</v>
      </c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</row>
    <row r="309" spans="1:56" ht="18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42">
        <f>$AH$212</f>
        <v>0</v>
      </c>
      <c r="K309" s="542"/>
      <c r="L309" s="542"/>
      <c r="M309" s="542"/>
      <c r="N309" s="542"/>
      <c r="O309" s="542"/>
      <c r="P309" s="542"/>
      <c r="Q309" s="542"/>
      <c r="R309" s="542"/>
      <c r="S309" s="542"/>
      <c r="T309" s="542"/>
      <c r="U309" s="542"/>
      <c r="V309" s="542"/>
      <c r="W309" s="542"/>
      <c r="X309" s="542"/>
      <c r="Y309" s="542"/>
      <c r="Z309" s="542"/>
      <c r="AA309" s="371" t="s">
        <v>310</v>
      </c>
      <c r="AB309" s="472" t="e">
        <f>$AP$212</f>
        <v>#DIV/0!</v>
      </c>
      <c r="AC309" s="472"/>
      <c r="AD309" s="472"/>
      <c r="AE309" s="472"/>
      <c r="AF309" s="472"/>
      <c r="AG309" s="472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143"/>
    </row>
    <row r="310" spans="1:56" ht="18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42">
        <f>$AH$205</f>
        <v>0</v>
      </c>
      <c r="K310" s="542"/>
      <c r="L310" s="542"/>
      <c r="M310" s="542"/>
      <c r="N310" s="542"/>
      <c r="O310" s="371" t="s">
        <v>311</v>
      </c>
      <c r="P310" s="542">
        <f>$AH$208</f>
        <v>0</v>
      </c>
      <c r="Q310" s="542"/>
      <c r="R310" s="542"/>
      <c r="S310" s="542"/>
      <c r="T310" s="542"/>
      <c r="U310" s="371" t="s">
        <v>311</v>
      </c>
      <c r="V310" s="542">
        <f>$AH$211</f>
        <v>0</v>
      </c>
      <c r="W310" s="542"/>
      <c r="X310" s="542"/>
      <c r="Y310" s="542"/>
      <c r="Z310" s="542"/>
      <c r="AA310" s="371"/>
      <c r="AB310" s="472"/>
      <c r="AC310" s="472"/>
      <c r="AD310" s="472"/>
      <c r="AE310" s="472"/>
      <c r="AF310" s="472"/>
      <c r="AG310" s="472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143"/>
    </row>
    <row r="311" spans="1:56" ht="18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60" t="e">
        <f>$AP$205</f>
        <v>#DIV/0!</v>
      </c>
      <c r="K311" s="560"/>
      <c r="L311" s="560"/>
      <c r="M311" s="560"/>
      <c r="N311" s="560"/>
      <c r="O311" s="371"/>
      <c r="P311" s="560" t="e">
        <f>$AP$208</f>
        <v>#DIV/0!</v>
      </c>
      <c r="Q311" s="371"/>
      <c r="R311" s="371"/>
      <c r="S311" s="371"/>
      <c r="T311" s="371"/>
      <c r="U311" s="371"/>
      <c r="V311" s="371" t="str">
        <f>$AP$211</f>
        <v>∞</v>
      </c>
      <c r="W311" s="371"/>
      <c r="X311" s="371"/>
      <c r="Y311" s="371"/>
      <c r="Z311" s="371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</row>
    <row r="312" spans="1:56" ht="18.75" customHeight="1">
      <c r="A312" s="57"/>
      <c r="B312" s="57"/>
      <c r="C312" s="60"/>
      <c r="D312" s="60"/>
      <c r="E312" s="198"/>
      <c r="F312" s="141"/>
      <c r="G312" s="141"/>
      <c r="H312" s="141"/>
      <c r="I312" s="141"/>
      <c r="J312" s="141"/>
      <c r="K312" s="198"/>
      <c r="L312" s="135"/>
      <c r="M312" s="135"/>
      <c r="N312" s="135"/>
      <c r="O312" s="135"/>
      <c r="P312" s="135"/>
      <c r="Q312" s="135"/>
      <c r="R312" s="135"/>
      <c r="S312" s="135"/>
      <c r="T312" s="57"/>
      <c r="U312" s="135"/>
      <c r="V312" s="135"/>
      <c r="W312" s="135"/>
      <c r="X312" s="135"/>
      <c r="Y312" s="135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</row>
    <row r="313" spans="1:56" ht="18.75" customHeight="1">
      <c r="A313" s="58" t="s">
        <v>220</v>
      </c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</row>
    <row r="314" spans="1:56" ht="18.75" customHeight="1">
      <c r="A314" s="58"/>
      <c r="B314" s="57" t="s">
        <v>199</v>
      </c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</row>
    <row r="315" spans="1:56" ht="18.75" customHeight="1">
      <c r="A315" s="58"/>
      <c r="B315" s="57"/>
      <c r="C315" s="57" t="s">
        <v>200</v>
      </c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</row>
    <row r="316" spans="1:56" ht="18.75" customHeight="1">
      <c r="A316" s="58"/>
      <c r="B316" s="57"/>
      <c r="C316" s="56" t="s">
        <v>201</v>
      </c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</row>
    <row r="317" spans="1:56" ht="18.75" customHeight="1">
      <c r="A317" s="58"/>
      <c r="B317" s="57"/>
      <c r="C317" s="198" t="s">
        <v>202</v>
      </c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</row>
    <row r="318" spans="1:56" ht="18.75" customHeight="1">
      <c r="A318" s="58"/>
      <c r="B318" s="57"/>
      <c r="D318" s="57"/>
      <c r="E318" s="139"/>
      <c r="F318" s="57"/>
      <c r="G318" s="206"/>
      <c r="H318" s="197"/>
      <c r="I318" s="197"/>
      <c r="J318" s="197"/>
      <c r="R318" s="139"/>
      <c r="S318" s="145"/>
      <c r="T318" s="145"/>
      <c r="U318" s="145"/>
      <c r="V318" s="145"/>
      <c r="W318" s="145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</row>
    <row r="319" spans="1:56" ht="18.75" customHeight="1">
      <c r="A319" s="58"/>
      <c r="B319" s="57" t="s">
        <v>452</v>
      </c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</row>
    <row r="320" spans="1:56" ht="18.75" customHeight="1">
      <c r="A320" s="58"/>
      <c r="B320" s="57"/>
      <c r="C320" s="57" t="s">
        <v>206</v>
      </c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</row>
    <row r="321" spans="1:56" ht="18.75" customHeight="1">
      <c r="B321" s="57"/>
      <c r="C321" s="57" t="s">
        <v>453</v>
      </c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</row>
    <row r="322" spans="1:56" ht="18.75" customHeight="1">
      <c r="A322" s="57"/>
      <c r="B322" s="57"/>
      <c r="C322" s="56" t="s">
        <v>322</v>
      </c>
      <c r="L322" s="59"/>
      <c r="M322" s="59"/>
      <c r="N322" s="59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</row>
    <row r="323" spans="1:56" ht="18.75" customHeight="1">
      <c r="A323" s="57"/>
      <c r="B323" s="57"/>
      <c r="L323" s="59"/>
      <c r="M323" s="59"/>
      <c r="N323" s="59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</row>
    <row r="324" spans="1:56" ht="18.75" customHeight="1">
      <c r="A324" s="57"/>
      <c r="B324" s="57"/>
      <c r="C324" s="57"/>
      <c r="D324" s="57"/>
      <c r="E324" s="60"/>
      <c r="F324" s="57"/>
      <c r="G324" s="57"/>
      <c r="H324" s="206" t="s">
        <v>203</v>
      </c>
      <c r="I324" s="371" t="e">
        <f ca="1">Calcu!C100</f>
        <v>#DIV/0!</v>
      </c>
      <c r="J324" s="371"/>
      <c r="K324" s="371"/>
      <c r="L324" s="205" t="s">
        <v>204</v>
      </c>
      <c r="M324" s="396">
        <f>F306</f>
        <v>0</v>
      </c>
      <c r="N324" s="396"/>
      <c r="O324" s="396"/>
      <c r="P324" s="396"/>
      <c r="Q324" s="396"/>
      <c r="R324" s="57" t="s">
        <v>205</v>
      </c>
      <c r="S324" s="559" t="e">
        <f ca="1">I324*M324</f>
        <v>#DIV/0!</v>
      </c>
      <c r="T324" s="559"/>
      <c r="U324" s="559"/>
      <c r="V324" s="559"/>
      <c r="W324" s="197"/>
      <c r="X324" s="200"/>
      <c r="AL324" s="57"/>
      <c r="AM324" s="57"/>
      <c r="AN324" s="57"/>
      <c r="AO324" s="57"/>
      <c r="AP324" s="57"/>
      <c r="AQ324" s="57"/>
      <c r="AR324" s="57"/>
      <c r="AS324" s="57"/>
      <c r="AT324" s="57"/>
    </row>
  </sheetData>
  <mergeCells count="1042">
    <mergeCell ref="I295:P295"/>
    <mergeCell ref="C296:H297"/>
    <mergeCell ref="L298:M298"/>
    <mergeCell ref="O298:R298"/>
    <mergeCell ref="I324:K324"/>
    <mergeCell ref="M324:Q324"/>
    <mergeCell ref="S324:V324"/>
    <mergeCell ref="AB309:AG310"/>
    <mergeCell ref="J310:N310"/>
    <mergeCell ref="O310:O311"/>
    <mergeCell ref="P310:T310"/>
    <mergeCell ref="U310:U311"/>
    <mergeCell ref="V310:Z310"/>
    <mergeCell ref="J311:N311"/>
    <mergeCell ref="P311:T311"/>
    <mergeCell ref="V311:Z311"/>
    <mergeCell ref="F303:I303"/>
    <mergeCell ref="J303:K303"/>
    <mergeCell ref="L303:O303"/>
    <mergeCell ref="P303:Q303"/>
    <mergeCell ref="R303:U303"/>
    <mergeCell ref="F304:I304"/>
    <mergeCell ref="F306:J306"/>
    <mergeCell ref="J309:Z309"/>
    <mergeCell ref="AA309:AA310"/>
    <mergeCell ref="U298:AB298"/>
    <mergeCell ref="AF49:AJ49"/>
    <mergeCell ref="V43:Z43"/>
    <mergeCell ref="AA43:AE43"/>
    <mergeCell ref="AF43:AJ43"/>
    <mergeCell ref="L44:P44"/>
    <mergeCell ref="Q44:U44"/>
    <mergeCell ref="V44:Z44"/>
    <mergeCell ref="AA44:AE44"/>
    <mergeCell ref="AF44:AJ44"/>
    <mergeCell ref="L45:P45"/>
    <mergeCell ref="J105:M106"/>
    <mergeCell ref="J113:M114"/>
    <mergeCell ref="N113:N114"/>
    <mergeCell ref="G49:K49"/>
    <mergeCell ref="U105:U106"/>
    <mergeCell ref="V105:X106"/>
    <mergeCell ref="O106:P106"/>
    <mergeCell ref="R106:T106"/>
    <mergeCell ref="N105:N106"/>
    <mergeCell ref="AF92:AI92"/>
    <mergeCell ref="I93:P93"/>
    <mergeCell ref="L96:N96"/>
    <mergeCell ref="O96:P96"/>
    <mergeCell ref="R96:T96"/>
    <mergeCell ref="W96:Y96"/>
    <mergeCell ref="Z96:AA96"/>
    <mergeCell ref="L97:Y97"/>
    <mergeCell ref="Z97:Z98"/>
    <mergeCell ref="L47:P47"/>
    <mergeCell ref="Q47:U47"/>
    <mergeCell ref="V47:Z47"/>
    <mergeCell ref="T94:T95"/>
    <mergeCell ref="B29:F29"/>
    <mergeCell ref="B30:F39"/>
    <mergeCell ref="AK46:AO46"/>
    <mergeCell ref="AP46:AT46"/>
    <mergeCell ref="AK47:AO47"/>
    <mergeCell ref="AP47:AT47"/>
    <mergeCell ref="AK42:AO42"/>
    <mergeCell ref="AP42:AT42"/>
    <mergeCell ref="AK43:AO43"/>
    <mergeCell ref="AP43:AT43"/>
    <mergeCell ref="AA47:AE47"/>
    <mergeCell ref="AF47:AJ47"/>
    <mergeCell ref="L48:P48"/>
    <mergeCell ref="Q48:U48"/>
    <mergeCell ref="V48:Z48"/>
    <mergeCell ref="AA48:AE48"/>
    <mergeCell ref="AF48:AJ48"/>
    <mergeCell ref="V45:Z45"/>
    <mergeCell ref="AA45:AE45"/>
    <mergeCell ref="AF45:AJ45"/>
    <mergeCell ref="G48:K48"/>
    <mergeCell ref="G46:K46"/>
    <mergeCell ref="G47:K47"/>
    <mergeCell ref="G44:K44"/>
    <mergeCell ref="G45:K45"/>
    <mergeCell ref="G43:K43"/>
    <mergeCell ref="B40:F49"/>
    <mergeCell ref="L40:P40"/>
    <mergeCell ref="Q40:U40"/>
    <mergeCell ref="V40:Z40"/>
    <mergeCell ref="AA40:AE40"/>
    <mergeCell ref="AF40:AJ40"/>
    <mergeCell ref="J293:L294"/>
    <mergeCell ref="M293:M294"/>
    <mergeCell ref="N293:Q293"/>
    <mergeCell ref="R293:R294"/>
    <mergeCell ref="S293:Z294"/>
    <mergeCell ref="N294:Q294"/>
    <mergeCell ref="J257:N258"/>
    <mergeCell ref="O257:P257"/>
    <mergeCell ref="Q257:Q258"/>
    <mergeCell ref="R257:U257"/>
    <mergeCell ref="V257:V258"/>
    <mergeCell ref="W257:AD258"/>
    <mergeCell ref="I259:P259"/>
    <mergeCell ref="Z263:AC263"/>
    <mergeCell ref="I247:P247"/>
    <mergeCell ref="C248:H249"/>
    <mergeCell ref="L250:M250"/>
    <mergeCell ref="O250:R250"/>
    <mergeCell ref="U250:AB250"/>
    <mergeCell ref="C251:G252"/>
    <mergeCell ref="H251:K252"/>
    <mergeCell ref="I266:P266"/>
    <mergeCell ref="H291:I291"/>
    <mergeCell ref="N292:S292"/>
    <mergeCell ref="AK48:AO48"/>
    <mergeCell ref="AK49:AO49"/>
    <mergeCell ref="AK44:AO44"/>
    <mergeCell ref="AK45:AO45"/>
    <mergeCell ref="G42:K42"/>
    <mergeCell ref="G40:K40"/>
    <mergeCell ref="AK40:AO40"/>
    <mergeCell ref="G41:K41"/>
    <mergeCell ref="AK41:AO41"/>
    <mergeCell ref="L41:P41"/>
    <mergeCell ref="Q41:U41"/>
    <mergeCell ref="V41:Z41"/>
    <mergeCell ref="AA41:AE41"/>
    <mergeCell ref="AF41:AJ41"/>
    <mergeCell ref="L42:P42"/>
    <mergeCell ref="Q42:U42"/>
    <mergeCell ref="J264:O265"/>
    <mergeCell ref="Q264:Q265"/>
    <mergeCell ref="R264:U264"/>
    <mergeCell ref="V264:V265"/>
    <mergeCell ref="W264:AD265"/>
    <mergeCell ref="R265:U265"/>
    <mergeCell ref="P256:W256"/>
    <mergeCell ref="L251:T251"/>
    <mergeCell ref="U251:U252"/>
    <mergeCell ref="V251:Y252"/>
    <mergeCell ref="L252:N252"/>
    <mergeCell ref="P252:P253"/>
    <mergeCell ref="Q252:S252"/>
    <mergeCell ref="L253:O253"/>
    <mergeCell ref="Q253:T253"/>
    <mergeCell ref="V42:Z42"/>
    <mergeCell ref="AP48:AT48"/>
    <mergeCell ref="AP49:AT49"/>
    <mergeCell ref="AP44:AT44"/>
    <mergeCell ref="AP45:AT45"/>
    <mergeCell ref="AP40:AT40"/>
    <mergeCell ref="AP41:AT41"/>
    <mergeCell ref="AF29:AJ29"/>
    <mergeCell ref="AK29:AO29"/>
    <mergeCell ref="AP29:AT29"/>
    <mergeCell ref="L30:P30"/>
    <mergeCell ref="Q30:U30"/>
    <mergeCell ref="V30:Z30"/>
    <mergeCell ref="AA30:AE30"/>
    <mergeCell ref="AF30:AJ30"/>
    <mergeCell ref="AK30:AO30"/>
    <mergeCell ref="L31:P31"/>
    <mergeCell ref="Q31:U31"/>
    <mergeCell ref="V31:Z31"/>
    <mergeCell ref="AA31:AE31"/>
    <mergeCell ref="AF31:AJ31"/>
    <mergeCell ref="AK31:AO31"/>
    <mergeCell ref="AP31:AT31"/>
    <mergeCell ref="L32:P32"/>
    <mergeCell ref="Q32:U32"/>
    <mergeCell ref="AP30:AT30"/>
    <mergeCell ref="AA32:AE32"/>
    <mergeCell ref="AF32:AJ32"/>
    <mergeCell ref="AK32:AO32"/>
    <mergeCell ref="AP32:AT32"/>
    <mergeCell ref="AF42:AJ42"/>
    <mergeCell ref="AP39:AT39"/>
    <mergeCell ref="Q45:U45"/>
    <mergeCell ref="G29:K29"/>
    <mergeCell ref="L29:P29"/>
    <mergeCell ref="Q29:U29"/>
    <mergeCell ref="V29:Z29"/>
    <mergeCell ref="AA29:AE29"/>
    <mergeCell ref="G33:K33"/>
    <mergeCell ref="L33:P33"/>
    <mergeCell ref="Q33:U33"/>
    <mergeCell ref="V33:Z33"/>
    <mergeCell ref="AA33:AE33"/>
    <mergeCell ref="AF33:AJ33"/>
    <mergeCell ref="AK33:AO33"/>
    <mergeCell ref="AP33:AT33"/>
    <mergeCell ref="G30:K30"/>
    <mergeCell ref="G31:K31"/>
    <mergeCell ref="G32:K32"/>
    <mergeCell ref="V32:Z32"/>
    <mergeCell ref="J237:O238"/>
    <mergeCell ref="Q237:Q238"/>
    <mergeCell ref="R237:U237"/>
    <mergeCell ref="V237:V238"/>
    <mergeCell ref="W237:AD238"/>
    <mergeCell ref="R238:U238"/>
    <mergeCell ref="I239:P239"/>
    <mergeCell ref="W230:AD231"/>
    <mergeCell ref="I232:P232"/>
    <mergeCell ref="Z236:AC236"/>
    <mergeCell ref="Q185:U185"/>
    <mergeCell ref="AA183:AE183"/>
    <mergeCell ref="G176:K176"/>
    <mergeCell ref="L176:P176"/>
    <mergeCell ref="Q176:U176"/>
    <mergeCell ref="V176:Z176"/>
    <mergeCell ref="AA176:AE176"/>
    <mergeCell ref="AA174:AE174"/>
    <mergeCell ref="AA167:AE167"/>
    <mergeCell ref="O105:P105"/>
    <mergeCell ref="Q105:Q106"/>
    <mergeCell ref="R105:T105"/>
    <mergeCell ref="L49:P49"/>
    <mergeCell ref="Q49:U49"/>
    <mergeCell ref="V49:Z49"/>
    <mergeCell ref="AA49:AE49"/>
    <mergeCell ref="H244:Q244"/>
    <mergeCell ref="O246:R246"/>
    <mergeCell ref="T246:V246"/>
    <mergeCell ref="Y246:AC246"/>
    <mergeCell ref="AA210:AG210"/>
    <mergeCell ref="L185:P185"/>
    <mergeCell ref="G34:K34"/>
    <mergeCell ref="L34:P34"/>
    <mergeCell ref="Q34:U34"/>
    <mergeCell ref="V34:Z34"/>
    <mergeCell ref="AA34:AE34"/>
    <mergeCell ref="AF34:AJ34"/>
    <mergeCell ref="G35:K35"/>
    <mergeCell ref="L35:P35"/>
    <mergeCell ref="Q35:U35"/>
    <mergeCell ref="V35:Z35"/>
    <mergeCell ref="AA35:AE35"/>
    <mergeCell ref="AF35:AJ35"/>
    <mergeCell ref="G36:K36"/>
    <mergeCell ref="L36:P36"/>
    <mergeCell ref="Q36:U36"/>
    <mergeCell ref="V36:Z36"/>
    <mergeCell ref="AA36:AE36"/>
    <mergeCell ref="AF36:AJ36"/>
    <mergeCell ref="G37:K37"/>
    <mergeCell ref="L37:P37"/>
    <mergeCell ref="P229:W229"/>
    <mergeCell ref="J230:N231"/>
    <mergeCell ref="O230:P230"/>
    <mergeCell ref="Q230:Q231"/>
    <mergeCell ref="R230:U230"/>
    <mergeCell ref="V230:V231"/>
    <mergeCell ref="AK34:AO34"/>
    <mergeCell ref="AP34:AT34"/>
    <mergeCell ref="AK35:AO35"/>
    <mergeCell ref="AP35:AT35"/>
    <mergeCell ref="AK36:AO36"/>
    <mergeCell ref="AP36:AT36"/>
    <mergeCell ref="Q37:U37"/>
    <mergeCell ref="V37:Z37"/>
    <mergeCell ref="AA37:AE37"/>
    <mergeCell ref="AF37:AJ37"/>
    <mergeCell ref="AK37:AO37"/>
    <mergeCell ref="AP37:AT37"/>
    <mergeCell ref="AF46:AJ46"/>
    <mergeCell ref="G38:K38"/>
    <mergeCell ref="L38:P38"/>
    <mergeCell ref="Q38:U38"/>
    <mergeCell ref="V38:Z38"/>
    <mergeCell ref="AA38:AE38"/>
    <mergeCell ref="AF38:AJ38"/>
    <mergeCell ref="AK38:AO38"/>
    <mergeCell ref="AP38:AT38"/>
    <mergeCell ref="G39:K39"/>
    <mergeCell ref="L39:P39"/>
    <mergeCell ref="AA42:AE42"/>
    <mergeCell ref="L43:P43"/>
    <mergeCell ref="Q43:U43"/>
    <mergeCell ref="L46:P46"/>
    <mergeCell ref="Q46:U46"/>
    <mergeCell ref="V46:Z46"/>
    <mergeCell ref="AA46:AE46"/>
    <mergeCell ref="C224:G225"/>
    <mergeCell ref="H224:K225"/>
    <mergeCell ref="L224:T224"/>
    <mergeCell ref="U224:U225"/>
    <mergeCell ref="V224:Y225"/>
    <mergeCell ref="L225:N225"/>
    <mergeCell ref="P225:P226"/>
    <mergeCell ref="Q225:S225"/>
    <mergeCell ref="L226:O226"/>
    <mergeCell ref="Q226:T226"/>
    <mergeCell ref="G184:K184"/>
    <mergeCell ref="L184:P184"/>
    <mergeCell ref="Q184:U184"/>
    <mergeCell ref="V184:Z184"/>
    <mergeCell ref="AA184:AE184"/>
    <mergeCell ref="B169:F172"/>
    <mergeCell ref="B157:F160"/>
    <mergeCell ref="G157:K157"/>
    <mergeCell ref="L157:P157"/>
    <mergeCell ref="Q157:U157"/>
    <mergeCell ref="V157:Z157"/>
    <mergeCell ref="AA157:AE157"/>
    <mergeCell ref="Q121:Q122"/>
    <mergeCell ref="R121:V122"/>
    <mergeCell ref="N122:P122"/>
    <mergeCell ref="Q39:U39"/>
    <mergeCell ref="V39:Z39"/>
    <mergeCell ref="AA39:AE39"/>
    <mergeCell ref="AF39:AJ39"/>
    <mergeCell ref="AK39:AO39"/>
    <mergeCell ref="H217:Q217"/>
    <mergeCell ref="O219:R219"/>
    <mergeCell ref="T219:V219"/>
    <mergeCell ref="Y219:AC219"/>
    <mergeCell ref="I220:P220"/>
    <mergeCell ref="C221:H222"/>
    <mergeCell ref="L223:M223"/>
    <mergeCell ref="O223:R223"/>
    <mergeCell ref="U223:AB223"/>
    <mergeCell ref="B210:C210"/>
    <mergeCell ref="D210:G210"/>
    <mergeCell ref="H210:N210"/>
    <mergeCell ref="O210:S210"/>
    <mergeCell ref="T210:U210"/>
    <mergeCell ref="V210:Z210"/>
    <mergeCell ref="AH210:AO210"/>
    <mergeCell ref="B207:C207"/>
    <mergeCell ref="D207:G207"/>
    <mergeCell ref="H207:N207"/>
    <mergeCell ref="O207:S207"/>
    <mergeCell ref="T207:U207"/>
    <mergeCell ref="V207:Z207"/>
    <mergeCell ref="AA207:AG207"/>
    <mergeCell ref="AH207:AO207"/>
    <mergeCell ref="AF183:AJ183"/>
    <mergeCell ref="AK183:AO183"/>
    <mergeCell ref="B184:F184"/>
    <mergeCell ref="AP211:AS211"/>
    <mergeCell ref="B212:C212"/>
    <mergeCell ref="D212:G212"/>
    <mergeCell ref="H212:K212"/>
    <mergeCell ref="L212:N212"/>
    <mergeCell ref="O212:U212"/>
    <mergeCell ref="V212:Z212"/>
    <mergeCell ref="AA212:AG212"/>
    <mergeCell ref="AH212:AL212"/>
    <mergeCell ref="AM212:AO212"/>
    <mergeCell ref="AP212:AS212"/>
    <mergeCell ref="B211:C211"/>
    <mergeCell ref="D211:G211"/>
    <mergeCell ref="H211:N211"/>
    <mergeCell ref="O211:R211"/>
    <mergeCell ref="S211:U211"/>
    <mergeCell ref="V211:Z211"/>
    <mergeCell ref="AA211:AG211"/>
    <mergeCell ref="AH211:AL211"/>
    <mergeCell ref="AM211:AO211"/>
    <mergeCell ref="AP210:AS210"/>
    <mergeCell ref="AM208:AO208"/>
    <mergeCell ref="AP208:AS208"/>
    <mergeCell ref="B209:C209"/>
    <mergeCell ref="D209:G209"/>
    <mergeCell ref="H209:N209"/>
    <mergeCell ref="O209:S209"/>
    <mergeCell ref="T209:U209"/>
    <mergeCell ref="V209:Z209"/>
    <mergeCell ref="AA209:AG209"/>
    <mergeCell ref="AH209:AO209"/>
    <mergeCell ref="AP209:AS209"/>
    <mergeCell ref="B208:C208"/>
    <mergeCell ref="D208:G208"/>
    <mergeCell ref="H208:K208"/>
    <mergeCell ref="L208:N208"/>
    <mergeCell ref="O208:R208"/>
    <mergeCell ref="S208:U208"/>
    <mergeCell ref="V208:Z208"/>
    <mergeCell ref="AA208:AG208"/>
    <mergeCell ref="AH208:AL208"/>
    <mergeCell ref="AP207:AS207"/>
    <mergeCell ref="AM205:AO205"/>
    <mergeCell ref="AP205:AS205"/>
    <mergeCell ref="B206:C206"/>
    <mergeCell ref="D206:G206"/>
    <mergeCell ref="H206:N206"/>
    <mergeCell ref="O206:S206"/>
    <mergeCell ref="T206:U206"/>
    <mergeCell ref="V206:Z206"/>
    <mergeCell ref="AA206:AG206"/>
    <mergeCell ref="AH206:AO206"/>
    <mergeCell ref="AP206:AS206"/>
    <mergeCell ref="B205:C205"/>
    <mergeCell ref="D205:G205"/>
    <mergeCell ref="H205:K205"/>
    <mergeCell ref="L205:N205"/>
    <mergeCell ref="O205:R205"/>
    <mergeCell ref="S205:U205"/>
    <mergeCell ref="V205:Z205"/>
    <mergeCell ref="AA205:AG205"/>
    <mergeCell ref="AH205:AL205"/>
    <mergeCell ref="AP202:AS202"/>
    <mergeCell ref="D203:G203"/>
    <mergeCell ref="H203:N203"/>
    <mergeCell ref="O203:U203"/>
    <mergeCell ref="V203:Z203"/>
    <mergeCell ref="AA203:AG203"/>
    <mergeCell ref="AH203:AO203"/>
    <mergeCell ref="AP203:AS203"/>
    <mergeCell ref="D204:G204"/>
    <mergeCell ref="H204:N204"/>
    <mergeCell ref="O204:U204"/>
    <mergeCell ref="V204:Z204"/>
    <mergeCell ref="AA204:AG204"/>
    <mergeCell ref="AH204:AO204"/>
    <mergeCell ref="AP204:AS204"/>
    <mergeCell ref="AA185:AE185"/>
    <mergeCell ref="AF185:AJ185"/>
    <mergeCell ref="AK185:AO185"/>
    <mergeCell ref="C190:E190"/>
    <mergeCell ref="C191:E191"/>
    <mergeCell ref="C192:E192"/>
    <mergeCell ref="C193:E193"/>
    <mergeCell ref="B202:C204"/>
    <mergeCell ref="D202:G202"/>
    <mergeCell ref="H202:N202"/>
    <mergeCell ref="O202:U202"/>
    <mergeCell ref="V202:Z202"/>
    <mergeCell ref="AA202:AG202"/>
    <mergeCell ref="AH202:AO202"/>
    <mergeCell ref="V185:Z185"/>
    <mergeCell ref="B185:F185"/>
    <mergeCell ref="G185:K185"/>
    <mergeCell ref="AF184:AJ184"/>
    <mergeCell ref="AK184:AO184"/>
    <mergeCell ref="B183:F183"/>
    <mergeCell ref="G183:K183"/>
    <mergeCell ref="L183:P183"/>
    <mergeCell ref="Q183:U183"/>
    <mergeCell ref="V183:Z183"/>
    <mergeCell ref="B181:F181"/>
    <mergeCell ref="G181:K181"/>
    <mergeCell ref="L181:P181"/>
    <mergeCell ref="Q181:U181"/>
    <mergeCell ref="V181:Z181"/>
    <mergeCell ref="AA181:AE181"/>
    <mergeCell ref="AF181:AJ181"/>
    <mergeCell ref="AK181:AO181"/>
    <mergeCell ref="B182:F182"/>
    <mergeCell ref="G182:K182"/>
    <mergeCell ref="L182:P182"/>
    <mergeCell ref="Q182:U182"/>
    <mergeCell ref="V182:Z182"/>
    <mergeCell ref="AA182:AE182"/>
    <mergeCell ref="AF182:AJ182"/>
    <mergeCell ref="AK182:AO182"/>
    <mergeCell ref="AF176:AJ176"/>
    <mergeCell ref="AK176:AO176"/>
    <mergeCell ref="B179:F180"/>
    <mergeCell ref="G179:Z179"/>
    <mergeCell ref="AA179:AE180"/>
    <mergeCell ref="AF179:AJ180"/>
    <mergeCell ref="AK179:AO180"/>
    <mergeCell ref="G180:K180"/>
    <mergeCell ref="L180:P180"/>
    <mergeCell ref="Q180:U180"/>
    <mergeCell ref="V180:Z180"/>
    <mergeCell ref="AP175:AT175"/>
    <mergeCell ref="G172:K172"/>
    <mergeCell ref="L172:P172"/>
    <mergeCell ref="Q172:U172"/>
    <mergeCell ref="AA172:AE172"/>
    <mergeCell ref="AF172:AJ172"/>
    <mergeCell ref="AK172:AO172"/>
    <mergeCell ref="AP172:AT172"/>
    <mergeCell ref="B173:F176"/>
    <mergeCell ref="G173:K173"/>
    <mergeCell ref="L173:P173"/>
    <mergeCell ref="Q173:U173"/>
    <mergeCell ref="V173:Z173"/>
    <mergeCell ref="AA173:AE173"/>
    <mergeCell ref="AF173:AJ173"/>
    <mergeCell ref="AK173:AO173"/>
    <mergeCell ref="AP173:AT173"/>
    <mergeCell ref="G174:K174"/>
    <mergeCell ref="L174:P174"/>
    <mergeCell ref="Q174:U174"/>
    <mergeCell ref="V174:Z174"/>
    <mergeCell ref="AF174:AJ174"/>
    <mergeCell ref="AK174:AO174"/>
    <mergeCell ref="G169:K169"/>
    <mergeCell ref="L169:P169"/>
    <mergeCell ref="Q169:U169"/>
    <mergeCell ref="V169:Z169"/>
    <mergeCell ref="AA169:AE169"/>
    <mergeCell ref="AF169:AJ169"/>
    <mergeCell ref="AK169:AO169"/>
    <mergeCell ref="AP176:AT176"/>
    <mergeCell ref="AP169:AT169"/>
    <mergeCell ref="G170:K170"/>
    <mergeCell ref="L170:P170"/>
    <mergeCell ref="Q170:U170"/>
    <mergeCell ref="V170:Z170"/>
    <mergeCell ref="AA170:AE170"/>
    <mergeCell ref="AF170:AJ170"/>
    <mergeCell ref="AK170:AO170"/>
    <mergeCell ref="AP170:AT170"/>
    <mergeCell ref="G171:K171"/>
    <mergeCell ref="L171:P171"/>
    <mergeCell ref="Q171:U171"/>
    <mergeCell ref="V171:Z171"/>
    <mergeCell ref="AA171:AE171"/>
    <mergeCell ref="AF171:AJ171"/>
    <mergeCell ref="AK171:AO171"/>
    <mergeCell ref="AP174:AT174"/>
    <mergeCell ref="G175:K175"/>
    <mergeCell ref="L175:P175"/>
    <mergeCell ref="Q175:U175"/>
    <mergeCell ref="V175:Z175"/>
    <mergeCell ref="AA175:AE175"/>
    <mergeCell ref="AF175:AJ175"/>
    <mergeCell ref="AK175:AO175"/>
    <mergeCell ref="G168:K168"/>
    <mergeCell ref="L168:P168"/>
    <mergeCell ref="Q168:U168"/>
    <mergeCell ref="V168:Z168"/>
    <mergeCell ref="AA168:AE168"/>
    <mergeCell ref="AF168:AJ168"/>
    <mergeCell ref="AK168:AO168"/>
    <mergeCell ref="AP168:AT168"/>
    <mergeCell ref="AP171:AT171"/>
    <mergeCell ref="B165:F168"/>
    <mergeCell ref="G165:K165"/>
    <mergeCell ref="L165:P165"/>
    <mergeCell ref="Q165:U165"/>
    <mergeCell ref="V165:Z165"/>
    <mergeCell ref="AA165:AE165"/>
    <mergeCell ref="AF165:AJ165"/>
    <mergeCell ref="AK165:AO165"/>
    <mergeCell ref="AP165:AT165"/>
    <mergeCell ref="G166:K166"/>
    <mergeCell ref="L166:P166"/>
    <mergeCell ref="Q166:U166"/>
    <mergeCell ref="V166:Z166"/>
    <mergeCell ref="AA166:AE166"/>
    <mergeCell ref="AF166:AJ166"/>
    <mergeCell ref="AK166:AO166"/>
    <mergeCell ref="AP166:AT166"/>
    <mergeCell ref="G167:K167"/>
    <mergeCell ref="L167:P167"/>
    <mergeCell ref="Q167:U167"/>
    <mergeCell ref="V167:Z167"/>
    <mergeCell ref="AF167:AJ167"/>
    <mergeCell ref="AK167:AO167"/>
    <mergeCell ref="G163:K163"/>
    <mergeCell ref="L163:P163"/>
    <mergeCell ref="Q163:U163"/>
    <mergeCell ref="V163:Z163"/>
    <mergeCell ref="AA163:AE163"/>
    <mergeCell ref="AF163:AJ163"/>
    <mergeCell ref="AK163:AO163"/>
    <mergeCell ref="AP163:AT163"/>
    <mergeCell ref="G164:K164"/>
    <mergeCell ref="L164:P164"/>
    <mergeCell ref="Q164:U164"/>
    <mergeCell ref="V164:Z164"/>
    <mergeCell ref="AA164:AE164"/>
    <mergeCell ref="AF164:AJ164"/>
    <mergeCell ref="AK164:AO164"/>
    <mergeCell ref="AP164:AT164"/>
    <mergeCell ref="AP167:AT167"/>
    <mergeCell ref="G162:K162"/>
    <mergeCell ref="L162:P162"/>
    <mergeCell ref="Q162:U162"/>
    <mergeCell ref="V162:Z162"/>
    <mergeCell ref="AA162:AE162"/>
    <mergeCell ref="AF162:AJ162"/>
    <mergeCell ref="AK162:AO162"/>
    <mergeCell ref="AP162:AT162"/>
    <mergeCell ref="AP159:AT159"/>
    <mergeCell ref="G160:K160"/>
    <mergeCell ref="L160:P160"/>
    <mergeCell ref="Q160:U160"/>
    <mergeCell ref="V160:Z160"/>
    <mergeCell ref="AA160:AE160"/>
    <mergeCell ref="AF160:AJ160"/>
    <mergeCell ref="AK160:AO160"/>
    <mergeCell ref="AP160:AT160"/>
    <mergeCell ref="AP157:AT157"/>
    <mergeCell ref="G158:K158"/>
    <mergeCell ref="L158:P158"/>
    <mergeCell ref="Q158:U158"/>
    <mergeCell ref="V158:Z158"/>
    <mergeCell ref="AA158:AE158"/>
    <mergeCell ref="AF158:AJ158"/>
    <mergeCell ref="AK158:AO158"/>
    <mergeCell ref="AP158:AT158"/>
    <mergeCell ref="AP154:AT156"/>
    <mergeCell ref="L155:P156"/>
    <mergeCell ref="Q155:U156"/>
    <mergeCell ref="V155:Z156"/>
    <mergeCell ref="AA155:AE156"/>
    <mergeCell ref="AF155:AJ156"/>
    <mergeCell ref="AK155:AO156"/>
    <mergeCell ref="AF161:AJ161"/>
    <mergeCell ref="AK161:AO161"/>
    <mergeCell ref="AP161:AT161"/>
    <mergeCell ref="I123:P123"/>
    <mergeCell ref="I107:P107"/>
    <mergeCell ref="O113:P113"/>
    <mergeCell ref="Q113:Q114"/>
    <mergeCell ref="R113:S113"/>
    <mergeCell ref="T113:T114"/>
    <mergeCell ref="I115:P115"/>
    <mergeCell ref="P119:S119"/>
    <mergeCell ref="AF119:AH119"/>
    <mergeCell ref="N121:P121"/>
    <mergeCell ref="C113:I114"/>
    <mergeCell ref="M121:M122"/>
    <mergeCell ref="J121:L122"/>
    <mergeCell ref="C121:I122"/>
    <mergeCell ref="AA97:AC98"/>
    <mergeCell ref="L98:N98"/>
    <mergeCell ref="P98:P99"/>
    <mergeCell ref="Q98:S98"/>
    <mergeCell ref="U98:U99"/>
    <mergeCell ref="V98:X98"/>
    <mergeCell ref="L99:O99"/>
    <mergeCell ref="Q99:T99"/>
    <mergeCell ref="V99:Y99"/>
    <mergeCell ref="U113:Y114"/>
    <mergeCell ref="O114:P114"/>
    <mergeCell ref="R114:S114"/>
    <mergeCell ref="Q104:S104"/>
    <mergeCell ref="U94:W95"/>
    <mergeCell ref="X94:Y95"/>
    <mergeCell ref="O95:S95"/>
    <mergeCell ref="X80:Y81"/>
    <mergeCell ref="P81:S81"/>
    <mergeCell ref="I82:P82"/>
    <mergeCell ref="C83:H84"/>
    <mergeCell ref="O83:Q83"/>
    <mergeCell ref="R83:R84"/>
    <mergeCell ref="S83:V84"/>
    <mergeCell ref="O84:Q84"/>
    <mergeCell ref="L85:N85"/>
    <mergeCell ref="P85:R85"/>
    <mergeCell ref="S85:T85"/>
    <mergeCell ref="W85:Z85"/>
    <mergeCell ref="AA85:AB85"/>
    <mergeCell ref="I90:L90"/>
    <mergeCell ref="O92:Q92"/>
    <mergeCell ref="T92:W92"/>
    <mergeCell ref="Z92:AC92"/>
    <mergeCell ref="J80:K81"/>
    <mergeCell ref="L80:L81"/>
    <mergeCell ref="C80:I81"/>
    <mergeCell ref="C94:H95"/>
    <mergeCell ref="O94:Q94"/>
    <mergeCell ref="V78:X78"/>
    <mergeCell ref="H79:J79"/>
    <mergeCell ref="K79:L79"/>
    <mergeCell ref="M80:N80"/>
    <mergeCell ref="O80:O81"/>
    <mergeCell ref="P80:Q80"/>
    <mergeCell ref="T80:T81"/>
    <mergeCell ref="U80:W81"/>
    <mergeCell ref="M81:N81"/>
    <mergeCell ref="AU25:AY25"/>
    <mergeCell ref="AZ25:BD25"/>
    <mergeCell ref="BE25:BI25"/>
    <mergeCell ref="B26:F26"/>
    <mergeCell ref="G26:K26"/>
    <mergeCell ref="L26:P26"/>
    <mergeCell ref="Q26:U26"/>
    <mergeCell ref="V26:Z26"/>
    <mergeCell ref="AA26:AE26"/>
    <mergeCell ref="AF26:AJ26"/>
    <mergeCell ref="AK26:AO26"/>
    <mergeCell ref="AP26:AT26"/>
    <mergeCell ref="AU26:AY26"/>
    <mergeCell ref="AZ26:BD26"/>
    <mergeCell ref="BE26:BI26"/>
    <mergeCell ref="AF25:AJ25"/>
    <mergeCell ref="AK25:AO25"/>
    <mergeCell ref="AP25:AT25"/>
    <mergeCell ref="AP66:AS66"/>
    <mergeCell ref="AP67:AS67"/>
    <mergeCell ref="AA70:AD70"/>
    <mergeCell ref="AE70:AG70"/>
    <mergeCell ref="V67:Z67"/>
    <mergeCell ref="AU23:AY23"/>
    <mergeCell ref="AZ23:BD23"/>
    <mergeCell ref="BE23:BI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AP24:AT24"/>
    <mergeCell ref="AU24:AY24"/>
    <mergeCell ref="AZ24:BD24"/>
    <mergeCell ref="BE24:BI24"/>
    <mergeCell ref="B23:F23"/>
    <mergeCell ref="G23:K23"/>
    <mergeCell ref="L23:P23"/>
    <mergeCell ref="Q23:U23"/>
    <mergeCell ref="V23:Z23"/>
    <mergeCell ref="AA23:AE23"/>
    <mergeCell ref="AF23:AJ23"/>
    <mergeCell ref="AK23:AO23"/>
    <mergeCell ref="AP23:AT23"/>
    <mergeCell ref="AU21:AY21"/>
    <mergeCell ref="AZ21:BD21"/>
    <mergeCell ref="BE21:BI21"/>
    <mergeCell ref="B22:F22"/>
    <mergeCell ref="G22:K22"/>
    <mergeCell ref="L22:P22"/>
    <mergeCell ref="Q22:U22"/>
    <mergeCell ref="V22:Z22"/>
    <mergeCell ref="AA22:AE22"/>
    <mergeCell ref="AF22:AJ22"/>
    <mergeCell ref="AK22:AO22"/>
    <mergeCell ref="AP22:AT22"/>
    <mergeCell ref="AU22:AY22"/>
    <mergeCell ref="AZ22:BD22"/>
    <mergeCell ref="BE22:BI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AP21:AT21"/>
    <mergeCell ref="AU19:AY19"/>
    <mergeCell ref="AZ19:BD19"/>
    <mergeCell ref="BE19:BI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AZ20:BD20"/>
    <mergeCell ref="BE20:BI20"/>
    <mergeCell ref="AP19:AT19"/>
    <mergeCell ref="B19:F19"/>
    <mergeCell ref="G19:K19"/>
    <mergeCell ref="L19:P19"/>
    <mergeCell ref="Q19:U19"/>
    <mergeCell ref="V19:Z19"/>
    <mergeCell ref="AA19:AE19"/>
    <mergeCell ref="AF19:AJ19"/>
    <mergeCell ref="AK19:AO19"/>
    <mergeCell ref="AU17:AY17"/>
    <mergeCell ref="AZ17:BD17"/>
    <mergeCell ref="BE17:BI17"/>
    <mergeCell ref="B18:F18"/>
    <mergeCell ref="G18:K18"/>
    <mergeCell ref="L18:P18"/>
    <mergeCell ref="Q18:U18"/>
    <mergeCell ref="V18:Z18"/>
    <mergeCell ref="AA18:AE18"/>
    <mergeCell ref="AF18:AJ18"/>
    <mergeCell ref="AK18:AO18"/>
    <mergeCell ref="AP18:AT18"/>
    <mergeCell ref="AU18:AY18"/>
    <mergeCell ref="AZ18:BD18"/>
    <mergeCell ref="BE18:BI18"/>
    <mergeCell ref="B17:F17"/>
    <mergeCell ref="G17:K17"/>
    <mergeCell ref="L17:P17"/>
    <mergeCell ref="Q17:U17"/>
    <mergeCell ref="V17:Z17"/>
    <mergeCell ref="AA17:AE17"/>
    <mergeCell ref="AF17:AJ17"/>
    <mergeCell ref="AK17:AO17"/>
    <mergeCell ref="AP17:AT17"/>
    <mergeCell ref="AP15:AT15"/>
    <mergeCell ref="AU15:AY15"/>
    <mergeCell ref="AZ15:BD15"/>
    <mergeCell ref="BE15:BI15"/>
    <mergeCell ref="B16:F16"/>
    <mergeCell ref="G16:K16"/>
    <mergeCell ref="L16:P16"/>
    <mergeCell ref="Q16:U16"/>
    <mergeCell ref="V16:Z16"/>
    <mergeCell ref="AA16:AE16"/>
    <mergeCell ref="AF16:AJ16"/>
    <mergeCell ref="AK16:AO16"/>
    <mergeCell ref="AP16:AT16"/>
    <mergeCell ref="AU16:AY16"/>
    <mergeCell ref="AZ16:BD16"/>
    <mergeCell ref="BE16:BI16"/>
    <mergeCell ref="B15:F15"/>
    <mergeCell ref="G15:K15"/>
    <mergeCell ref="L15:P15"/>
    <mergeCell ref="Q15:U15"/>
    <mergeCell ref="V15:Z15"/>
    <mergeCell ref="AA15:AE15"/>
    <mergeCell ref="AF15:AJ15"/>
    <mergeCell ref="AK15:AO15"/>
    <mergeCell ref="AU13:AY13"/>
    <mergeCell ref="AZ13:BD13"/>
    <mergeCell ref="BE13:BI13"/>
    <mergeCell ref="B14:F14"/>
    <mergeCell ref="G14:K14"/>
    <mergeCell ref="L14:P14"/>
    <mergeCell ref="Q14:U14"/>
    <mergeCell ref="V14:Z14"/>
    <mergeCell ref="AA14:AE14"/>
    <mergeCell ref="AF14:AJ14"/>
    <mergeCell ref="AK14:AO14"/>
    <mergeCell ref="AP14:AT14"/>
    <mergeCell ref="AU14:AY14"/>
    <mergeCell ref="AZ14:BD14"/>
    <mergeCell ref="BE14:BI14"/>
    <mergeCell ref="AP13:AT13"/>
    <mergeCell ref="B13:F13"/>
    <mergeCell ref="G13:K13"/>
    <mergeCell ref="L13:P13"/>
    <mergeCell ref="Q13:U13"/>
    <mergeCell ref="V13:Z13"/>
    <mergeCell ref="AA13:AE13"/>
    <mergeCell ref="AF13:AJ13"/>
    <mergeCell ref="AK13:AO13"/>
    <mergeCell ref="AU11:AY11"/>
    <mergeCell ref="AZ11:BD11"/>
    <mergeCell ref="BE11:BI11"/>
    <mergeCell ref="B12:F12"/>
    <mergeCell ref="G12:K12"/>
    <mergeCell ref="L12:P12"/>
    <mergeCell ref="Q12:U12"/>
    <mergeCell ref="V12:Z12"/>
    <mergeCell ref="AA12:AE12"/>
    <mergeCell ref="AF12:AJ12"/>
    <mergeCell ref="AK12:AO12"/>
    <mergeCell ref="AP12:AT12"/>
    <mergeCell ref="AU12:AY12"/>
    <mergeCell ref="AZ12:BD12"/>
    <mergeCell ref="BE12:BI12"/>
    <mergeCell ref="B11:F11"/>
    <mergeCell ref="G11:K11"/>
    <mergeCell ref="L11:P11"/>
    <mergeCell ref="Q11:U11"/>
    <mergeCell ref="V11:Z11"/>
    <mergeCell ref="AA11:AE11"/>
    <mergeCell ref="AF11:AJ11"/>
    <mergeCell ref="AK11:AO11"/>
    <mergeCell ref="AP11:AT11"/>
    <mergeCell ref="AU9:AY9"/>
    <mergeCell ref="AZ9:BD9"/>
    <mergeCell ref="BE9:BI9"/>
    <mergeCell ref="B10:F10"/>
    <mergeCell ref="G10:K10"/>
    <mergeCell ref="L10:P10"/>
    <mergeCell ref="Q10:U10"/>
    <mergeCell ref="V10:Z10"/>
    <mergeCell ref="AA10:AE10"/>
    <mergeCell ref="AF10:AJ10"/>
    <mergeCell ref="AK10:AO10"/>
    <mergeCell ref="AP10:AT10"/>
    <mergeCell ref="AU10:AY10"/>
    <mergeCell ref="AZ10:BD10"/>
    <mergeCell ref="BE10:BI10"/>
    <mergeCell ref="B9:F9"/>
    <mergeCell ref="G9:K9"/>
    <mergeCell ref="L9:P9"/>
    <mergeCell ref="Q9:U9"/>
    <mergeCell ref="V9:Z9"/>
    <mergeCell ref="AA9:AE9"/>
    <mergeCell ref="AF9:AJ9"/>
    <mergeCell ref="AK9:AO9"/>
    <mergeCell ref="AP9:AT9"/>
    <mergeCell ref="AU7:AY7"/>
    <mergeCell ref="AZ7:BD7"/>
    <mergeCell ref="BE7:BI7"/>
    <mergeCell ref="B8:F8"/>
    <mergeCell ref="G8:K8"/>
    <mergeCell ref="L8:P8"/>
    <mergeCell ref="Q8:U8"/>
    <mergeCell ref="V8:Z8"/>
    <mergeCell ref="AA8:AE8"/>
    <mergeCell ref="AF8:AJ8"/>
    <mergeCell ref="AK8:AO8"/>
    <mergeCell ref="AP8:AT8"/>
    <mergeCell ref="AU8:AY8"/>
    <mergeCell ref="AZ8:BD8"/>
    <mergeCell ref="BE8:BI8"/>
    <mergeCell ref="B7:F7"/>
    <mergeCell ref="G7:K7"/>
    <mergeCell ref="L7:P7"/>
    <mergeCell ref="Q7:U7"/>
    <mergeCell ref="V7:Z7"/>
    <mergeCell ref="AA7:AE7"/>
    <mergeCell ref="AF7:AJ7"/>
    <mergeCell ref="AK7:AO7"/>
    <mergeCell ref="AP7:AT7"/>
    <mergeCell ref="A2:K3"/>
    <mergeCell ref="B5:F6"/>
    <mergeCell ref="G5:K6"/>
    <mergeCell ref="L5:AJ5"/>
    <mergeCell ref="AK5:BI5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V172:Z172"/>
    <mergeCell ref="B161:F164"/>
    <mergeCell ref="G161:K161"/>
    <mergeCell ref="L161:P161"/>
    <mergeCell ref="Q161:U161"/>
    <mergeCell ref="V161:Z161"/>
    <mergeCell ref="AA161:AE161"/>
    <mergeCell ref="B25:F25"/>
    <mergeCell ref="G25:K25"/>
    <mergeCell ref="L25:P25"/>
    <mergeCell ref="Q25:U25"/>
    <mergeCell ref="V25:Z25"/>
    <mergeCell ref="AA25:AE25"/>
    <mergeCell ref="B72:C72"/>
    <mergeCell ref="D72:G72"/>
    <mergeCell ref="V72:Z72"/>
    <mergeCell ref="V73:Z73"/>
    <mergeCell ref="AA67:AG67"/>
    <mergeCell ref="AH67:AO67"/>
    <mergeCell ref="B69:C69"/>
    <mergeCell ref="D69:G69"/>
    <mergeCell ref="H69:L69"/>
    <mergeCell ref="M69:N69"/>
    <mergeCell ref="O69:R69"/>
    <mergeCell ref="S69:U69"/>
    <mergeCell ref="V69:Z69"/>
    <mergeCell ref="AA69:AG69"/>
    <mergeCell ref="AH69:AL69"/>
    <mergeCell ref="V66:Z66"/>
    <mergeCell ref="AA66:AG66"/>
    <mergeCell ref="H70:L70"/>
    <mergeCell ref="M70:N70"/>
    <mergeCell ref="V70:Z70"/>
    <mergeCell ref="AM69:AO69"/>
    <mergeCell ref="AH66:AO66"/>
    <mergeCell ref="AP69:AS69"/>
    <mergeCell ref="P136:T136"/>
    <mergeCell ref="C56:E56"/>
    <mergeCell ref="D66:G66"/>
    <mergeCell ref="H66:N66"/>
    <mergeCell ref="O66:U66"/>
    <mergeCell ref="C55:E55"/>
    <mergeCell ref="D67:G67"/>
    <mergeCell ref="H67:N67"/>
    <mergeCell ref="O67:U67"/>
    <mergeCell ref="C57:E57"/>
    <mergeCell ref="C58:E58"/>
    <mergeCell ref="B66:C68"/>
    <mergeCell ref="H68:N68"/>
    <mergeCell ref="O68:U68"/>
    <mergeCell ref="D68:G68"/>
    <mergeCell ref="V68:Z68"/>
    <mergeCell ref="AA68:AG68"/>
    <mergeCell ref="AP68:AS68"/>
    <mergeCell ref="AH68:AO68"/>
    <mergeCell ref="AH70:AL70"/>
    <mergeCell ref="AM70:AO70"/>
    <mergeCell ref="AP70:AS70"/>
    <mergeCell ref="B71:C71"/>
    <mergeCell ref="D71:G71"/>
    <mergeCell ref="V71:Z71"/>
    <mergeCell ref="AP71:AS71"/>
    <mergeCell ref="B70:C70"/>
    <mergeCell ref="D70:G70"/>
    <mergeCell ref="O70:U70"/>
    <mergeCell ref="H71:N71"/>
    <mergeCell ref="O71:U71"/>
    <mergeCell ref="AA71:AG71"/>
    <mergeCell ref="AH71:AO71"/>
    <mergeCell ref="AP72:AS72"/>
    <mergeCell ref="AP73:AS73"/>
    <mergeCell ref="B74:C74"/>
    <mergeCell ref="D74:G74"/>
    <mergeCell ref="H74:L74"/>
    <mergeCell ref="M74:N74"/>
    <mergeCell ref="V74:Z74"/>
    <mergeCell ref="AA74:AG74"/>
    <mergeCell ref="AH74:AL74"/>
    <mergeCell ref="AM74:AO74"/>
    <mergeCell ref="AP74:AS74"/>
    <mergeCell ref="B73:C73"/>
    <mergeCell ref="D73:G73"/>
    <mergeCell ref="H72:N72"/>
    <mergeCell ref="O72:U72"/>
    <mergeCell ref="AA72:AG72"/>
    <mergeCell ref="AH72:AO72"/>
    <mergeCell ref="H73:N73"/>
    <mergeCell ref="O73:U73"/>
    <mergeCell ref="AA73:AG73"/>
    <mergeCell ref="AH73:AO73"/>
    <mergeCell ref="O74:U74"/>
    <mergeCell ref="D128:G128"/>
    <mergeCell ref="J128:K128"/>
    <mergeCell ref="L128:N128"/>
    <mergeCell ref="D129:F129"/>
    <mergeCell ref="E131:G131"/>
    <mergeCell ref="B154:F156"/>
    <mergeCell ref="G154:K156"/>
    <mergeCell ref="L154:AO154"/>
    <mergeCell ref="G159:K159"/>
    <mergeCell ref="L159:P159"/>
    <mergeCell ref="A151:K152"/>
    <mergeCell ref="I149:K149"/>
    <mergeCell ref="M149:Q149"/>
    <mergeCell ref="S149:V149"/>
    <mergeCell ref="Q159:U159"/>
    <mergeCell ref="V159:Z159"/>
    <mergeCell ref="AA159:AE159"/>
    <mergeCell ref="AF159:AJ159"/>
    <mergeCell ref="AK159:AO159"/>
    <mergeCell ref="V134:X135"/>
    <mergeCell ref="J135:M135"/>
    <mergeCell ref="O135:O136"/>
    <mergeCell ref="P135:S135"/>
    <mergeCell ref="J136:N136"/>
    <mergeCell ref="J134:T134"/>
    <mergeCell ref="U134:U135"/>
    <mergeCell ref="AF157:AJ157"/>
    <mergeCell ref="AK157:AO15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453" r:id="rId4">
          <objectPr defaultSize="0" autoPict="0" r:id="rId5">
            <anchor moveWithCells="1">
              <from>
                <xdr:col>1</xdr:col>
                <xdr:colOff>9525</xdr:colOff>
                <xdr:row>51</xdr:row>
                <xdr:rowOff>0</xdr:rowOff>
              </from>
              <to>
                <xdr:col>9</xdr:col>
                <xdr:colOff>9525</xdr:colOff>
                <xdr:row>53</xdr:row>
                <xdr:rowOff>209550</xdr:rowOff>
              </to>
            </anchor>
          </objectPr>
        </oleObject>
      </mc:Choice>
      <mc:Fallback>
        <oleObject progId="Equation.3" shapeId="2453" r:id="rId4"/>
      </mc:Fallback>
    </mc:AlternateContent>
    <mc:AlternateContent xmlns:mc="http://schemas.openxmlformats.org/markup-compatibility/2006">
      <mc:Choice Requires="x14">
        <oleObject progId="Equation.3" shapeId="2454" r:id="rId6">
          <objectPr defaultSize="0" r:id="rId7">
            <anchor moveWithCells="1">
              <from>
                <xdr:col>2</xdr:col>
                <xdr:colOff>47625</xdr:colOff>
                <xdr:row>59</xdr:row>
                <xdr:rowOff>19050</xdr:rowOff>
              </from>
              <to>
                <xdr:col>12</xdr:col>
                <xdr:colOff>114300</xdr:colOff>
                <xdr:row>60</xdr:row>
                <xdr:rowOff>0</xdr:rowOff>
              </to>
            </anchor>
          </objectPr>
        </oleObject>
      </mc:Choice>
      <mc:Fallback>
        <oleObject progId="Equation.3" shapeId="2454" r:id="rId6"/>
      </mc:Fallback>
    </mc:AlternateContent>
    <mc:AlternateContent xmlns:mc="http://schemas.openxmlformats.org/markup-compatibility/2006">
      <mc:Choice Requires="x14">
        <oleObject progId="Equation.3" shapeId="2455" r:id="rId8">
          <objectPr defaultSize="0" r:id="rId9">
            <anchor moveWithCells="1">
              <from>
                <xdr:col>3</xdr:col>
                <xdr:colOff>9525</xdr:colOff>
                <xdr:row>61</xdr:row>
                <xdr:rowOff>9525</xdr:rowOff>
              </from>
              <to>
                <xdr:col>13</xdr:col>
                <xdr:colOff>19050</xdr:colOff>
                <xdr:row>62</xdr:row>
                <xdr:rowOff>123825</xdr:rowOff>
              </to>
            </anchor>
          </objectPr>
        </oleObject>
      </mc:Choice>
      <mc:Fallback>
        <oleObject progId="Equation.3" shapeId="2455" r:id="rId8"/>
      </mc:Fallback>
    </mc:AlternateContent>
    <mc:AlternateContent xmlns:mc="http://schemas.openxmlformats.org/markup-compatibility/2006">
      <mc:Choice Requires="x14">
        <oleObject progId="Equation.3" shapeId="2456" r:id="rId10">
          <objectPr defaultSize="0" r:id="rId11">
            <anchor moveWithCells="1">
              <from>
                <xdr:col>1</xdr:col>
                <xdr:colOff>9525</xdr:colOff>
                <xdr:row>133</xdr:row>
                <xdr:rowOff>9525</xdr:rowOff>
              </from>
              <to>
                <xdr:col>8</xdr:col>
                <xdr:colOff>142875</xdr:colOff>
                <xdr:row>135</xdr:row>
                <xdr:rowOff>180975</xdr:rowOff>
              </to>
            </anchor>
          </objectPr>
        </oleObject>
      </mc:Choice>
      <mc:Fallback>
        <oleObject progId="Equation.3" shapeId="2456" r:id="rId10"/>
      </mc:Fallback>
    </mc:AlternateContent>
    <mc:AlternateContent xmlns:mc="http://schemas.openxmlformats.org/markup-compatibility/2006">
      <mc:Choice Requires="x14">
        <oleObject progId="Equation.3" shapeId="2457" r:id="rId12">
          <objectPr defaultSize="0" r:id="rId13">
            <anchor moveWithCells="1">
              <from>
                <xdr:col>9</xdr:col>
                <xdr:colOff>47625</xdr:colOff>
                <xdr:row>90</xdr:row>
                <xdr:rowOff>19050</xdr:rowOff>
              </from>
              <to>
                <xdr:col>23</xdr:col>
                <xdr:colOff>9525</xdr:colOff>
                <xdr:row>91</xdr:row>
                <xdr:rowOff>9525</xdr:rowOff>
              </to>
            </anchor>
          </objectPr>
        </oleObject>
      </mc:Choice>
      <mc:Fallback>
        <oleObject progId="Equation.3" shapeId="2457" r:id="rId12"/>
      </mc:Fallback>
    </mc:AlternateContent>
    <mc:AlternateContent xmlns:mc="http://schemas.openxmlformats.org/markup-compatibility/2006">
      <mc:Choice Requires="x14">
        <oleObject progId="Equation.3" shapeId="2458" r:id="rId14">
          <objectPr defaultSize="0" r:id="rId7">
            <anchor moveWithCells="1">
              <from>
                <xdr:col>1</xdr:col>
                <xdr:colOff>9525</xdr:colOff>
                <xdr:row>126</xdr:row>
                <xdr:rowOff>19050</xdr:rowOff>
              </from>
              <to>
                <xdr:col>11</xdr:col>
                <xdr:colOff>76200</xdr:colOff>
                <xdr:row>127</xdr:row>
                <xdr:rowOff>0</xdr:rowOff>
              </to>
            </anchor>
          </objectPr>
        </oleObject>
      </mc:Choice>
      <mc:Fallback>
        <oleObject progId="Equation.3" shapeId="2458" r:id="rId14"/>
      </mc:Fallback>
    </mc:AlternateContent>
    <mc:AlternateContent xmlns:mc="http://schemas.openxmlformats.org/markup-compatibility/2006">
      <mc:Choice Requires="x14">
        <oleObject progId="Equation.DSMT4" shapeId="2459" r:id="rId15">
          <objectPr defaultSize="0" autoPict="0" r:id="rId16">
            <anchor moveWithCells="1" sizeWithCells="1">
              <from>
                <xdr:col>1</xdr:col>
                <xdr:colOff>0</xdr:colOff>
                <xdr:row>187</xdr:row>
                <xdr:rowOff>47625</xdr:rowOff>
              </from>
              <to>
                <xdr:col>16</xdr:col>
                <xdr:colOff>0</xdr:colOff>
                <xdr:row>188</xdr:row>
                <xdr:rowOff>190500</xdr:rowOff>
              </to>
            </anchor>
          </objectPr>
        </oleObject>
      </mc:Choice>
      <mc:Fallback>
        <oleObject progId="Equation.DSMT4" shapeId="2459" r:id="rId15"/>
      </mc:Fallback>
    </mc:AlternateContent>
    <mc:AlternateContent xmlns:mc="http://schemas.openxmlformats.org/markup-compatibility/2006">
      <mc:Choice Requires="x14">
        <oleObject progId="Equation.3" shapeId="2460" r:id="rId17">
          <objectPr defaultSize="0" r:id="rId18">
            <anchor moveWithCells="1">
              <from>
                <xdr:col>2</xdr:col>
                <xdr:colOff>47625</xdr:colOff>
                <xdr:row>195</xdr:row>
                <xdr:rowOff>9525</xdr:rowOff>
              </from>
              <to>
                <xdr:col>21</xdr:col>
                <xdr:colOff>114300</xdr:colOff>
                <xdr:row>196</xdr:row>
                <xdr:rowOff>9525</xdr:rowOff>
              </to>
            </anchor>
          </objectPr>
        </oleObject>
      </mc:Choice>
      <mc:Fallback>
        <oleObject progId="Equation.3" shapeId="2460" r:id="rId17"/>
      </mc:Fallback>
    </mc:AlternateContent>
    <mc:AlternateContent xmlns:mc="http://schemas.openxmlformats.org/markup-compatibility/2006">
      <mc:Choice Requires="x14">
        <oleObject progId="Equation.3" shapeId="2461" r:id="rId19">
          <objectPr defaultSize="0" r:id="rId20">
            <anchor moveWithCells="1">
              <from>
                <xdr:col>3</xdr:col>
                <xdr:colOff>9525</xdr:colOff>
                <xdr:row>197</xdr:row>
                <xdr:rowOff>57150</xdr:rowOff>
              </from>
              <to>
                <xdr:col>22</xdr:col>
                <xdr:colOff>38100</xdr:colOff>
                <xdr:row>198</xdr:row>
                <xdr:rowOff>200025</xdr:rowOff>
              </to>
            </anchor>
          </objectPr>
        </oleObject>
      </mc:Choice>
      <mc:Fallback>
        <oleObject progId="Equation.3" shapeId="2461" r:id="rId19"/>
      </mc:Fallback>
    </mc:AlternateContent>
    <mc:AlternateContent xmlns:mc="http://schemas.openxmlformats.org/markup-compatibility/2006">
      <mc:Choice Requires="x14">
        <oleObject progId="Equation.3" shapeId="2462" r:id="rId21">
          <objectPr defaultSize="0" r:id="rId22">
            <anchor moveWithCells="1">
              <from>
                <xdr:col>8</xdr:col>
                <xdr:colOff>9525</xdr:colOff>
                <xdr:row>220</xdr:row>
                <xdr:rowOff>57150</xdr:rowOff>
              </from>
              <to>
                <xdr:col>14</xdr:col>
                <xdr:colOff>57150</xdr:colOff>
                <xdr:row>221</xdr:row>
                <xdr:rowOff>200025</xdr:rowOff>
              </to>
            </anchor>
          </objectPr>
        </oleObject>
      </mc:Choice>
      <mc:Fallback>
        <oleObject progId="Equation.3" shapeId="2462" r:id="rId21"/>
      </mc:Fallback>
    </mc:AlternateContent>
    <mc:AlternateContent xmlns:mc="http://schemas.openxmlformats.org/markup-compatibility/2006">
      <mc:Choice Requires="x14">
        <oleObject progId="Equation.3" shapeId="2463" r:id="rId23">
          <objectPr defaultSize="0" r:id="rId24">
            <anchor moveWithCells="1">
              <from>
                <xdr:col>8</xdr:col>
                <xdr:colOff>9525</xdr:colOff>
                <xdr:row>247</xdr:row>
                <xdr:rowOff>57150</xdr:rowOff>
              </from>
              <to>
                <xdr:col>14</xdr:col>
                <xdr:colOff>114300</xdr:colOff>
                <xdr:row>248</xdr:row>
                <xdr:rowOff>200025</xdr:rowOff>
              </to>
            </anchor>
          </objectPr>
        </oleObject>
      </mc:Choice>
      <mc:Fallback>
        <oleObject progId="Equation.3" shapeId="2463" r:id="rId23"/>
      </mc:Fallback>
    </mc:AlternateContent>
    <mc:AlternateContent xmlns:mc="http://schemas.openxmlformats.org/markup-compatibility/2006">
      <mc:Choice Requires="x14">
        <oleObject progId="Equation.3" shapeId="2464" r:id="rId25">
          <objectPr defaultSize="0" r:id="rId26">
            <anchor moveWithCells="1">
              <from>
                <xdr:col>8</xdr:col>
                <xdr:colOff>9525</xdr:colOff>
                <xdr:row>295</xdr:row>
                <xdr:rowOff>57150</xdr:rowOff>
              </from>
              <to>
                <xdr:col>13</xdr:col>
                <xdr:colOff>47625</xdr:colOff>
                <xdr:row>296</xdr:row>
                <xdr:rowOff>171450</xdr:rowOff>
              </to>
            </anchor>
          </objectPr>
        </oleObject>
      </mc:Choice>
      <mc:Fallback>
        <oleObject progId="Equation.3" shapeId="2464" r:id="rId25"/>
      </mc:Fallback>
    </mc:AlternateContent>
    <mc:AlternateContent xmlns:mc="http://schemas.openxmlformats.org/markup-compatibility/2006">
      <mc:Choice Requires="x14">
        <oleObject progId="Equation.3" shapeId="2465" r:id="rId27">
          <objectPr defaultSize="0" r:id="rId28">
            <anchor moveWithCells="1">
              <from>
                <xdr:col>2</xdr:col>
                <xdr:colOff>0</xdr:colOff>
                <xdr:row>301</xdr:row>
                <xdr:rowOff>9525</xdr:rowOff>
              </from>
              <to>
                <xdr:col>15</xdr:col>
                <xdr:colOff>85725</xdr:colOff>
                <xdr:row>301</xdr:row>
                <xdr:rowOff>228600</xdr:rowOff>
              </to>
            </anchor>
          </objectPr>
        </oleObject>
      </mc:Choice>
      <mc:Fallback>
        <oleObject progId="Equation.3" shapeId="2465" r:id="rId27"/>
      </mc:Fallback>
    </mc:AlternateContent>
    <mc:AlternateContent xmlns:mc="http://schemas.openxmlformats.org/markup-compatibility/2006">
      <mc:Choice Requires="x14">
        <oleObject progId="Equation.DSMT4" shapeId="2466" r:id="rId29">
          <objectPr defaultSize="0" autoPict="0" r:id="rId30">
            <anchor moveWithCells="1" sizeWithCells="1">
              <from>
                <xdr:col>1</xdr:col>
                <xdr:colOff>66675</xdr:colOff>
                <xdr:row>308</xdr:row>
                <xdr:rowOff>28575</xdr:rowOff>
              </from>
              <to>
                <xdr:col>8</xdr:col>
                <xdr:colOff>133350</xdr:colOff>
                <xdr:row>310</xdr:row>
                <xdr:rowOff>171450</xdr:rowOff>
              </to>
            </anchor>
          </objectPr>
        </oleObject>
      </mc:Choice>
      <mc:Fallback>
        <oleObject progId="Equation.DSMT4" shapeId="2466" r:id="rId2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127"/>
  <sheetViews>
    <sheetView showGridLines="0" zoomScaleNormal="100" workbookViewId="0"/>
  </sheetViews>
  <sheetFormatPr defaultColWidth="8.77734375" defaultRowHeight="18" customHeight="1"/>
  <cols>
    <col min="1" max="1" width="3.77734375" style="121" customWidth="1"/>
    <col min="2" max="2" width="8.77734375" style="123"/>
    <col min="3" max="3" width="10.77734375" style="123" bestFit="1" customWidth="1"/>
    <col min="4" max="4" width="8.77734375" style="123"/>
    <col min="5" max="5" width="8.77734375" style="122" customWidth="1"/>
    <col min="6" max="21" width="8.77734375" style="122"/>
    <col min="22" max="16384" width="8.77734375" style="121"/>
  </cols>
  <sheetData>
    <row r="1" spans="1:43" ht="15" customHeight="1">
      <c r="A1" s="118" t="s">
        <v>122</v>
      </c>
      <c r="B1" s="119"/>
      <c r="C1" s="119"/>
      <c r="D1" s="119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</row>
    <row r="2" spans="1:43" ht="24">
      <c r="B2" s="243" t="s">
        <v>236</v>
      </c>
      <c r="C2" s="243" t="s">
        <v>457</v>
      </c>
      <c r="D2" s="243" t="s">
        <v>252</v>
      </c>
      <c r="E2" s="243" t="s">
        <v>253</v>
      </c>
      <c r="F2" s="243" t="s">
        <v>120</v>
      </c>
      <c r="G2" s="161" t="s">
        <v>123</v>
      </c>
      <c r="H2" s="161" t="s">
        <v>124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</row>
    <row r="3" spans="1:43" ht="15" customHeight="1">
      <c r="B3" s="152" t="e">
        <f>VLOOKUP("Monochromatic Light Source",Length_6_1!B27:G46,2,FALSE)</f>
        <v>#N/A</v>
      </c>
      <c r="C3" s="152" t="e">
        <f>VLOOKUP("Standard Optical Flat",Length_6_1!B27:G46,2,FALSE)</f>
        <v>#N/A</v>
      </c>
      <c r="D3" s="152">
        <f>Length_6_1!D4</f>
        <v>0</v>
      </c>
      <c r="E3" s="152">
        <f>Length_6_2!D4</f>
        <v>0</v>
      </c>
      <c r="F3" s="152">
        <f>Length_6_1!F4</f>
        <v>0</v>
      </c>
      <c r="G3" s="128" t="e">
        <f ca="1">IF(SUM(R67,R94)=0,"초과","")</f>
        <v>#N/A</v>
      </c>
      <c r="H3" s="130" t="str">
        <f>IF(SUM(AO8,AP8,V33)=0,"PASS","FAIL")</f>
        <v>PASS</v>
      </c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</row>
    <row r="4" spans="1:43" ht="15" customHeight="1">
      <c r="B4" s="119"/>
      <c r="C4" s="119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</row>
    <row r="5" spans="1:43" ht="15" customHeight="1">
      <c r="A5" s="118" t="s">
        <v>254</v>
      </c>
      <c r="C5" s="119"/>
      <c r="D5" s="119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</row>
    <row r="6" spans="1:43" ht="15" customHeight="1">
      <c r="B6" s="570" t="s">
        <v>473</v>
      </c>
      <c r="C6" s="563" t="s">
        <v>474</v>
      </c>
      <c r="D6" s="563" t="s">
        <v>230</v>
      </c>
      <c r="E6" s="563" t="s">
        <v>233</v>
      </c>
      <c r="F6" s="568" t="s">
        <v>475</v>
      </c>
      <c r="G6" s="589"/>
      <c r="H6" s="589"/>
      <c r="I6" s="589"/>
      <c r="J6" s="569"/>
      <c r="K6" s="568" t="s">
        <v>476</v>
      </c>
      <c r="L6" s="589"/>
      <c r="M6" s="589"/>
      <c r="N6" s="589"/>
      <c r="O6" s="569"/>
      <c r="P6" s="568" t="s">
        <v>239</v>
      </c>
      <c r="Q6" s="589"/>
      <c r="R6" s="589"/>
      <c r="S6" s="589"/>
      <c r="T6" s="569"/>
      <c r="U6" s="568" t="s">
        <v>477</v>
      </c>
      <c r="V6" s="589"/>
      <c r="W6" s="589"/>
      <c r="X6" s="589"/>
      <c r="Y6" s="569"/>
      <c r="Z6" s="561" t="s">
        <v>478</v>
      </c>
      <c r="AA6" s="562"/>
      <c r="AB6" s="590" t="s">
        <v>479</v>
      </c>
      <c r="AC6" s="591"/>
      <c r="AD6" s="256" t="s">
        <v>480</v>
      </c>
      <c r="AE6" s="561" t="s">
        <v>481</v>
      </c>
      <c r="AF6" s="562"/>
      <c r="AG6" s="561" t="s">
        <v>126</v>
      </c>
      <c r="AH6" s="562"/>
      <c r="AI6" s="124"/>
      <c r="AJ6" s="593" t="s">
        <v>96</v>
      </c>
      <c r="AK6" s="593"/>
      <c r="AL6" s="561" t="s">
        <v>483</v>
      </c>
      <c r="AM6" s="565"/>
      <c r="AN6" s="565"/>
      <c r="AO6" s="565"/>
      <c r="AP6" s="565"/>
      <c r="AQ6" s="562"/>
    </row>
    <row r="7" spans="1:43" ht="15" customHeight="1">
      <c r="B7" s="570"/>
      <c r="C7" s="592"/>
      <c r="D7" s="592"/>
      <c r="E7" s="592"/>
      <c r="F7" s="162" t="s">
        <v>485</v>
      </c>
      <c r="G7" s="157" t="s">
        <v>486</v>
      </c>
      <c r="H7" s="162" t="s">
        <v>116</v>
      </c>
      <c r="I7" s="157" t="s">
        <v>117</v>
      </c>
      <c r="J7" s="162" t="s">
        <v>118</v>
      </c>
      <c r="K7" s="162" t="s">
        <v>485</v>
      </c>
      <c r="L7" s="157" t="s">
        <v>487</v>
      </c>
      <c r="M7" s="162" t="s">
        <v>116</v>
      </c>
      <c r="N7" s="157" t="s">
        <v>117</v>
      </c>
      <c r="O7" s="162" t="s">
        <v>118</v>
      </c>
      <c r="P7" s="162" t="s">
        <v>488</v>
      </c>
      <c r="Q7" s="157" t="s">
        <v>121</v>
      </c>
      <c r="R7" s="162" t="s">
        <v>116</v>
      </c>
      <c r="S7" s="157" t="s">
        <v>117</v>
      </c>
      <c r="T7" s="162" t="s">
        <v>118</v>
      </c>
      <c r="U7" s="162" t="s">
        <v>489</v>
      </c>
      <c r="V7" s="157" t="s">
        <v>490</v>
      </c>
      <c r="W7" s="162" t="s">
        <v>116</v>
      </c>
      <c r="X7" s="157" t="s">
        <v>117</v>
      </c>
      <c r="Y7" s="162" t="s">
        <v>118</v>
      </c>
      <c r="Z7" s="256" t="s">
        <v>491</v>
      </c>
      <c r="AA7" s="256" t="s">
        <v>492</v>
      </c>
      <c r="AB7" s="256" t="s">
        <v>491</v>
      </c>
      <c r="AC7" s="256" t="s">
        <v>492</v>
      </c>
      <c r="AD7" s="256" t="s">
        <v>493</v>
      </c>
      <c r="AE7" s="256" t="s">
        <v>491</v>
      </c>
      <c r="AF7" s="256" t="s">
        <v>492</v>
      </c>
      <c r="AG7" s="256" t="s">
        <v>494</v>
      </c>
      <c r="AH7" s="256" t="s">
        <v>492</v>
      </c>
      <c r="AI7" s="124"/>
      <c r="AJ7" s="163" t="s">
        <v>496</v>
      </c>
      <c r="AK7" s="163" t="s">
        <v>497</v>
      </c>
      <c r="AL7" s="256" t="s">
        <v>491</v>
      </c>
      <c r="AM7" s="256" t="s">
        <v>495</v>
      </c>
      <c r="AN7" s="257" t="s">
        <v>484</v>
      </c>
      <c r="AO7" s="590" t="s">
        <v>591</v>
      </c>
      <c r="AP7" s="591"/>
      <c r="AQ7" s="263" t="s">
        <v>523</v>
      </c>
    </row>
    <row r="8" spans="1:43" ht="15" customHeight="1">
      <c r="B8" s="570"/>
      <c r="C8" s="564"/>
      <c r="D8" s="564"/>
      <c r="E8" s="564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 t="s">
        <v>498</v>
      </c>
      <c r="Q8" s="162" t="s">
        <v>499</v>
      </c>
      <c r="R8" s="162" t="s">
        <v>499</v>
      </c>
      <c r="S8" s="162" t="s">
        <v>498</v>
      </c>
      <c r="T8" s="162" t="s">
        <v>499</v>
      </c>
      <c r="U8" s="162" t="s">
        <v>499</v>
      </c>
      <c r="V8" s="162" t="s">
        <v>499</v>
      </c>
      <c r="W8" s="162" t="s">
        <v>498</v>
      </c>
      <c r="X8" s="162" t="s">
        <v>498</v>
      </c>
      <c r="Y8" s="162" t="s">
        <v>499</v>
      </c>
      <c r="Z8" s="162" t="s">
        <v>499</v>
      </c>
      <c r="AA8" s="162" t="s">
        <v>498</v>
      </c>
      <c r="AB8" s="162"/>
      <c r="AC8" s="162"/>
      <c r="AD8" s="256" t="s">
        <v>500</v>
      </c>
      <c r="AE8" s="256" t="s">
        <v>501</v>
      </c>
      <c r="AF8" s="256" t="s">
        <v>501</v>
      </c>
      <c r="AG8" s="256" t="s">
        <v>501</v>
      </c>
      <c r="AH8" s="256" t="s">
        <v>500</v>
      </c>
      <c r="AI8" s="124"/>
      <c r="AJ8" s="256" t="s">
        <v>500</v>
      </c>
      <c r="AK8" s="256" t="s">
        <v>501</v>
      </c>
      <c r="AL8" s="256" t="s">
        <v>501</v>
      </c>
      <c r="AM8" s="256" t="s">
        <v>500</v>
      </c>
      <c r="AN8" s="256" t="s">
        <v>501</v>
      </c>
      <c r="AO8" s="244">
        <f>IF(TYPE(MATCH("FAIL",AO9:AO28,0))=16,0,1)</f>
        <v>0</v>
      </c>
      <c r="AP8" s="244">
        <f>IF(TYPE(MATCH("FAIL",AP9:AP28,0))=16,0,1)</f>
        <v>0</v>
      </c>
      <c r="AQ8" s="263" t="s">
        <v>524</v>
      </c>
    </row>
    <row r="9" spans="1:43" ht="15" customHeight="1">
      <c r="B9" s="164" t="b">
        <f>IF(TRIM(Length_6_1!B4)="",FALSE,TRUE)</f>
        <v>0</v>
      </c>
      <c r="C9" s="152" t="str">
        <f>IF($B9=FALSE,"",VALUE(Length_6_1!A4))</f>
        <v/>
      </c>
      <c r="D9" s="152" t="str">
        <f>IF($B9=FALSE,"",Length_6_1!B4)</f>
        <v/>
      </c>
      <c r="E9" s="152" t="str">
        <f>IF($B9=FALSE,"",Length_6_1!C4)</f>
        <v/>
      </c>
      <c r="F9" s="164" t="str">
        <f>IF($B9=FALSE,"",Length_6_1!J4)</f>
        <v/>
      </c>
      <c r="G9" s="164" t="str">
        <f>IF($B9=FALSE,"",Length_6_1!K4)</f>
        <v/>
      </c>
      <c r="H9" s="164" t="str">
        <f>IF($B9=FALSE,"",Length_6_1!L4)</f>
        <v/>
      </c>
      <c r="I9" s="164" t="str">
        <f>IF($B9=FALSE,"",Length_6_1!M4)</f>
        <v/>
      </c>
      <c r="J9" s="164" t="str">
        <f>IF($B9=FALSE,"",Length_6_1!N4)</f>
        <v/>
      </c>
      <c r="K9" s="164" t="str">
        <f>IF($B9=FALSE,"",Length_6_1!O4)</f>
        <v/>
      </c>
      <c r="L9" s="164" t="str">
        <f>IF($B9=FALSE,"",Length_6_1!P4)</f>
        <v/>
      </c>
      <c r="M9" s="164" t="str">
        <f>IF($B9=FALSE,"",Length_6_1!Q4)</f>
        <v/>
      </c>
      <c r="N9" s="164" t="str">
        <f>IF($B9=FALSE,"",Length_6_1!R4)</f>
        <v/>
      </c>
      <c r="O9" s="164" t="str">
        <f>IF($B9=FALSE,"",Length_6_1!S4)</f>
        <v/>
      </c>
      <c r="P9" s="585" t="str">
        <f>IF($B9=FALSE,"",F10/F9)</f>
        <v/>
      </c>
      <c r="Q9" s="585" t="str">
        <f t="shared" ref="Q9:Y27" si="0">IF($B9=FALSE,"",G10/G9)</f>
        <v/>
      </c>
      <c r="R9" s="585" t="str">
        <f t="shared" si="0"/>
        <v/>
      </c>
      <c r="S9" s="585" t="str">
        <f t="shared" si="0"/>
        <v/>
      </c>
      <c r="T9" s="585" t="str">
        <f t="shared" si="0"/>
        <v/>
      </c>
      <c r="U9" s="585" t="str">
        <f t="shared" si="0"/>
        <v/>
      </c>
      <c r="V9" s="585" t="str">
        <f t="shared" si="0"/>
        <v/>
      </c>
      <c r="W9" s="585" t="str">
        <f t="shared" si="0"/>
        <v/>
      </c>
      <c r="X9" s="585" t="str">
        <f t="shared" si="0"/>
        <v/>
      </c>
      <c r="Y9" s="585" t="str">
        <f>IF($B9=FALSE,"",O10/O9)</f>
        <v/>
      </c>
      <c r="Z9" s="587" t="str">
        <f>IF($B9=FALSE,"",AVERAGE(P9:T10))</f>
        <v/>
      </c>
      <c r="AA9" s="587" t="str">
        <f>IF($B9=FALSE,"",AVERAGE(U9:Y10))</f>
        <v/>
      </c>
      <c r="AB9" s="579" t="str">
        <f>IF(B9=FALSE,"",STDEV(P9:T10))</f>
        <v/>
      </c>
      <c r="AC9" s="579" t="str">
        <f>IF(B9=FALSE,"",STDEV(U9:Y10))</f>
        <v/>
      </c>
      <c r="AD9" s="581" t="e">
        <f>B$3</f>
        <v>#N/A</v>
      </c>
      <c r="AE9" s="583" t="str">
        <f>IF(B9=FALSE,"",Z9*AD9/2)</f>
        <v/>
      </c>
      <c r="AF9" s="583" t="str">
        <f>IF(B9=FALSE,"",AA9*AD9/2)</f>
        <v/>
      </c>
      <c r="AG9" s="576" t="str">
        <f>IF($B9=FALSE,"",ROUND(AE9,$M$67))</f>
        <v/>
      </c>
      <c r="AH9" s="576" t="str">
        <f>IF($B9=FALSE,"",ROUND(AF9,$M$67))</f>
        <v/>
      </c>
      <c r="AI9" s="124"/>
      <c r="AJ9" s="576">
        <f>Length_6_1!G4</f>
        <v>0</v>
      </c>
      <c r="AK9" s="576">
        <f>Length_6_1!H4</f>
        <v>0</v>
      </c>
      <c r="AL9" s="576" t="e">
        <f ca="1">TEXT(AG9,IF(AG9&gt;=1000,"# ##","")&amp;$P$67)</f>
        <v>#N/A</v>
      </c>
      <c r="AM9" s="576" t="e">
        <f ca="1">TEXT(AH9,IF(AH9&gt;=1000,"# ##","")&amp;$P$67)</f>
        <v>#N/A</v>
      </c>
      <c r="AN9" s="576" t="e">
        <f ca="1">"± "&amp;TEXT(AK9,P$67)</f>
        <v>#N/A</v>
      </c>
      <c r="AO9" s="576" t="str">
        <f>IF($B9=FALSE,"",IF(AND(AJ9&lt;=AG9,AG9&lt;=AK9),"PASS","FAIL"))</f>
        <v/>
      </c>
      <c r="AP9" s="576" t="str">
        <f>IF($B9=FALSE,"",IF(AND(AJ9&lt;=AH9,AH9&lt;=AK9),"PASS","FAIL"))</f>
        <v/>
      </c>
      <c r="AQ9" s="576" t="e">
        <f ca="1">S$67</f>
        <v>#N/A</v>
      </c>
    </row>
    <row r="10" spans="1:43" ht="15" customHeight="1">
      <c r="B10" s="164" t="b">
        <f>IF(TRIM(Length_6_1!B5)="",FALSE,TRUE)</f>
        <v>0</v>
      </c>
      <c r="C10" s="152" t="str">
        <f>IF($B10=FALSE,"",VALUE(Length_6_1!A5))</f>
        <v/>
      </c>
      <c r="D10" s="152" t="str">
        <f>IF($B10=FALSE,"",Length_6_1!B5)</f>
        <v/>
      </c>
      <c r="E10" s="152" t="str">
        <f>IF($B10=FALSE,"",Length_6_1!C5)</f>
        <v/>
      </c>
      <c r="F10" s="164" t="str">
        <f>IF($B10=FALSE,"",Length_6_1!J5)</f>
        <v/>
      </c>
      <c r="G10" s="164" t="str">
        <f>IF($B10=FALSE,"",Length_6_1!K5)</f>
        <v/>
      </c>
      <c r="H10" s="164" t="str">
        <f>IF($B10=FALSE,"",Length_6_1!L5)</f>
        <v/>
      </c>
      <c r="I10" s="164" t="str">
        <f>IF($B10=FALSE,"",Length_6_1!M5)</f>
        <v/>
      </c>
      <c r="J10" s="164" t="str">
        <f>IF($B10=FALSE,"",Length_6_1!N5)</f>
        <v/>
      </c>
      <c r="K10" s="164" t="str">
        <f>IF($B10=FALSE,"",Length_6_1!O5)</f>
        <v/>
      </c>
      <c r="L10" s="164" t="str">
        <f>IF($B10=FALSE,"",Length_6_1!P5)</f>
        <v/>
      </c>
      <c r="M10" s="164" t="str">
        <f>IF($B10=FALSE,"",Length_6_1!Q5)</f>
        <v/>
      </c>
      <c r="N10" s="164" t="str">
        <f>IF($B10=FALSE,"",Length_6_1!R5)</f>
        <v/>
      </c>
      <c r="O10" s="164" t="str">
        <f>IF($B10=FALSE,"",Length_6_1!S5)</f>
        <v/>
      </c>
      <c r="P10" s="586"/>
      <c r="Q10" s="586"/>
      <c r="R10" s="586"/>
      <c r="S10" s="586"/>
      <c r="T10" s="586"/>
      <c r="U10" s="586"/>
      <c r="V10" s="586"/>
      <c r="W10" s="586"/>
      <c r="X10" s="586"/>
      <c r="Y10" s="586"/>
      <c r="Z10" s="588"/>
      <c r="AA10" s="588"/>
      <c r="AB10" s="580"/>
      <c r="AC10" s="580"/>
      <c r="AD10" s="582"/>
      <c r="AE10" s="584"/>
      <c r="AF10" s="584"/>
      <c r="AG10" s="577" t="str">
        <f t="shared" ref="AG10:AG28" si="1">IF($B10=TRUE,ROUND(AE10,$M$67),"")</f>
        <v/>
      </c>
      <c r="AH10" s="577" t="str">
        <f t="shared" ref="AH10:AH28" si="2">IF($B10=TRUE,ROUND(AF10,$M$67),"")</f>
        <v/>
      </c>
      <c r="AI10" s="124"/>
      <c r="AJ10" s="577">
        <v>-0.1</v>
      </c>
      <c r="AK10" s="577">
        <v>0.1</v>
      </c>
      <c r="AL10" s="577" t="e">
        <f ca="1">TEXT(AE10,IF(AE10&gt;=1000,"# ##","")&amp;$P$67)</f>
        <v>#N/A</v>
      </c>
      <c r="AM10" s="577" t="e">
        <f t="shared" ref="AM10:AM28" ca="1" si="3">TEXT(AH10,IF(AH10&gt;=1000,"# ##","")&amp;$P$67)</f>
        <v>#N/A</v>
      </c>
      <c r="AN10" s="577" t="e">
        <f ca="1">"± "&amp;TEXT(AK10-AE10,P$67)</f>
        <v>#N/A</v>
      </c>
      <c r="AO10" s="577"/>
      <c r="AP10" s="577"/>
      <c r="AQ10" s="577"/>
    </row>
    <row r="11" spans="1:43" ht="15" customHeight="1">
      <c r="B11" s="164" t="b">
        <f>IF(TRIM(Length_6_1!B6)="",FALSE,TRUE)</f>
        <v>0</v>
      </c>
      <c r="C11" s="152" t="str">
        <f>IF($B11=FALSE,"",VALUE(Length_6_1!A6))</f>
        <v/>
      </c>
      <c r="D11" s="152" t="str">
        <f>IF($B11=FALSE,"",Length_6_1!B6)</f>
        <v/>
      </c>
      <c r="E11" s="152" t="str">
        <f>IF($B11=FALSE,"",Length_6_1!C6)</f>
        <v/>
      </c>
      <c r="F11" s="164" t="str">
        <f>IF($B11=FALSE,"",Length_6_1!J6)</f>
        <v/>
      </c>
      <c r="G11" s="164" t="str">
        <f>IF($B11=FALSE,"",Length_6_1!K6)</f>
        <v/>
      </c>
      <c r="H11" s="164" t="str">
        <f>IF($B11=FALSE,"",Length_6_1!L6)</f>
        <v/>
      </c>
      <c r="I11" s="164" t="str">
        <f>IF($B11=FALSE,"",Length_6_1!M6)</f>
        <v/>
      </c>
      <c r="J11" s="164" t="str">
        <f>IF($B11=FALSE,"",Length_6_1!N6)</f>
        <v/>
      </c>
      <c r="K11" s="164" t="str">
        <f>IF($B11=FALSE,"",Length_6_1!O6)</f>
        <v/>
      </c>
      <c r="L11" s="164" t="str">
        <f>IF($B11=FALSE,"",Length_6_1!P6)</f>
        <v/>
      </c>
      <c r="M11" s="164" t="str">
        <f>IF($B11=FALSE,"",Length_6_1!Q6)</f>
        <v/>
      </c>
      <c r="N11" s="164" t="str">
        <f>IF($B11=FALSE,"",Length_6_1!R6)</f>
        <v/>
      </c>
      <c r="O11" s="164" t="str">
        <f>IF($B11=FALSE,"",Length_6_1!S6)</f>
        <v/>
      </c>
      <c r="P11" s="585" t="str">
        <f t="shared" ref="P11:P27" si="4">IF($B11=FALSE,"",F12/F11)</f>
        <v/>
      </c>
      <c r="Q11" s="585" t="str">
        <f t="shared" si="0"/>
        <v/>
      </c>
      <c r="R11" s="585" t="str">
        <f t="shared" si="0"/>
        <v/>
      </c>
      <c r="S11" s="585" t="str">
        <f t="shared" si="0"/>
        <v/>
      </c>
      <c r="T11" s="585" t="str">
        <f t="shared" si="0"/>
        <v/>
      </c>
      <c r="U11" s="585" t="str">
        <f t="shared" si="0"/>
        <v/>
      </c>
      <c r="V11" s="585" t="str">
        <f t="shared" si="0"/>
        <v/>
      </c>
      <c r="W11" s="585" t="str">
        <f t="shared" si="0"/>
        <v/>
      </c>
      <c r="X11" s="585" t="str">
        <f t="shared" si="0"/>
        <v/>
      </c>
      <c r="Y11" s="585" t="str">
        <f t="shared" si="0"/>
        <v/>
      </c>
      <c r="Z11" s="587" t="str">
        <f t="shared" ref="Z11" si="5">IF($B11=FALSE,"",AVERAGE(P11:T12))</f>
        <v/>
      </c>
      <c r="AA11" s="587" t="str">
        <f t="shared" ref="AA11" si="6">IF($B11=FALSE,"",AVERAGE(U11:Y12))</f>
        <v/>
      </c>
      <c r="AB11" s="579" t="str">
        <f t="shared" ref="AB11" si="7">IF(B11=FALSE,"",STDEV(P11:T12))</f>
        <v/>
      </c>
      <c r="AC11" s="579" t="str">
        <f t="shared" ref="AC11" si="8">IF(B11=FALSE,"",STDEV(U11:Y12))</f>
        <v/>
      </c>
      <c r="AD11" s="581" t="e">
        <f t="shared" ref="AD11" si="9">B$3</f>
        <v>#N/A</v>
      </c>
      <c r="AE11" s="583" t="str">
        <f t="shared" ref="AE11" si="10">IF(B11=FALSE,"",Z11*AD11/2)</f>
        <v/>
      </c>
      <c r="AF11" s="583" t="str">
        <f t="shared" ref="AF11" si="11">IF(B11=FALSE,"",AA11*AD11/2)</f>
        <v/>
      </c>
      <c r="AG11" s="576" t="str">
        <f>IF($B11=FALSE,"",ROUND(AE11,$M$67))</f>
        <v/>
      </c>
      <c r="AH11" s="576" t="str">
        <f t="shared" ref="AH11" si="12">IF($B11=FALSE,"",ROUND(AF11,$M$67))</f>
        <v/>
      </c>
      <c r="AI11" s="124"/>
      <c r="AJ11" s="576">
        <f>Length_6_1!G6</f>
        <v>0</v>
      </c>
      <c r="AK11" s="576">
        <f>Length_6_1!H6</f>
        <v>0</v>
      </c>
      <c r="AL11" s="576" t="e">
        <f ca="1">TEXT(AG11,IF(AG11&gt;=1000,"# ##","")&amp;$P$67)</f>
        <v>#N/A</v>
      </c>
      <c r="AM11" s="576" t="e">
        <f t="shared" ca="1" si="3"/>
        <v>#N/A</v>
      </c>
      <c r="AN11" s="576" t="e">
        <f ca="1">"± "&amp;TEXT(AK11,P$67)</f>
        <v>#N/A</v>
      </c>
      <c r="AO11" s="576" t="str">
        <f>IF($B11=FALSE,"",IF(AND(AJ11&lt;=AG11,AG11&lt;=AK11),"PASS","FAIL"))</f>
        <v/>
      </c>
      <c r="AP11" s="576" t="str">
        <f t="shared" ref="AP11" si="13">IF($B11=FALSE,"",IF(AND(AJ11&lt;=AH11,AH11&lt;=AK11),"PASS","FAIL"))</f>
        <v/>
      </c>
      <c r="AQ11" s="576" t="e">
        <f t="shared" ref="AQ11" ca="1" si="14">S$67</f>
        <v>#N/A</v>
      </c>
    </row>
    <row r="12" spans="1:43" ht="15" customHeight="1">
      <c r="B12" s="164" t="b">
        <f>IF(TRIM(Length_6_1!B7)="",FALSE,TRUE)</f>
        <v>0</v>
      </c>
      <c r="C12" s="152" t="str">
        <f>IF($B12=FALSE,"",VALUE(Length_6_1!A7))</f>
        <v/>
      </c>
      <c r="D12" s="152" t="str">
        <f>IF($B12=FALSE,"",Length_6_1!B7)</f>
        <v/>
      </c>
      <c r="E12" s="152" t="str">
        <f>IF($B12=FALSE,"",Length_6_1!C7)</f>
        <v/>
      </c>
      <c r="F12" s="164" t="str">
        <f>IF($B12=FALSE,"",Length_6_1!J7)</f>
        <v/>
      </c>
      <c r="G12" s="164" t="str">
        <f>IF($B12=FALSE,"",Length_6_1!K7)</f>
        <v/>
      </c>
      <c r="H12" s="164" t="str">
        <f>IF($B12=FALSE,"",Length_6_1!L7)</f>
        <v/>
      </c>
      <c r="I12" s="164" t="str">
        <f>IF($B12=FALSE,"",Length_6_1!M7)</f>
        <v/>
      </c>
      <c r="J12" s="164" t="str">
        <f>IF($B12=FALSE,"",Length_6_1!N7)</f>
        <v/>
      </c>
      <c r="K12" s="164" t="str">
        <f>IF($B12=FALSE,"",Length_6_1!O7)</f>
        <v/>
      </c>
      <c r="L12" s="164" t="str">
        <f>IF($B12=FALSE,"",Length_6_1!P7)</f>
        <v/>
      </c>
      <c r="M12" s="164" t="str">
        <f>IF($B12=FALSE,"",Length_6_1!Q7)</f>
        <v/>
      </c>
      <c r="N12" s="164" t="str">
        <f>IF($B12=FALSE,"",Length_6_1!R7)</f>
        <v/>
      </c>
      <c r="O12" s="164" t="str">
        <f>IF($B12=FALSE,"",Length_6_1!S7)</f>
        <v/>
      </c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8"/>
      <c r="AA12" s="588"/>
      <c r="AB12" s="580"/>
      <c r="AC12" s="580"/>
      <c r="AD12" s="582"/>
      <c r="AE12" s="584"/>
      <c r="AF12" s="584"/>
      <c r="AG12" s="577" t="str">
        <f t="shared" si="1"/>
        <v/>
      </c>
      <c r="AH12" s="577" t="str">
        <f t="shared" si="2"/>
        <v/>
      </c>
      <c r="AI12" s="124"/>
      <c r="AJ12" s="577">
        <v>-0.1</v>
      </c>
      <c r="AK12" s="577">
        <v>0.1</v>
      </c>
      <c r="AL12" s="577" t="e">
        <f ca="1">TEXT(AE12,IF(AE12&gt;=1000,"# ##","")&amp;$P$67)</f>
        <v>#N/A</v>
      </c>
      <c r="AM12" s="577" t="e">
        <f t="shared" ca="1" si="3"/>
        <v>#N/A</v>
      </c>
      <c r="AN12" s="577" t="e">
        <f ca="1">"± "&amp;TEXT(AK12-AE12,P$67)</f>
        <v>#N/A</v>
      </c>
      <c r="AO12" s="577"/>
      <c r="AP12" s="577"/>
      <c r="AQ12" s="577"/>
    </row>
    <row r="13" spans="1:43" ht="15" customHeight="1">
      <c r="B13" s="164" t="b">
        <f>IF(TRIM(Length_6_1!B8)="",FALSE,TRUE)</f>
        <v>0</v>
      </c>
      <c r="C13" s="152" t="str">
        <f>IF($B13=FALSE,"",VALUE(Length_6_1!A8))</f>
        <v/>
      </c>
      <c r="D13" s="152" t="str">
        <f>IF($B13=FALSE,"",Length_6_1!B8)</f>
        <v/>
      </c>
      <c r="E13" s="152" t="str">
        <f>IF($B13=FALSE,"",Length_6_1!C8)</f>
        <v/>
      </c>
      <c r="F13" s="164" t="str">
        <f>IF($B13=FALSE,"",Length_6_1!J8)</f>
        <v/>
      </c>
      <c r="G13" s="164" t="str">
        <f>IF($B13=FALSE,"",Length_6_1!K8)</f>
        <v/>
      </c>
      <c r="H13" s="164" t="str">
        <f>IF($B13=FALSE,"",Length_6_1!L8)</f>
        <v/>
      </c>
      <c r="I13" s="164" t="str">
        <f>IF($B13=FALSE,"",Length_6_1!M8)</f>
        <v/>
      </c>
      <c r="J13" s="164" t="str">
        <f>IF($B13=FALSE,"",Length_6_1!N8)</f>
        <v/>
      </c>
      <c r="K13" s="164" t="str">
        <f>IF($B13=FALSE,"",Length_6_1!O8)</f>
        <v/>
      </c>
      <c r="L13" s="164" t="str">
        <f>IF($B13=FALSE,"",Length_6_1!P8)</f>
        <v/>
      </c>
      <c r="M13" s="164" t="str">
        <f>IF($B13=FALSE,"",Length_6_1!Q8)</f>
        <v/>
      </c>
      <c r="N13" s="164" t="str">
        <f>IF($B13=FALSE,"",Length_6_1!R8)</f>
        <v/>
      </c>
      <c r="O13" s="164" t="str">
        <f>IF($B13=FALSE,"",Length_6_1!S8)</f>
        <v/>
      </c>
      <c r="P13" s="585" t="str">
        <f t="shared" si="4"/>
        <v/>
      </c>
      <c r="Q13" s="585" t="str">
        <f t="shared" si="0"/>
        <v/>
      </c>
      <c r="R13" s="585" t="str">
        <f t="shared" si="0"/>
        <v/>
      </c>
      <c r="S13" s="585" t="str">
        <f t="shared" si="0"/>
        <v/>
      </c>
      <c r="T13" s="585" t="str">
        <f t="shared" si="0"/>
        <v/>
      </c>
      <c r="U13" s="585" t="str">
        <f t="shared" si="0"/>
        <v/>
      </c>
      <c r="V13" s="585" t="str">
        <f t="shared" si="0"/>
        <v/>
      </c>
      <c r="W13" s="585" t="str">
        <f t="shared" si="0"/>
        <v/>
      </c>
      <c r="X13" s="585" t="str">
        <f t="shared" si="0"/>
        <v/>
      </c>
      <c r="Y13" s="585" t="str">
        <f t="shared" si="0"/>
        <v/>
      </c>
      <c r="Z13" s="587" t="str">
        <f t="shared" ref="Z13" si="15">IF($B13=FALSE,"",AVERAGE(P13:T14))</f>
        <v/>
      </c>
      <c r="AA13" s="587" t="str">
        <f t="shared" ref="AA13" si="16">IF($B13=FALSE,"",AVERAGE(U13:Y14))</f>
        <v/>
      </c>
      <c r="AB13" s="579" t="str">
        <f t="shared" ref="AB13" si="17">IF(B13=FALSE,"",STDEV(P13:T14))</f>
        <v/>
      </c>
      <c r="AC13" s="579" t="str">
        <f t="shared" ref="AC13" si="18">IF(B13=FALSE,"",STDEV(U13:Y14))</f>
        <v/>
      </c>
      <c r="AD13" s="581" t="e">
        <f t="shared" ref="AD13" si="19">B$3</f>
        <v>#N/A</v>
      </c>
      <c r="AE13" s="583" t="str">
        <f t="shared" ref="AE13" si="20">IF(B13=FALSE,"",Z13*AD13/2)</f>
        <v/>
      </c>
      <c r="AF13" s="583" t="str">
        <f t="shared" ref="AF13" si="21">IF(B13=FALSE,"",AA13*AD13/2)</f>
        <v/>
      </c>
      <c r="AG13" s="576" t="str">
        <f>IF($B13=FALSE,"",ROUND(AE13,$M$67))</f>
        <v/>
      </c>
      <c r="AH13" s="576" t="str">
        <f t="shared" ref="AH13" si="22">IF($B13=FALSE,"",ROUND(AF13,$M$67))</f>
        <v/>
      </c>
      <c r="AI13" s="124"/>
      <c r="AJ13" s="576">
        <f>Length_6_1!G8</f>
        <v>0</v>
      </c>
      <c r="AK13" s="576">
        <f>Length_6_1!H8</f>
        <v>0</v>
      </c>
      <c r="AL13" s="576" t="e">
        <f ca="1">TEXT(AG13,IF(AG13&gt;=1000,"# ##","")&amp;$P$67)</f>
        <v>#N/A</v>
      </c>
      <c r="AM13" s="576" t="e">
        <f t="shared" ca="1" si="3"/>
        <v>#N/A</v>
      </c>
      <c r="AN13" s="576" t="e">
        <f ca="1">"± "&amp;TEXT(AK13,P$67)</f>
        <v>#N/A</v>
      </c>
      <c r="AO13" s="576" t="str">
        <f t="shared" ref="AO13" si="23">IF($B13=FALSE,"",IF(AND(AJ13&lt;=AG13,AG13&lt;=AK13),"PASS","FAIL"))</f>
        <v/>
      </c>
      <c r="AP13" s="576" t="str">
        <f t="shared" ref="AP13" si="24">IF($B13=FALSE,"",IF(AND(AJ13&lt;=AH13,AH13&lt;=AK13),"PASS","FAIL"))</f>
        <v/>
      </c>
      <c r="AQ13" s="576" t="e">
        <f t="shared" ref="AQ13" ca="1" si="25">S$67</f>
        <v>#N/A</v>
      </c>
    </row>
    <row r="14" spans="1:43" ht="15" customHeight="1">
      <c r="B14" s="164" t="b">
        <f>IF(TRIM(Length_6_1!B9)="",FALSE,TRUE)</f>
        <v>0</v>
      </c>
      <c r="C14" s="152" t="str">
        <f>IF($B14=FALSE,"",VALUE(Length_6_1!A9))</f>
        <v/>
      </c>
      <c r="D14" s="152" t="str">
        <f>IF($B14=FALSE,"",Length_6_1!B9)</f>
        <v/>
      </c>
      <c r="E14" s="152" t="str">
        <f>IF($B14=FALSE,"",Length_6_1!C9)</f>
        <v/>
      </c>
      <c r="F14" s="164" t="str">
        <f>IF($B14=FALSE,"",Length_6_1!J9)</f>
        <v/>
      </c>
      <c r="G14" s="164" t="str">
        <f>IF($B14=FALSE,"",Length_6_1!K9)</f>
        <v/>
      </c>
      <c r="H14" s="164" t="str">
        <f>IF($B14=FALSE,"",Length_6_1!L9)</f>
        <v/>
      </c>
      <c r="I14" s="164" t="str">
        <f>IF($B14=FALSE,"",Length_6_1!M9)</f>
        <v/>
      </c>
      <c r="J14" s="164" t="str">
        <f>IF($B14=FALSE,"",Length_6_1!N9)</f>
        <v/>
      </c>
      <c r="K14" s="164" t="str">
        <f>IF($B14=FALSE,"",Length_6_1!O9)</f>
        <v/>
      </c>
      <c r="L14" s="164" t="str">
        <f>IF($B14=FALSE,"",Length_6_1!P9)</f>
        <v/>
      </c>
      <c r="M14" s="164" t="str">
        <f>IF($B14=FALSE,"",Length_6_1!Q9)</f>
        <v/>
      </c>
      <c r="N14" s="164" t="str">
        <f>IF($B14=FALSE,"",Length_6_1!R9)</f>
        <v/>
      </c>
      <c r="O14" s="164" t="str">
        <f>IF($B14=FALSE,"",Length_6_1!S9)</f>
        <v/>
      </c>
      <c r="P14" s="586"/>
      <c r="Q14" s="586"/>
      <c r="R14" s="586"/>
      <c r="S14" s="586"/>
      <c r="T14" s="586"/>
      <c r="U14" s="586"/>
      <c r="V14" s="586"/>
      <c r="W14" s="586"/>
      <c r="X14" s="586"/>
      <c r="Y14" s="586"/>
      <c r="Z14" s="588"/>
      <c r="AA14" s="588"/>
      <c r="AB14" s="580"/>
      <c r="AC14" s="580"/>
      <c r="AD14" s="582"/>
      <c r="AE14" s="584"/>
      <c r="AF14" s="584"/>
      <c r="AG14" s="577" t="str">
        <f t="shared" si="1"/>
        <v/>
      </c>
      <c r="AH14" s="577" t="str">
        <f t="shared" si="2"/>
        <v/>
      </c>
      <c r="AI14" s="124"/>
      <c r="AJ14" s="577">
        <v>-0.1</v>
      </c>
      <c r="AK14" s="577">
        <v>0.1</v>
      </c>
      <c r="AL14" s="577" t="e">
        <f ca="1">TEXT(AE14,IF(AE14&gt;=1000,"# ##","")&amp;$P$67)</f>
        <v>#N/A</v>
      </c>
      <c r="AM14" s="577" t="e">
        <f t="shared" ca="1" si="3"/>
        <v>#N/A</v>
      </c>
      <c r="AN14" s="577" t="e">
        <f ca="1">"± "&amp;TEXT(AK14-AE14,P$67)</f>
        <v>#N/A</v>
      </c>
      <c r="AO14" s="577"/>
      <c r="AP14" s="577"/>
      <c r="AQ14" s="577"/>
    </row>
    <row r="15" spans="1:43" ht="15" customHeight="1">
      <c r="B15" s="164" t="b">
        <f>IF(TRIM(Length_6_1!B10)="",FALSE,TRUE)</f>
        <v>0</v>
      </c>
      <c r="C15" s="152" t="str">
        <f>IF($B15=FALSE,"",VALUE(Length_6_1!A10))</f>
        <v/>
      </c>
      <c r="D15" s="152" t="str">
        <f>IF($B15=FALSE,"",Length_6_1!B10)</f>
        <v/>
      </c>
      <c r="E15" s="152" t="str">
        <f>IF($B15=FALSE,"",Length_6_1!C10)</f>
        <v/>
      </c>
      <c r="F15" s="164" t="str">
        <f>IF($B15=FALSE,"",Length_6_1!J10)</f>
        <v/>
      </c>
      <c r="G15" s="164" t="str">
        <f>IF($B15=FALSE,"",Length_6_1!K10)</f>
        <v/>
      </c>
      <c r="H15" s="164" t="str">
        <f>IF($B15=FALSE,"",Length_6_1!L10)</f>
        <v/>
      </c>
      <c r="I15" s="164" t="str">
        <f>IF($B15=FALSE,"",Length_6_1!M10)</f>
        <v/>
      </c>
      <c r="J15" s="164" t="str">
        <f>IF($B15=FALSE,"",Length_6_1!N10)</f>
        <v/>
      </c>
      <c r="K15" s="164" t="str">
        <f>IF($B15=FALSE,"",Length_6_1!O10)</f>
        <v/>
      </c>
      <c r="L15" s="164" t="str">
        <f>IF($B15=FALSE,"",Length_6_1!P10)</f>
        <v/>
      </c>
      <c r="M15" s="164" t="str">
        <f>IF($B15=FALSE,"",Length_6_1!Q10)</f>
        <v/>
      </c>
      <c r="N15" s="164" t="str">
        <f>IF($B15=FALSE,"",Length_6_1!R10)</f>
        <v/>
      </c>
      <c r="O15" s="164" t="str">
        <f>IF($B15=FALSE,"",Length_6_1!S10)</f>
        <v/>
      </c>
      <c r="P15" s="585" t="str">
        <f t="shared" si="4"/>
        <v/>
      </c>
      <c r="Q15" s="585" t="str">
        <f t="shared" si="0"/>
        <v/>
      </c>
      <c r="R15" s="585" t="str">
        <f t="shared" si="0"/>
        <v/>
      </c>
      <c r="S15" s="585" t="str">
        <f t="shared" si="0"/>
        <v/>
      </c>
      <c r="T15" s="585" t="str">
        <f t="shared" si="0"/>
        <v/>
      </c>
      <c r="U15" s="585" t="str">
        <f t="shared" si="0"/>
        <v/>
      </c>
      <c r="V15" s="585" t="str">
        <f t="shared" si="0"/>
        <v/>
      </c>
      <c r="W15" s="585" t="str">
        <f t="shared" si="0"/>
        <v/>
      </c>
      <c r="X15" s="585" t="str">
        <f t="shared" si="0"/>
        <v/>
      </c>
      <c r="Y15" s="585" t="str">
        <f t="shared" si="0"/>
        <v/>
      </c>
      <c r="Z15" s="587" t="str">
        <f t="shared" ref="Z15" si="26">IF($B15=FALSE,"",AVERAGE(P15:T16))</f>
        <v/>
      </c>
      <c r="AA15" s="587" t="str">
        <f t="shared" ref="AA15" si="27">IF($B15=FALSE,"",AVERAGE(U15:Y16))</f>
        <v/>
      </c>
      <c r="AB15" s="579" t="str">
        <f t="shared" ref="AB15" si="28">IF(B15=FALSE,"",STDEV(P15:T16))</f>
        <v/>
      </c>
      <c r="AC15" s="579" t="str">
        <f t="shared" ref="AC15" si="29">IF(B15=FALSE,"",STDEV(U15:Y16))</f>
        <v/>
      </c>
      <c r="AD15" s="581" t="e">
        <f t="shared" ref="AD15" si="30">B$3</f>
        <v>#N/A</v>
      </c>
      <c r="AE15" s="583" t="str">
        <f t="shared" ref="AE15" si="31">IF(B15=FALSE,"",Z15*AD15/2)</f>
        <v/>
      </c>
      <c r="AF15" s="583" t="str">
        <f t="shared" ref="AF15" si="32">IF(B15=FALSE,"",AA15*AD15/2)</f>
        <v/>
      </c>
      <c r="AG15" s="576" t="str">
        <f t="shared" ref="AG15" si="33">IF($B15=FALSE,"",ROUND(AE15,$M$67))</f>
        <v/>
      </c>
      <c r="AH15" s="576" t="str">
        <f t="shared" ref="AH15" si="34">IF($B15=FALSE,"",ROUND(AF15,$M$67))</f>
        <v/>
      </c>
      <c r="AI15" s="124"/>
      <c r="AJ15" s="576">
        <f>Length_6_1!G10</f>
        <v>0</v>
      </c>
      <c r="AK15" s="576">
        <f>Length_6_1!H10</f>
        <v>0</v>
      </c>
      <c r="AL15" s="576" t="e">
        <f ca="1">TEXT(AG15,IF(AG15&gt;=1000,"# ##","")&amp;$P$67)</f>
        <v>#N/A</v>
      </c>
      <c r="AM15" s="576" t="e">
        <f t="shared" ca="1" si="3"/>
        <v>#N/A</v>
      </c>
      <c r="AN15" s="576" t="e">
        <f ca="1">"± "&amp;TEXT(AK15,P$67)</f>
        <v>#N/A</v>
      </c>
      <c r="AO15" s="576" t="str">
        <f t="shared" ref="AO15" si="35">IF($B15=FALSE,"",IF(AND(AJ15&lt;=AG15,AG15&lt;=AK15),"PASS","FAIL"))</f>
        <v/>
      </c>
      <c r="AP15" s="576" t="str">
        <f t="shared" ref="AP15" si="36">IF($B15=FALSE,"",IF(AND(AJ15&lt;=AH15,AH15&lt;=AK15),"PASS","FAIL"))</f>
        <v/>
      </c>
      <c r="AQ15" s="576" t="e">
        <f t="shared" ref="AQ15" ca="1" si="37">S$67</f>
        <v>#N/A</v>
      </c>
    </row>
    <row r="16" spans="1:43" ht="15" customHeight="1">
      <c r="B16" s="164" t="b">
        <f>IF(TRIM(Length_6_1!B11)="",FALSE,TRUE)</f>
        <v>0</v>
      </c>
      <c r="C16" s="152" t="str">
        <f>IF($B16=FALSE,"",VALUE(Length_6_1!A11))</f>
        <v/>
      </c>
      <c r="D16" s="152" t="str">
        <f>IF($B16=FALSE,"",Length_6_1!B11)</f>
        <v/>
      </c>
      <c r="E16" s="152" t="str">
        <f>IF($B16=FALSE,"",Length_6_1!C11)</f>
        <v/>
      </c>
      <c r="F16" s="164" t="str">
        <f>IF($B16=FALSE,"",Length_6_1!J11)</f>
        <v/>
      </c>
      <c r="G16" s="164" t="str">
        <f>IF($B16=FALSE,"",Length_6_1!K11)</f>
        <v/>
      </c>
      <c r="H16" s="164" t="str">
        <f>IF($B16=FALSE,"",Length_6_1!L11)</f>
        <v/>
      </c>
      <c r="I16" s="164" t="str">
        <f>IF($B16=FALSE,"",Length_6_1!M11)</f>
        <v/>
      </c>
      <c r="J16" s="164" t="str">
        <f>IF($B16=FALSE,"",Length_6_1!N11)</f>
        <v/>
      </c>
      <c r="K16" s="164" t="str">
        <f>IF($B16=FALSE,"",Length_6_1!O11)</f>
        <v/>
      </c>
      <c r="L16" s="164" t="str">
        <f>IF($B16=FALSE,"",Length_6_1!P11)</f>
        <v/>
      </c>
      <c r="M16" s="164" t="str">
        <f>IF($B16=FALSE,"",Length_6_1!Q11)</f>
        <v/>
      </c>
      <c r="N16" s="164" t="str">
        <f>IF($B16=FALSE,"",Length_6_1!R11)</f>
        <v/>
      </c>
      <c r="O16" s="164" t="str">
        <f>IF($B16=FALSE,"",Length_6_1!S11)</f>
        <v/>
      </c>
      <c r="P16" s="586"/>
      <c r="Q16" s="586"/>
      <c r="R16" s="586"/>
      <c r="S16" s="586"/>
      <c r="T16" s="586"/>
      <c r="U16" s="586"/>
      <c r="V16" s="586"/>
      <c r="W16" s="586"/>
      <c r="X16" s="586"/>
      <c r="Y16" s="586"/>
      <c r="Z16" s="588"/>
      <c r="AA16" s="588"/>
      <c r="AB16" s="580"/>
      <c r="AC16" s="580"/>
      <c r="AD16" s="582"/>
      <c r="AE16" s="584"/>
      <c r="AF16" s="584"/>
      <c r="AG16" s="577" t="str">
        <f t="shared" si="1"/>
        <v/>
      </c>
      <c r="AH16" s="577" t="str">
        <f t="shared" si="2"/>
        <v/>
      </c>
      <c r="AI16" s="124"/>
      <c r="AJ16" s="577">
        <v>-0.1</v>
      </c>
      <c r="AK16" s="577">
        <v>0.1</v>
      </c>
      <c r="AL16" s="577" t="e">
        <f ca="1">TEXT(AE16,IF(AE16&gt;=1000,"# ##","")&amp;$P$67)</f>
        <v>#N/A</v>
      </c>
      <c r="AM16" s="577" t="e">
        <f t="shared" ca="1" si="3"/>
        <v>#N/A</v>
      </c>
      <c r="AN16" s="577" t="e">
        <f ca="1">"± "&amp;TEXT(AK16-AE16,P$67)</f>
        <v>#N/A</v>
      </c>
      <c r="AO16" s="577"/>
      <c r="AP16" s="577"/>
      <c r="AQ16" s="577"/>
    </row>
    <row r="17" spans="1:43" ht="15" customHeight="1">
      <c r="B17" s="164" t="b">
        <f>IF(TRIM(Length_6_1!B12)="",FALSE,TRUE)</f>
        <v>0</v>
      </c>
      <c r="C17" s="152" t="str">
        <f>IF($B17=FALSE,"",VALUE(Length_6_1!A12))</f>
        <v/>
      </c>
      <c r="D17" s="152" t="str">
        <f>IF($B17=FALSE,"",Length_6_1!B12)</f>
        <v/>
      </c>
      <c r="E17" s="152" t="str">
        <f>IF($B17=FALSE,"",Length_6_1!C12)</f>
        <v/>
      </c>
      <c r="F17" s="164" t="str">
        <f>IF($B17=FALSE,"",Length_6_1!J12)</f>
        <v/>
      </c>
      <c r="G17" s="164" t="str">
        <f>IF($B17=FALSE,"",Length_6_1!K12)</f>
        <v/>
      </c>
      <c r="H17" s="164" t="str">
        <f>IF($B17=FALSE,"",Length_6_1!L12)</f>
        <v/>
      </c>
      <c r="I17" s="164" t="str">
        <f>IF($B17=FALSE,"",Length_6_1!M12)</f>
        <v/>
      </c>
      <c r="J17" s="164" t="str">
        <f>IF($B17=FALSE,"",Length_6_1!N12)</f>
        <v/>
      </c>
      <c r="K17" s="164" t="str">
        <f>IF($B17=FALSE,"",Length_6_1!O12)</f>
        <v/>
      </c>
      <c r="L17" s="164" t="str">
        <f>IF($B17=FALSE,"",Length_6_1!P12)</f>
        <v/>
      </c>
      <c r="M17" s="164" t="str">
        <f>IF($B17=FALSE,"",Length_6_1!Q12)</f>
        <v/>
      </c>
      <c r="N17" s="164" t="str">
        <f>IF($B17=FALSE,"",Length_6_1!R12)</f>
        <v/>
      </c>
      <c r="O17" s="164" t="str">
        <f>IF($B17=FALSE,"",Length_6_1!S12)</f>
        <v/>
      </c>
      <c r="P17" s="585" t="str">
        <f t="shared" si="4"/>
        <v/>
      </c>
      <c r="Q17" s="585" t="str">
        <f t="shared" si="0"/>
        <v/>
      </c>
      <c r="R17" s="585" t="str">
        <f t="shared" si="0"/>
        <v/>
      </c>
      <c r="S17" s="585" t="str">
        <f t="shared" si="0"/>
        <v/>
      </c>
      <c r="T17" s="585" t="str">
        <f t="shared" si="0"/>
        <v/>
      </c>
      <c r="U17" s="585" t="str">
        <f t="shared" si="0"/>
        <v/>
      </c>
      <c r="V17" s="585" t="str">
        <f t="shared" si="0"/>
        <v/>
      </c>
      <c r="W17" s="585" t="str">
        <f t="shared" si="0"/>
        <v/>
      </c>
      <c r="X17" s="585" t="str">
        <f t="shared" si="0"/>
        <v/>
      </c>
      <c r="Y17" s="585" t="str">
        <f t="shared" si="0"/>
        <v/>
      </c>
      <c r="Z17" s="587" t="str">
        <f t="shared" ref="Z17" si="38">IF($B17=FALSE,"",AVERAGE(P17:T18))</f>
        <v/>
      </c>
      <c r="AA17" s="587" t="str">
        <f t="shared" ref="AA17" si="39">IF($B17=FALSE,"",AVERAGE(U17:Y18))</f>
        <v/>
      </c>
      <c r="AB17" s="579" t="str">
        <f t="shared" ref="AB17" si="40">IF(B17=FALSE,"",STDEV(P17:T18))</f>
        <v/>
      </c>
      <c r="AC17" s="579" t="str">
        <f t="shared" ref="AC17" si="41">IF(B17=FALSE,"",STDEV(U17:Y18))</f>
        <v/>
      </c>
      <c r="AD17" s="581" t="e">
        <f t="shared" ref="AD17" si="42">B$3</f>
        <v>#N/A</v>
      </c>
      <c r="AE17" s="583" t="str">
        <f t="shared" ref="AE17" si="43">IF(B17=FALSE,"",Z17*AD17/2)</f>
        <v/>
      </c>
      <c r="AF17" s="583" t="str">
        <f t="shared" ref="AF17" si="44">IF(B17=FALSE,"",AA17*AD17/2)</f>
        <v/>
      </c>
      <c r="AG17" s="576" t="str">
        <f t="shared" ref="AG17" si="45">IF($B17=FALSE,"",ROUND(AE17,$M$67))</f>
        <v/>
      </c>
      <c r="AH17" s="576" t="str">
        <f t="shared" ref="AH17" si="46">IF($B17=FALSE,"",ROUND(AF17,$M$67))</f>
        <v/>
      </c>
      <c r="AI17" s="124"/>
      <c r="AJ17" s="576">
        <f>Length_6_1!G12</f>
        <v>0</v>
      </c>
      <c r="AK17" s="576">
        <f>Length_6_1!H12</f>
        <v>0</v>
      </c>
      <c r="AL17" s="576" t="e">
        <f ca="1">TEXT(AG17,IF(AG17&gt;=1000,"# ##","")&amp;$P$67)</f>
        <v>#N/A</v>
      </c>
      <c r="AM17" s="576" t="e">
        <f t="shared" ca="1" si="3"/>
        <v>#N/A</v>
      </c>
      <c r="AN17" s="576" t="e">
        <f ca="1">"± "&amp;TEXT(AK17,P$67)</f>
        <v>#N/A</v>
      </c>
      <c r="AO17" s="576" t="str">
        <f t="shared" ref="AO17" si="47">IF($B17=FALSE,"",IF(AND(AJ17&lt;=AG17,AG17&lt;=AK17),"PASS","FAIL"))</f>
        <v/>
      </c>
      <c r="AP17" s="576" t="str">
        <f t="shared" ref="AP17" si="48">IF($B17=FALSE,"",IF(AND(AJ17&lt;=AH17,AH17&lt;=AK17),"PASS","FAIL"))</f>
        <v/>
      </c>
      <c r="AQ17" s="576" t="e">
        <f t="shared" ref="AQ17" ca="1" si="49">S$67</f>
        <v>#N/A</v>
      </c>
    </row>
    <row r="18" spans="1:43" ht="15" customHeight="1">
      <c r="B18" s="164" t="b">
        <f>IF(TRIM(Length_6_1!B13)="",FALSE,TRUE)</f>
        <v>0</v>
      </c>
      <c r="C18" s="152" t="str">
        <f>IF($B18=FALSE,"",VALUE(Length_6_1!A13))</f>
        <v/>
      </c>
      <c r="D18" s="152" t="str">
        <f>IF($B18=FALSE,"",Length_6_1!B13)</f>
        <v/>
      </c>
      <c r="E18" s="152" t="str">
        <f>IF($B18=FALSE,"",Length_6_1!C13)</f>
        <v/>
      </c>
      <c r="F18" s="164" t="str">
        <f>IF($B18=FALSE,"",Length_6_1!J13)</f>
        <v/>
      </c>
      <c r="G18" s="164" t="str">
        <f>IF($B18=FALSE,"",Length_6_1!K13)</f>
        <v/>
      </c>
      <c r="H18" s="164" t="str">
        <f>IF($B18=FALSE,"",Length_6_1!L13)</f>
        <v/>
      </c>
      <c r="I18" s="164" t="str">
        <f>IF($B18=FALSE,"",Length_6_1!M13)</f>
        <v/>
      </c>
      <c r="J18" s="164" t="str">
        <f>IF($B18=FALSE,"",Length_6_1!N13)</f>
        <v/>
      </c>
      <c r="K18" s="164" t="str">
        <f>IF($B18=FALSE,"",Length_6_1!O13)</f>
        <v/>
      </c>
      <c r="L18" s="164" t="str">
        <f>IF($B18=FALSE,"",Length_6_1!P13)</f>
        <v/>
      </c>
      <c r="M18" s="164" t="str">
        <f>IF($B18=FALSE,"",Length_6_1!Q13)</f>
        <v/>
      </c>
      <c r="N18" s="164" t="str">
        <f>IF($B18=FALSE,"",Length_6_1!R13)</f>
        <v/>
      </c>
      <c r="O18" s="164" t="str">
        <f>IF($B18=FALSE,"",Length_6_1!S13)</f>
        <v/>
      </c>
      <c r="P18" s="586"/>
      <c r="Q18" s="586"/>
      <c r="R18" s="586"/>
      <c r="S18" s="586"/>
      <c r="T18" s="586"/>
      <c r="U18" s="586"/>
      <c r="V18" s="586"/>
      <c r="W18" s="586"/>
      <c r="X18" s="586"/>
      <c r="Y18" s="586"/>
      <c r="Z18" s="588"/>
      <c r="AA18" s="588"/>
      <c r="AB18" s="580"/>
      <c r="AC18" s="580"/>
      <c r="AD18" s="582"/>
      <c r="AE18" s="584"/>
      <c r="AF18" s="584"/>
      <c r="AG18" s="577" t="str">
        <f t="shared" si="1"/>
        <v/>
      </c>
      <c r="AH18" s="577" t="str">
        <f t="shared" si="2"/>
        <v/>
      </c>
      <c r="AI18" s="124"/>
      <c r="AJ18" s="577">
        <v>-0.1</v>
      </c>
      <c r="AK18" s="577">
        <v>0.1</v>
      </c>
      <c r="AL18" s="577" t="e">
        <f ca="1">TEXT(AE18,IF(AE18&gt;=1000,"# ##","")&amp;$P$67)</f>
        <v>#N/A</v>
      </c>
      <c r="AM18" s="577" t="e">
        <f t="shared" ca="1" si="3"/>
        <v>#N/A</v>
      </c>
      <c r="AN18" s="577" t="e">
        <f ca="1">"± "&amp;TEXT(AK18-AE18,P$67)</f>
        <v>#N/A</v>
      </c>
      <c r="AO18" s="577"/>
      <c r="AP18" s="577"/>
      <c r="AQ18" s="577"/>
    </row>
    <row r="19" spans="1:43" ht="15" customHeight="1">
      <c r="B19" s="164" t="b">
        <f>IF(TRIM(Length_6_1!B14)="",FALSE,TRUE)</f>
        <v>0</v>
      </c>
      <c r="C19" s="152" t="str">
        <f>IF($B19=FALSE,"",VALUE(Length_6_1!A14))</f>
        <v/>
      </c>
      <c r="D19" s="152" t="str">
        <f>IF($B19=FALSE,"",Length_6_1!B14)</f>
        <v/>
      </c>
      <c r="E19" s="152" t="str">
        <f>IF($B19=FALSE,"",Length_6_1!C14)</f>
        <v/>
      </c>
      <c r="F19" s="164" t="str">
        <f>IF($B19=FALSE,"",Length_6_1!J14)</f>
        <v/>
      </c>
      <c r="G19" s="164" t="str">
        <f>IF($B19=FALSE,"",Length_6_1!K14)</f>
        <v/>
      </c>
      <c r="H19" s="164" t="str">
        <f>IF($B19=FALSE,"",Length_6_1!L14)</f>
        <v/>
      </c>
      <c r="I19" s="164" t="str">
        <f>IF($B19=FALSE,"",Length_6_1!M14)</f>
        <v/>
      </c>
      <c r="J19" s="164" t="str">
        <f>IF($B19=FALSE,"",Length_6_1!N14)</f>
        <v/>
      </c>
      <c r="K19" s="164" t="str">
        <f>IF($B19=FALSE,"",Length_6_1!O14)</f>
        <v/>
      </c>
      <c r="L19" s="164" t="str">
        <f>IF($B19=FALSE,"",Length_6_1!P14)</f>
        <v/>
      </c>
      <c r="M19" s="164" t="str">
        <f>IF($B19=FALSE,"",Length_6_1!Q14)</f>
        <v/>
      </c>
      <c r="N19" s="164" t="str">
        <f>IF($B19=FALSE,"",Length_6_1!R14)</f>
        <v/>
      </c>
      <c r="O19" s="164" t="str">
        <f>IF($B19=FALSE,"",Length_6_1!S14)</f>
        <v/>
      </c>
      <c r="P19" s="585" t="str">
        <f t="shared" si="4"/>
        <v/>
      </c>
      <c r="Q19" s="585" t="str">
        <f t="shared" si="0"/>
        <v/>
      </c>
      <c r="R19" s="585" t="str">
        <f t="shared" si="0"/>
        <v/>
      </c>
      <c r="S19" s="585" t="str">
        <f t="shared" si="0"/>
        <v/>
      </c>
      <c r="T19" s="585" t="str">
        <f t="shared" si="0"/>
        <v/>
      </c>
      <c r="U19" s="585" t="str">
        <f t="shared" si="0"/>
        <v/>
      </c>
      <c r="V19" s="585" t="str">
        <f t="shared" si="0"/>
        <v/>
      </c>
      <c r="W19" s="585" t="str">
        <f t="shared" si="0"/>
        <v/>
      </c>
      <c r="X19" s="585" t="str">
        <f t="shared" si="0"/>
        <v/>
      </c>
      <c r="Y19" s="585" t="str">
        <f t="shared" si="0"/>
        <v/>
      </c>
      <c r="Z19" s="587" t="str">
        <f t="shared" ref="Z19" si="50">IF($B19=FALSE,"",AVERAGE(P19:T20))</f>
        <v/>
      </c>
      <c r="AA19" s="587" t="str">
        <f t="shared" ref="AA19" si="51">IF($B19=FALSE,"",AVERAGE(U19:Y20))</f>
        <v/>
      </c>
      <c r="AB19" s="579" t="str">
        <f t="shared" ref="AB19" si="52">IF(B19=FALSE,"",STDEV(P19:T20))</f>
        <v/>
      </c>
      <c r="AC19" s="579" t="str">
        <f t="shared" ref="AC19" si="53">IF(B19=FALSE,"",STDEV(U19:Y20))</f>
        <v/>
      </c>
      <c r="AD19" s="581" t="e">
        <f t="shared" ref="AD19" si="54">B$3</f>
        <v>#N/A</v>
      </c>
      <c r="AE19" s="583" t="str">
        <f t="shared" ref="AE19" si="55">IF(B19=FALSE,"",Z19*AD19/2)</f>
        <v/>
      </c>
      <c r="AF19" s="583" t="str">
        <f t="shared" ref="AF19" si="56">IF(B19=FALSE,"",AA19*AD19/2)</f>
        <v/>
      </c>
      <c r="AG19" s="576" t="str">
        <f t="shared" ref="AG19" si="57">IF($B19=FALSE,"",ROUND(AE19,$M$67))</f>
        <v/>
      </c>
      <c r="AH19" s="576" t="str">
        <f t="shared" ref="AH19" si="58">IF($B19=FALSE,"",ROUND(AF19,$M$67))</f>
        <v/>
      </c>
      <c r="AI19" s="124"/>
      <c r="AJ19" s="576">
        <f>Length_6_1!G14</f>
        <v>0</v>
      </c>
      <c r="AK19" s="576">
        <f>Length_6_1!H14</f>
        <v>0</v>
      </c>
      <c r="AL19" s="576" t="e">
        <f ca="1">TEXT(AG19,IF(AG19&gt;=1000,"# ##","")&amp;$P$67)</f>
        <v>#N/A</v>
      </c>
      <c r="AM19" s="576" t="e">
        <f t="shared" ca="1" si="3"/>
        <v>#N/A</v>
      </c>
      <c r="AN19" s="576" t="e">
        <f ca="1">"± "&amp;TEXT(AK19,P$67)</f>
        <v>#N/A</v>
      </c>
      <c r="AO19" s="576" t="str">
        <f t="shared" ref="AO19" si="59">IF($B19=FALSE,"",IF(AND(AJ19&lt;=AG19,AG19&lt;=AK19),"PASS","FAIL"))</f>
        <v/>
      </c>
      <c r="AP19" s="576" t="str">
        <f t="shared" ref="AP19" si="60">IF($B19=FALSE,"",IF(AND(AJ19&lt;=AH19,AH19&lt;=AK19),"PASS","FAIL"))</f>
        <v/>
      </c>
      <c r="AQ19" s="576" t="e">
        <f t="shared" ref="AQ19" ca="1" si="61">S$67</f>
        <v>#N/A</v>
      </c>
    </row>
    <row r="20" spans="1:43" ht="15" customHeight="1">
      <c r="B20" s="164" t="b">
        <f>IF(TRIM(Length_6_1!B15)="",FALSE,TRUE)</f>
        <v>0</v>
      </c>
      <c r="C20" s="152" t="str">
        <f>IF($B20=FALSE,"",VALUE(Length_6_1!A15))</f>
        <v/>
      </c>
      <c r="D20" s="152" t="str">
        <f>IF($B20=FALSE,"",Length_6_1!B15)</f>
        <v/>
      </c>
      <c r="E20" s="152" t="str">
        <f>IF($B20=FALSE,"",Length_6_1!C15)</f>
        <v/>
      </c>
      <c r="F20" s="164" t="str">
        <f>IF($B20=FALSE,"",Length_6_1!J15)</f>
        <v/>
      </c>
      <c r="G20" s="164" t="str">
        <f>IF($B20=FALSE,"",Length_6_1!K15)</f>
        <v/>
      </c>
      <c r="H20" s="164" t="str">
        <f>IF($B20=FALSE,"",Length_6_1!L15)</f>
        <v/>
      </c>
      <c r="I20" s="164" t="str">
        <f>IF($B20=FALSE,"",Length_6_1!M15)</f>
        <v/>
      </c>
      <c r="J20" s="164" t="str">
        <f>IF($B20=FALSE,"",Length_6_1!N15)</f>
        <v/>
      </c>
      <c r="K20" s="164" t="str">
        <f>IF($B20=FALSE,"",Length_6_1!O15)</f>
        <v/>
      </c>
      <c r="L20" s="164" t="str">
        <f>IF($B20=FALSE,"",Length_6_1!P15)</f>
        <v/>
      </c>
      <c r="M20" s="164" t="str">
        <f>IF($B20=FALSE,"",Length_6_1!Q15)</f>
        <v/>
      </c>
      <c r="N20" s="164" t="str">
        <f>IF($B20=FALSE,"",Length_6_1!R15)</f>
        <v/>
      </c>
      <c r="O20" s="164" t="str">
        <f>IF($B20=FALSE,"",Length_6_1!S15)</f>
        <v/>
      </c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8"/>
      <c r="AA20" s="588"/>
      <c r="AB20" s="580"/>
      <c r="AC20" s="580"/>
      <c r="AD20" s="582"/>
      <c r="AE20" s="584"/>
      <c r="AF20" s="584"/>
      <c r="AG20" s="577" t="str">
        <f t="shared" si="1"/>
        <v/>
      </c>
      <c r="AH20" s="577" t="str">
        <f t="shared" si="2"/>
        <v/>
      </c>
      <c r="AI20" s="124"/>
      <c r="AJ20" s="577">
        <v>-0.1</v>
      </c>
      <c r="AK20" s="577">
        <v>0.1</v>
      </c>
      <c r="AL20" s="577" t="e">
        <f ca="1">TEXT(AE20,IF(AE20&gt;=1000,"# ##","")&amp;$P$67)</f>
        <v>#N/A</v>
      </c>
      <c r="AM20" s="577" t="e">
        <f t="shared" ca="1" si="3"/>
        <v>#N/A</v>
      </c>
      <c r="AN20" s="577" t="e">
        <f ca="1">"± "&amp;TEXT(AK20-AE20,P$67)</f>
        <v>#N/A</v>
      </c>
      <c r="AO20" s="577"/>
      <c r="AP20" s="577"/>
      <c r="AQ20" s="577"/>
    </row>
    <row r="21" spans="1:43" ht="15" customHeight="1">
      <c r="B21" s="164" t="b">
        <f>IF(TRIM(Length_6_1!B16)="",FALSE,TRUE)</f>
        <v>0</v>
      </c>
      <c r="C21" s="152" t="str">
        <f>IF($B21=FALSE,"",VALUE(Length_6_1!A16))</f>
        <v/>
      </c>
      <c r="D21" s="152" t="str">
        <f>IF($B21=FALSE,"",Length_6_1!B16)</f>
        <v/>
      </c>
      <c r="E21" s="152" t="str">
        <f>IF($B21=FALSE,"",Length_6_1!C16)</f>
        <v/>
      </c>
      <c r="F21" s="164" t="str">
        <f>IF($B21=FALSE,"",Length_6_1!J16)</f>
        <v/>
      </c>
      <c r="G21" s="164" t="str">
        <f>IF($B21=FALSE,"",Length_6_1!K16)</f>
        <v/>
      </c>
      <c r="H21" s="164" t="str">
        <f>IF($B21=FALSE,"",Length_6_1!L16)</f>
        <v/>
      </c>
      <c r="I21" s="164" t="str">
        <f>IF($B21=FALSE,"",Length_6_1!M16)</f>
        <v/>
      </c>
      <c r="J21" s="164" t="str">
        <f>IF($B21=FALSE,"",Length_6_1!N16)</f>
        <v/>
      </c>
      <c r="K21" s="164" t="str">
        <f>IF($B21=FALSE,"",Length_6_1!O16)</f>
        <v/>
      </c>
      <c r="L21" s="164" t="str">
        <f>IF($B21=FALSE,"",Length_6_1!P16)</f>
        <v/>
      </c>
      <c r="M21" s="164" t="str">
        <f>IF($B21=FALSE,"",Length_6_1!Q16)</f>
        <v/>
      </c>
      <c r="N21" s="164" t="str">
        <f>IF($B21=FALSE,"",Length_6_1!R16)</f>
        <v/>
      </c>
      <c r="O21" s="164" t="str">
        <f>IF($B21=FALSE,"",Length_6_1!S16)</f>
        <v/>
      </c>
      <c r="P21" s="585" t="str">
        <f t="shared" si="4"/>
        <v/>
      </c>
      <c r="Q21" s="585" t="str">
        <f t="shared" si="0"/>
        <v/>
      </c>
      <c r="R21" s="585" t="str">
        <f t="shared" si="0"/>
        <v/>
      </c>
      <c r="S21" s="585" t="str">
        <f t="shared" si="0"/>
        <v/>
      </c>
      <c r="T21" s="585" t="str">
        <f t="shared" si="0"/>
        <v/>
      </c>
      <c r="U21" s="585" t="str">
        <f t="shared" si="0"/>
        <v/>
      </c>
      <c r="V21" s="585" t="str">
        <f t="shared" si="0"/>
        <v/>
      </c>
      <c r="W21" s="585" t="str">
        <f t="shared" si="0"/>
        <v/>
      </c>
      <c r="X21" s="585" t="str">
        <f t="shared" si="0"/>
        <v/>
      </c>
      <c r="Y21" s="585" t="str">
        <f t="shared" si="0"/>
        <v/>
      </c>
      <c r="Z21" s="587" t="str">
        <f t="shared" ref="Z21" si="62">IF($B21=FALSE,"",AVERAGE(P21:T22))</f>
        <v/>
      </c>
      <c r="AA21" s="587" t="str">
        <f t="shared" ref="AA21" si="63">IF($B21=FALSE,"",AVERAGE(U21:Y22))</f>
        <v/>
      </c>
      <c r="AB21" s="579" t="str">
        <f t="shared" ref="AB21" si="64">IF(B21=FALSE,"",STDEV(P21:T22))</f>
        <v/>
      </c>
      <c r="AC21" s="579" t="str">
        <f t="shared" ref="AC21" si="65">IF(B21=FALSE,"",STDEV(U21:Y22))</f>
        <v/>
      </c>
      <c r="AD21" s="581" t="e">
        <f t="shared" ref="AD21" si="66">B$3</f>
        <v>#N/A</v>
      </c>
      <c r="AE21" s="583" t="str">
        <f t="shared" ref="AE21" si="67">IF(B21=FALSE,"",Z21*AD21/2)</f>
        <v/>
      </c>
      <c r="AF21" s="583" t="str">
        <f t="shared" ref="AF21" si="68">IF(B21=FALSE,"",AA21*AD21/2)</f>
        <v/>
      </c>
      <c r="AG21" s="576" t="str">
        <f t="shared" ref="AG21" si="69">IF($B21=FALSE,"",ROUND(AE21,$M$67))</f>
        <v/>
      </c>
      <c r="AH21" s="576" t="str">
        <f t="shared" ref="AH21" si="70">IF($B21=FALSE,"",ROUND(AF21,$M$67))</f>
        <v/>
      </c>
      <c r="AI21" s="124"/>
      <c r="AJ21" s="576">
        <f>Length_6_1!G16</f>
        <v>0</v>
      </c>
      <c r="AK21" s="576">
        <f>Length_6_1!H16</f>
        <v>0</v>
      </c>
      <c r="AL21" s="576" t="e">
        <f ca="1">TEXT(AG21,IF(AG21&gt;=1000,"# ##","")&amp;$P$67)</f>
        <v>#N/A</v>
      </c>
      <c r="AM21" s="576" t="e">
        <f t="shared" ca="1" si="3"/>
        <v>#N/A</v>
      </c>
      <c r="AN21" s="576" t="e">
        <f ca="1">"± "&amp;TEXT(AK21,P$67)</f>
        <v>#N/A</v>
      </c>
      <c r="AO21" s="576" t="str">
        <f t="shared" ref="AO21" si="71">IF($B21=FALSE,"",IF(AND(AJ21&lt;=AG21,AG21&lt;=AK21),"PASS","FAIL"))</f>
        <v/>
      </c>
      <c r="AP21" s="576" t="str">
        <f t="shared" ref="AP21" si="72">IF($B21=FALSE,"",IF(AND(AJ21&lt;=AH21,AH21&lt;=AK21),"PASS","FAIL"))</f>
        <v/>
      </c>
      <c r="AQ21" s="576" t="e">
        <f t="shared" ref="AQ21" ca="1" si="73">S$67</f>
        <v>#N/A</v>
      </c>
    </row>
    <row r="22" spans="1:43" ht="15" customHeight="1">
      <c r="B22" s="164" t="b">
        <f>IF(TRIM(Length_6_1!B17)="",FALSE,TRUE)</f>
        <v>0</v>
      </c>
      <c r="C22" s="152" t="str">
        <f>IF($B22=FALSE,"",VALUE(Length_6_1!A17))</f>
        <v/>
      </c>
      <c r="D22" s="152" t="str">
        <f>IF($B22=FALSE,"",Length_6_1!B17)</f>
        <v/>
      </c>
      <c r="E22" s="152" t="str">
        <f>IF($B22=FALSE,"",Length_6_1!C17)</f>
        <v/>
      </c>
      <c r="F22" s="164" t="str">
        <f>IF($B22=FALSE,"",Length_6_1!J17)</f>
        <v/>
      </c>
      <c r="G22" s="164" t="str">
        <f>IF($B22=FALSE,"",Length_6_1!K17)</f>
        <v/>
      </c>
      <c r="H22" s="164" t="str">
        <f>IF($B22=FALSE,"",Length_6_1!L17)</f>
        <v/>
      </c>
      <c r="I22" s="164" t="str">
        <f>IF($B22=FALSE,"",Length_6_1!M17)</f>
        <v/>
      </c>
      <c r="J22" s="164" t="str">
        <f>IF($B22=FALSE,"",Length_6_1!N17)</f>
        <v/>
      </c>
      <c r="K22" s="164" t="str">
        <f>IF($B22=FALSE,"",Length_6_1!O17)</f>
        <v/>
      </c>
      <c r="L22" s="164" t="str">
        <f>IF($B22=FALSE,"",Length_6_1!P17)</f>
        <v/>
      </c>
      <c r="M22" s="164" t="str">
        <f>IF($B22=FALSE,"",Length_6_1!Q17)</f>
        <v/>
      </c>
      <c r="N22" s="164" t="str">
        <f>IF($B22=FALSE,"",Length_6_1!R17)</f>
        <v/>
      </c>
      <c r="O22" s="164" t="str">
        <f>IF($B22=FALSE,"",Length_6_1!S17)</f>
        <v/>
      </c>
      <c r="P22" s="586"/>
      <c r="Q22" s="586"/>
      <c r="R22" s="586"/>
      <c r="S22" s="586"/>
      <c r="T22" s="586"/>
      <c r="U22" s="586"/>
      <c r="V22" s="586"/>
      <c r="W22" s="586"/>
      <c r="X22" s="586"/>
      <c r="Y22" s="586"/>
      <c r="Z22" s="588"/>
      <c r="AA22" s="588"/>
      <c r="AB22" s="580"/>
      <c r="AC22" s="580"/>
      <c r="AD22" s="582"/>
      <c r="AE22" s="584"/>
      <c r="AF22" s="584"/>
      <c r="AG22" s="577" t="str">
        <f t="shared" si="1"/>
        <v/>
      </c>
      <c r="AH22" s="577" t="str">
        <f t="shared" si="2"/>
        <v/>
      </c>
      <c r="AI22" s="124"/>
      <c r="AJ22" s="577">
        <v>-0.1</v>
      </c>
      <c r="AK22" s="577">
        <v>0.1</v>
      </c>
      <c r="AL22" s="577" t="e">
        <f ca="1">TEXT(AE22,IF(AE22&gt;=1000,"# ##","")&amp;$P$67)</f>
        <v>#N/A</v>
      </c>
      <c r="AM22" s="577" t="e">
        <f t="shared" ca="1" si="3"/>
        <v>#N/A</v>
      </c>
      <c r="AN22" s="577" t="e">
        <f ca="1">"± "&amp;TEXT(AK22-AE22,P$67)</f>
        <v>#N/A</v>
      </c>
      <c r="AO22" s="577"/>
      <c r="AP22" s="577"/>
      <c r="AQ22" s="577"/>
    </row>
    <row r="23" spans="1:43" ht="15" customHeight="1">
      <c r="B23" s="164" t="b">
        <f>IF(TRIM(Length_6_1!B18)="",FALSE,TRUE)</f>
        <v>0</v>
      </c>
      <c r="C23" s="152" t="str">
        <f>IF($B23=FALSE,"",VALUE(Length_6_1!A18))</f>
        <v/>
      </c>
      <c r="D23" s="152" t="str">
        <f>IF($B23=FALSE,"",Length_6_1!B18)</f>
        <v/>
      </c>
      <c r="E23" s="152" t="str">
        <f>IF($B23=FALSE,"",Length_6_1!C18)</f>
        <v/>
      </c>
      <c r="F23" s="164" t="str">
        <f>IF($B23=FALSE,"",Length_6_1!J18)</f>
        <v/>
      </c>
      <c r="G23" s="164" t="str">
        <f>IF($B23=FALSE,"",Length_6_1!K18)</f>
        <v/>
      </c>
      <c r="H23" s="164" t="str">
        <f>IF($B23=FALSE,"",Length_6_1!L18)</f>
        <v/>
      </c>
      <c r="I23" s="164" t="str">
        <f>IF($B23=FALSE,"",Length_6_1!M18)</f>
        <v/>
      </c>
      <c r="J23" s="164" t="str">
        <f>IF($B23=FALSE,"",Length_6_1!N18)</f>
        <v/>
      </c>
      <c r="K23" s="164" t="str">
        <f>IF($B23=FALSE,"",Length_6_1!O18)</f>
        <v/>
      </c>
      <c r="L23" s="164" t="str">
        <f>IF($B23=FALSE,"",Length_6_1!P18)</f>
        <v/>
      </c>
      <c r="M23" s="164" t="str">
        <f>IF($B23=FALSE,"",Length_6_1!Q18)</f>
        <v/>
      </c>
      <c r="N23" s="164" t="str">
        <f>IF($B23=FALSE,"",Length_6_1!R18)</f>
        <v/>
      </c>
      <c r="O23" s="164" t="str">
        <f>IF($B23=FALSE,"",Length_6_1!S18)</f>
        <v/>
      </c>
      <c r="P23" s="585" t="str">
        <f t="shared" si="4"/>
        <v/>
      </c>
      <c r="Q23" s="585" t="str">
        <f t="shared" si="0"/>
        <v/>
      </c>
      <c r="R23" s="585" t="str">
        <f t="shared" si="0"/>
        <v/>
      </c>
      <c r="S23" s="585" t="str">
        <f t="shared" si="0"/>
        <v/>
      </c>
      <c r="T23" s="585" t="str">
        <f t="shared" si="0"/>
        <v/>
      </c>
      <c r="U23" s="585" t="str">
        <f t="shared" si="0"/>
        <v/>
      </c>
      <c r="V23" s="585" t="str">
        <f t="shared" si="0"/>
        <v/>
      </c>
      <c r="W23" s="585" t="str">
        <f t="shared" si="0"/>
        <v/>
      </c>
      <c r="X23" s="585" t="str">
        <f t="shared" si="0"/>
        <v/>
      </c>
      <c r="Y23" s="585" t="str">
        <f t="shared" si="0"/>
        <v/>
      </c>
      <c r="Z23" s="587" t="str">
        <f t="shared" ref="Z23" si="74">IF($B23=FALSE,"",AVERAGE(P23:T24))</f>
        <v/>
      </c>
      <c r="AA23" s="587" t="str">
        <f t="shared" ref="AA23" si="75">IF($B23=FALSE,"",AVERAGE(U23:Y24))</f>
        <v/>
      </c>
      <c r="AB23" s="579" t="str">
        <f t="shared" ref="AB23" si="76">IF(B23=FALSE,"",STDEV(P23:T24))</f>
        <v/>
      </c>
      <c r="AC23" s="579" t="str">
        <f t="shared" ref="AC23" si="77">IF(B23=FALSE,"",STDEV(U23:Y24))</f>
        <v/>
      </c>
      <c r="AD23" s="581" t="e">
        <f t="shared" ref="AD23" si="78">B$3</f>
        <v>#N/A</v>
      </c>
      <c r="AE23" s="583" t="str">
        <f t="shared" ref="AE23" si="79">IF(B23=FALSE,"",Z23*AD23/2)</f>
        <v/>
      </c>
      <c r="AF23" s="583" t="str">
        <f t="shared" ref="AF23" si="80">IF(B23=FALSE,"",AA23*AD23/2)</f>
        <v/>
      </c>
      <c r="AG23" s="576" t="str">
        <f t="shared" ref="AG23" si="81">IF($B23=FALSE,"",ROUND(AE23,$M$67))</f>
        <v/>
      </c>
      <c r="AH23" s="576" t="str">
        <f t="shared" ref="AH23" si="82">IF($B23=FALSE,"",ROUND(AF23,$M$67))</f>
        <v/>
      </c>
      <c r="AI23" s="124"/>
      <c r="AJ23" s="576">
        <f>Length_6_1!G18</f>
        <v>0</v>
      </c>
      <c r="AK23" s="576">
        <f>Length_6_1!H18</f>
        <v>0</v>
      </c>
      <c r="AL23" s="576" t="e">
        <f ca="1">TEXT(AG23,IF(AG23&gt;=1000,"# ##","")&amp;$P$67)</f>
        <v>#N/A</v>
      </c>
      <c r="AM23" s="576" t="e">
        <f t="shared" ca="1" si="3"/>
        <v>#N/A</v>
      </c>
      <c r="AN23" s="576" t="e">
        <f ca="1">"± "&amp;TEXT(AK23,P$67)</f>
        <v>#N/A</v>
      </c>
      <c r="AO23" s="576" t="str">
        <f t="shared" ref="AO23" si="83">IF($B23=FALSE,"",IF(AND(AJ23&lt;=AG23,AG23&lt;=AK23),"PASS","FAIL"))</f>
        <v/>
      </c>
      <c r="AP23" s="576" t="str">
        <f t="shared" ref="AP23" si="84">IF($B23=FALSE,"",IF(AND(AJ23&lt;=AH23,AH23&lt;=AK23),"PASS","FAIL"))</f>
        <v/>
      </c>
      <c r="AQ23" s="576" t="e">
        <f t="shared" ref="AQ23" ca="1" si="85">S$67</f>
        <v>#N/A</v>
      </c>
    </row>
    <row r="24" spans="1:43" ht="15" customHeight="1">
      <c r="B24" s="164" t="b">
        <f>IF(TRIM(Length_6_1!B19)="",FALSE,TRUE)</f>
        <v>0</v>
      </c>
      <c r="C24" s="152" t="str">
        <f>IF($B24=FALSE,"",VALUE(Length_6_1!A19))</f>
        <v/>
      </c>
      <c r="D24" s="152" t="str">
        <f>IF($B24=FALSE,"",Length_6_1!B19)</f>
        <v/>
      </c>
      <c r="E24" s="152" t="str">
        <f>IF($B24=FALSE,"",Length_6_1!C19)</f>
        <v/>
      </c>
      <c r="F24" s="164" t="str">
        <f>IF($B24=FALSE,"",Length_6_1!J19)</f>
        <v/>
      </c>
      <c r="G24" s="164" t="str">
        <f>IF($B24=FALSE,"",Length_6_1!K19)</f>
        <v/>
      </c>
      <c r="H24" s="164" t="str">
        <f>IF($B24=FALSE,"",Length_6_1!L19)</f>
        <v/>
      </c>
      <c r="I24" s="164" t="str">
        <f>IF($B24=FALSE,"",Length_6_1!M19)</f>
        <v/>
      </c>
      <c r="J24" s="164" t="str">
        <f>IF($B24=FALSE,"",Length_6_1!N19)</f>
        <v/>
      </c>
      <c r="K24" s="164" t="str">
        <f>IF($B24=FALSE,"",Length_6_1!O19)</f>
        <v/>
      </c>
      <c r="L24" s="164" t="str">
        <f>IF($B24=FALSE,"",Length_6_1!P19)</f>
        <v/>
      </c>
      <c r="M24" s="164" t="str">
        <f>IF($B24=FALSE,"",Length_6_1!Q19)</f>
        <v/>
      </c>
      <c r="N24" s="164" t="str">
        <f>IF($B24=FALSE,"",Length_6_1!R19)</f>
        <v/>
      </c>
      <c r="O24" s="164" t="str">
        <f>IF($B24=FALSE,"",Length_6_1!S19)</f>
        <v/>
      </c>
      <c r="P24" s="586"/>
      <c r="Q24" s="586"/>
      <c r="R24" s="586"/>
      <c r="S24" s="586"/>
      <c r="T24" s="586"/>
      <c r="U24" s="586"/>
      <c r="V24" s="586"/>
      <c r="W24" s="586"/>
      <c r="X24" s="586"/>
      <c r="Y24" s="586"/>
      <c r="Z24" s="588"/>
      <c r="AA24" s="588"/>
      <c r="AB24" s="580"/>
      <c r="AC24" s="580"/>
      <c r="AD24" s="582"/>
      <c r="AE24" s="584"/>
      <c r="AF24" s="584"/>
      <c r="AG24" s="577" t="str">
        <f t="shared" si="1"/>
        <v/>
      </c>
      <c r="AH24" s="577" t="str">
        <f t="shared" si="2"/>
        <v/>
      </c>
      <c r="AI24" s="124"/>
      <c r="AJ24" s="577">
        <v>-0.1</v>
      </c>
      <c r="AK24" s="577">
        <v>0.1</v>
      </c>
      <c r="AL24" s="577" t="e">
        <f ca="1">TEXT(AE24,IF(AE24&gt;=1000,"# ##","")&amp;$P$67)</f>
        <v>#N/A</v>
      </c>
      <c r="AM24" s="577" t="e">
        <f t="shared" ca="1" si="3"/>
        <v>#N/A</v>
      </c>
      <c r="AN24" s="577" t="e">
        <f ca="1">"± "&amp;TEXT(AK24-AE24,P$67)</f>
        <v>#N/A</v>
      </c>
      <c r="AO24" s="577"/>
      <c r="AP24" s="577"/>
      <c r="AQ24" s="577"/>
    </row>
    <row r="25" spans="1:43" ht="15" customHeight="1">
      <c r="B25" s="164" t="b">
        <f>IF(TRIM(Length_6_1!B20)="",FALSE,TRUE)</f>
        <v>0</v>
      </c>
      <c r="C25" s="152" t="str">
        <f>IF($B25=FALSE,"",VALUE(Length_6_1!A20))</f>
        <v/>
      </c>
      <c r="D25" s="152" t="str">
        <f>IF($B25=FALSE,"",Length_6_1!B20)</f>
        <v/>
      </c>
      <c r="E25" s="152" t="str">
        <f>IF($B25=FALSE,"",Length_6_1!C20)</f>
        <v/>
      </c>
      <c r="F25" s="164" t="str">
        <f>IF($B25=FALSE,"",Length_6_1!J20)</f>
        <v/>
      </c>
      <c r="G25" s="164" t="str">
        <f>IF($B25=FALSE,"",Length_6_1!K20)</f>
        <v/>
      </c>
      <c r="H25" s="164" t="str">
        <f>IF($B25=FALSE,"",Length_6_1!L20)</f>
        <v/>
      </c>
      <c r="I25" s="164" t="str">
        <f>IF($B25=FALSE,"",Length_6_1!M20)</f>
        <v/>
      </c>
      <c r="J25" s="164" t="str">
        <f>IF($B25=FALSE,"",Length_6_1!N20)</f>
        <v/>
      </c>
      <c r="K25" s="164" t="str">
        <f>IF($B25=FALSE,"",Length_6_1!O20)</f>
        <v/>
      </c>
      <c r="L25" s="164" t="str">
        <f>IF($B25=FALSE,"",Length_6_1!P20)</f>
        <v/>
      </c>
      <c r="M25" s="164" t="str">
        <f>IF($B25=FALSE,"",Length_6_1!Q20)</f>
        <v/>
      </c>
      <c r="N25" s="164" t="str">
        <f>IF($B25=FALSE,"",Length_6_1!R20)</f>
        <v/>
      </c>
      <c r="O25" s="164" t="str">
        <f>IF($B25=FALSE,"",Length_6_1!S20)</f>
        <v/>
      </c>
      <c r="P25" s="585" t="str">
        <f t="shared" si="4"/>
        <v/>
      </c>
      <c r="Q25" s="585" t="str">
        <f t="shared" si="0"/>
        <v/>
      </c>
      <c r="R25" s="585" t="str">
        <f t="shared" si="0"/>
        <v/>
      </c>
      <c r="S25" s="585" t="str">
        <f t="shared" si="0"/>
        <v/>
      </c>
      <c r="T25" s="585" t="str">
        <f t="shared" si="0"/>
        <v/>
      </c>
      <c r="U25" s="585" t="str">
        <f t="shared" si="0"/>
        <v/>
      </c>
      <c r="V25" s="585" t="str">
        <f t="shared" si="0"/>
        <v/>
      </c>
      <c r="W25" s="585" t="str">
        <f t="shared" si="0"/>
        <v/>
      </c>
      <c r="X25" s="585" t="str">
        <f t="shared" si="0"/>
        <v/>
      </c>
      <c r="Y25" s="585" t="str">
        <f t="shared" si="0"/>
        <v/>
      </c>
      <c r="Z25" s="587" t="str">
        <f t="shared" ref="Z25" si="86">IF($B25=FALSE,"",AVERAGE(P25:T26))</f>
        <v/>
      </c>
      <c r="AA25" s="587" t="str">
        <f t="shared" ref="AA25" si="87">IF($B25=FALSE,"",AVERAGE(U25:Y26))</f>
        <v/>
      </c>
      <c r="AB25" s="579" t="str">
        <f t="shared" ref="AB25" si="88">IF(B25=FALSE,"",STDEV(P25:T26))</f>
        <v/>
      </c>
      <c r="AC25" s="579" t="str">
        <f t="shared" ref="AC25" si="89">IF(B25=FALSE,"",STDEV(U25:Y26))</f>
        <v/>
      </c>
      <c r="AD25" s="581" t="e">
        <f t="shared" ref="AD25" si="90">B$3</f>
        <v>#N/A</v>
      </c>
      <c r="AE25" s="583" t="str">
        <f t="shared" ref="AE25" si="91">IF(B25=FALSE,"",Z25*AD25/2)</f>
        <v/>
      </c>
      <c r="AF25" s="583" t="str">
        <f t="shared" ref="AF25" si="92">IF(B25=FALSE,"",AA25*AD25/2)</f>
        <v/>
      </c>
      <c r="AG25" s="576" t="str">
        <f t="shared" ref="AG25" si="93">IF($B25=FALSE,"",ROUND(AE25,$M$67))</f>
        <v/>
      </c>
      <c r="AH25" s="576" t="str">
        <f t="shared" ref="AH25" si="94">IF($B25=FALSE,"",ROUND(AF25,$M$67))</f>
        <v/>
      </c>
      <c r="AI25" s="124"/>
      <c r="AJ25" s="576">
        <f>Length_6_1!G20</f>
        <v>0</v>
      </c>
      <c r="AK25" s="576">
        <f>Length_6_1!H20</f>
        <v>0</v>
      </c>
      <c r="AL25" s="576" t="e">
        <f ca="1">TEXT(AG25,IF(AG25&gt;=1000,"# ##","")&amp;$P$67)</f>
        <v>#N/A</v>
      </c>
      <c r="AM25" s="576" t="e">
        <f t="shared" ca="1" si="3"/>
        <v>#N/A</v>
      </c>
      <c r="AN25" s="576" t="e">
        <f ca="1">"± "&amp;TEXT(AK25,P$67)</f>
        <v>#N/A</v>
      </c>
      <c r="AO25" s="576" t="str">
        <f t="shared" ref="AO25" si="95">IF($B25=FALSE,"",IF(AND(AJ25&lt;=AG25,AG25&lt;=AK25),"PASS","FAIL"))</f>
        <v/>
      </c>
      <c r="AP25" s="576" t="str">
        <f t="shared" ref="AP25" si="96">IF($B25=FALSE,"",IF(AND(AJ25&lt;=AH25,AH25&lt;=AK25),"PASS","FAIL"))</f>
        <v/>
      </c>
      <c r="AQ25" s="576" t="e">
        <f t="shared" ref="AQ25" ca="1" si="97">S$67</f>
        <v>#N/A</v>
      </c>
    </row>
    <row r="26" spans="1:43" ht="15" customHeight="1">
      <c r="B26" s="164" t="b">
        <f>IF(TRIM(Length_6_1!B21)="",FALSE,TRUE)</f>
        <v>0</v>
      </c>
      <c r="C26" s="152" t="str">
        <f>IF($B26=FALSE,"",VALUE(Length_6_1!A21))</f>
        <v/>
      </c>
      <c r="D26" s="152" t="str">
        <f>IF($B26=FALSE,"",Length_6_1!B21)</f>
        <v/>
      </c>
      <c r="E26" s="152" t="str">
        <f>IF($B26=FALSE,"",Length_6_1!C21)</f>
        <v/>
      </c>
      <c r="F26" s="164" t="str">
        <f>IF($B26=FALSE,"",Length_6_1!J21)</f>
        <v/>
      </c>
      <c r="G26" s="164" t="str">
        <f>IF($B26=FALSE,"",Length_6_1!K21)</f>
        <v/>
      </c>
      <c r="H26" s="164" t="str">
        <f>IF($B26=FALSE,"",Length_6_1!L21)</f>
        <v/>
      </c>
      <c r="I26" s="164" t="str">
        <f>IF($B26=FALSE,"",Length_6_1!M21)</f>
        <v/>
      </c>
      <c r="J26" s="164" t="str">
        <f>IF($B26=FALSE,"",Length_6_1!N21)</f>
        <v/>
      </c>
      <c r="K26" s="164" t="str">
        <f>IF($B26=FALSE,"",Length_6_1!O21)</f>
        <v/>
      </c>
      <c r="L26" s="164" t="str">
        <f>IF($B26=FALSE,"",Length_6_1!P21)</f>
        <v/>
      </c>
      <c r="M26" s="164" t="str">
        <f>IF($B26=FALSE,"",Length_6_1!Q21)</f>
        <v/>
      </c>
      <c r="N26" s="164" t="str">
        <f>IF($B26=FALSE,"",Length_6_1!R21)</f>
        <v/>
      </c>
      <c r="O26" s="164" t="str">
        <f>IF($B26=FALSE,"",Length_6_1!S21)</f>
        <v/>
      </c>
      <c r="P26" s="586"/>
      <c r="Q26" s="586"/>
      <c r="R26" s="586"/>
      <c r="S26" s="586"/>
      <c r="T26" s="586"/>
      <c r="U26" s="586"/>
      <c r="V26" s="586"/>
      <c r="W26" s="586"/>
      <c r="X26" s="586"/>
      <c r="Y26" s="586"/>
      <c r="Z26" s="588"/>
      <c r="AA26" s="588"/>
      <c r="AB26" s="580"/>
      <c r="AC26" s="580"/>
      <c r="AD26" s="582"/>
      <c r="AE26" s="584"/>
      <c r="AF26" s="584"/>
      <c r="AG26" s="577" t="str">
        <f t="shared" si="1"/>
        <v/>
      </c>
      <c r="AH26" s="577" t="str">
        <f t="shared" si="2"/>
        <v/>
      </c>
      <c r="AI26" s="124"/>
      <c r="AJ26" s="577">
        <v>-0.1</v>
      </c>
      <c r="AK26" s="577">
        <v>0.1</v>
      </c>
      <c r="AL26" s="577" t="e">
        <f ca="1">TEXT(AE26,IF(AE26&gt;=1000,"# ##","")&amp;$P$67)</f>
        <v>#N/A</v>
      </c>
      <c r="AM26" s="577" t="e">
        <f t="shared" ca="1" si="3"/>
        <v>#N/A</v>
      </c>
      <c r="AN26" s="577" t="e">
        <f ca="1">"± "&amp;TEXT(AK26-AE26,P$67)</f>
        <v>#N/A</v>
      </c>
      <c r="AO26" s="577"/>
      <c r="AP26" s="577"/>
      <c r="AQ26" s="577"/>
    </row>
    <row r="27" spans="1:43" ht="15" customHeight="1">
      <c r="B27" s="164" t="b">
        <f>IF(TRIM(Length_6_1!B22)="",FALSE,TRUE)</f>
        <v>0</v>
      </c>
      <c r="C27" s="152" t="str">
        <f>IF($B27=FALSE,"",VALUE(Length_6_1!A22))</f>
        <v/>
      </c>
      <c r="D27" s="152" t="str">
        <f>IF($B27=FALSE,"",Length_6_1!B22)</f>
        <v/>
      </c>
      <c r="E27" s="152" t="str">
        <f>IF($B27=FALSE,"",Length_6_1!C22)</f>
        <v/>
      </c>
      <c r="F27" s="164" t="str">
        <f>IF($B27=FALSE,"",Length_6_1!J22)</f>
        <v/>
      </c>
      <c r="G27" s="164" t="str">
        <f>IF($B27=FALSE,"",Length_6_1!K22)</f>
        <v/>
      </c>
      <c r="H27" s="164" t="str">
        <f>IF($B27=FALSE,"",Length_6_1!L22)</f>
        <v/>
      </c>
      <c r="I27" s="164" t="str">
        <f>IF($B27=FALSE,"",Length_6_1!M22)</f>
        <v/>
      </c>
      <c r="J27" s="164" t="str">
        <f>IF($B27=FALSE,"",Length_6_1!N22)</f>
        <v/>
      </c>
      <c r="K27" s="164" t="str">
        <f>IF($B27=FALSE,"",Length_6_1!O22)</f>
        <v/>
      </c>
      <c r="L27" s="164" t="str">
        <f>IF($B27=FALSE,"",Length_6_1!P22)</f>
        <v/>
      </c>
      <c r="M27" s="164" t="str">
        <f>IF($B27=FALSE,"",Length_6_1!Q22)</f>
        <v/>
      </c>
      <c r="N27" s="164" t="str">
        <f>IF($B27=FALSE,"",Length_6_1!R22)</f>
        <v/>
      </c>
      <c r="O27" s="164" t="str">
        <f>IF($B27=FALSE,"",Length_6_1!S22)</f>
        <v/>
      </c>
      <c r="P27" s="585" t="str">
        <f t="shared" si="4"/>
        <v/>
      </c>
      <c r="Q27" s="585" t="str">
        <f t="shared" si="0"/>
        <v/>
      </c>
      <c r="R27" s="585" t="str">
        <f t="shared" si="0"/>
        <v/>
      </c>
      <c r="S27" s="585" t="str">
        <f t="shared" si="0"/>
        <v/>
      </c>
      <c r="T27" s="585" t="str">
        <f t="shared" si="0"/>
        <v/>
      </c>
      <c r="U27" s="585" t="str">
        <f t="shared" si="0"/>
        <v/>
      </c>
      <c r="V27" s="585" t="str">
        <f t="shared" si="0"/>
        <v/>
      </c>
      <c r="W27" s="585" t="str">
        <f t="shared" si="0"/>
        <v/>
      </c>
      <c r="X27" s="585" t="str">
        <f t="shared" si="0"/>
        <v/>
      </c>
      <c r="Y27" s="585" t="str">
        <f t="shared" si="0"/>
        <v/>
      </c>
      <c r="Z27" s="587" t="str">
        <f t="shared" ref="Z27" si="98">IF($B27=FALSE,"",AVERAGE(P27:T28))</f>
        <v/>
      </c>
      <c r="AA27" s="587" t="str">
        <f t="shared" ref="AA27" si="99">IF($B27=FALSE,"",AVERAGE(U27:Y28))</f>
        <v/>
      </c>
      <c r="AB27" s="579" t="str">
        <f t="shared" ref="AB27" si="100">IF(B27=FALSE,"",STDEV(P27:T28))</f>
        <v/>
      </c>
      <c r="AC27" s="579" t="str">
        <f t="shared" ref="AC27" si="101">IF(B27=FALSE,"",STDEV(U27:Y28))</f>
        <v/>
      </c>
      <c r="AD27" s="581" t="e">
        <f t="shared" ref="AD27" si="102">B$3</f>
        <v>#N/A</v>
      </c>
      <c r="AE27" s="583" t="str">
        <f t="shared" ref="AE27" si="103">IF(B27=FALSE,"",Z27*AD27/2)</f>
        <v/>
      </c>
      <c r="AF27" s="583" t="str">
        <f t="shared" ref="AF27" si="104">IF(B27=FALSE,"",AA27*AD27/2)</f>
        <v/>
      </c>
      <c r="AG27" s="576" t="str">
        <f t="shared" ref="AG27" si="105">IF($B27=FALSE,"",ROUND(AE27,$M$67))</f>
        <v/>
      </c>
      <c r="AH27" s="576" t="str">
        <f t="shared" ref="AH27" si="106">IF($B27=FALSE,"",ROUND(AF27,$M$67))</f>
        <v/>
      </c>
      <c r="AI27" s="124"/>
      <c r="AJ27" s="576">
        <f>Length_6_1!G22</f>
        <v>0</v>
      </c>
      <c r="AK27" s="576">
        <f>Length_6_1!H22</f>
        <v>0</v>
      </c>
      <c r="AL27" s="576" t="e">
        <f ca="1">TEXT(AG27,IF(AG27&gt;=1000,"# ##","")&amp;$P$67)</f>
        <v>#N/A</v>
      </c>
      <c r="AM27" s="576" t="e">
        <f t="shared" ca="1" si="3"/>
        <v>#N/A</v>
      </c>
      <c r="AN27" s="576" t="e">
        <f ca="1">"± "&amp;TEXT(AK27,P$67)</f>
        <v>#N/A</v>
      </c>
      <c r="AO27" s="576" t="str">
        <f t="shared" ref="AO27" si="107">IF($B27=FALSE,"",IF(AND(AJ27&lt;=AG27,AG27&lt;=AK27),"PASS","FAIL"))</f>
        <v/>
      </c>
      <c r="AP27" s="576" t="str">
        <f t="shared" ref="AP27" si="108">IF($B27=FALSE,"",IF(AND(AJ27&lt;=AH27,AH27&lt;=AK27),"PASS","FAIL"))</f>
        <v/>
      </c>
      <c r="AQ27" s="576" t="e">
        <f t="shared" ref="AQ27" ca="1" si="109">S$67</f>
        <v>#N/A</v>
      </c>
    </row>
    <row r="28" spans="1:43" ht="15" customHeight="1">
      <c r="B28" s="164" t="b">
        <f>IF(TRIM(Length_6_1!B23)="",FALSE,TRUE)</f>
        <v>0</v>
      </c>
      <c r="C28" s="152" t="str">
        <f>IF($B28=FALSE,"",VALUE(Length_6_1!A23))</f>
        <v/>
      </c>
      <c r="D28" s="152" t="str">
        <f>IF($B28=FALSE,"",Length_6_1!B23)</f>
        <v/>
      </c>
      <c r="E28" s="152" t="str">
        <f>IF($B28=FALSE,"",Length_6_1!C23)</f>
        <v/>
      </c>
      <c r="F28" s="164" t="str">
        <f>IF($B28=FALSE,"",Length_6_1!J23)</f>
        <v/>
      </c>
      <c r="G28" s="164" t="str">
        <f>IF($B28=FALSE,"",Length_6_1!K23)</f>
        <v/>
      </c>
      <c r="H28" s="164" t="str">
        <f>IF($B28=FALSE,"",Length_6_1!L23)</f>
        <v/>
      </c>
      <c r="I28" s="164" t="str">
        <f>IF($B28=FALSE,"",Length_6_1!M23)</f>
        <v/>
      </c>
      <c r="J28" s="164" t="str">
        <f>IF($B28=FALSE,"",Length_6_1!N23)</f>
        <v/>
      </c>
      <c r="K28" s="164" t="str">
        <f>IF($B28=FALSE,"",Length_6_1!O23)</f>
        <v/>
      </c>
      <c r="L28" s="164" t="str">
        <f>IF($B28=FALSE,"",Length_6_1!P23)</f>
        <v/>
      </c>
      <c r="M28" s="164" t="str">
        <f>IF($B28=FALSE,"",Length_6_1!Q23)</f>
        <v/>
      </c>
      <c r="N28" s="164" t="str">
        <f>IF($B28=FALSE,"",Length_6_1!R23)</f>
        <v/>
      </c>
      <c r="O28" s="164" t="str">
        <f>IF($B28=FALSE,"",Length_6_1!S23)</f>
        <v/>
      </c>
      <c r="P28" s="586"/>
      <c r="Q28" s="586"/>
      <c r="R28" s="586"/>
      <c r="S28" s="586"/>
      <c r="T28" s="586"/>
      <c r="U28" s="586"/>
      <c r="V28" s="586"/>
      <c r="W28" s="586"/>
      <c r="X28" s="586"/>
      <c r="Y28" s="586"/>
      <c r="Z28" s="588"/>
      <c r="AA28" s="588"/>
      <c r="AB28" s="580"/>
      <c r="AC28" s="580"/>
      <c r="AD28" s="582"/>
      <c r="AE28" s="584"/>
      <c r="AF28" s="584"/>
      <c r="AG28" s="577" t="str">
        <f t="shared" si="1"/>
        <v/>
      </c>
      <c r="AH28" s="577" t="str">
        <f t="shared" si="2"/>
        <v/>
      </c>
      <c r="AI28" s="124"/>
      <c r="AJ28" s="577">
        <v>-0.1</v>
      </c>
      <c r="AK28" s="577">
        <v>0.1</v>
      </c>
      <c r="AL28" s="577" t="e">
        <f ca="1">TEXT(AE28,IF(AE28&gt;=1000,"# ##","")&amp;$P$67)</f>
        <v>#N/A</v>
      </c>
      <c r="AM28" s="577" t="e">
        <f t="shared" ca="1" si="3"/>
        <v>#N/A</v>
      </c>
      <c r="AN28" s="577" t="e">
        <f ca="1">"± "&amp;TEXT(AK28-AE28,P$67)</f>
        <v>#N/A</v>
      </c>
      <c r="AO28" s="577"/>
      <c r="AP28" s="577"/>
      <c r="AQ28" s="577"/>
    </row>
    <row r="29" spans="1:43" ht="15" customHeight="1">
      <c r="N29" s="120"/>
      <c r="O29" s="120"/>
      <c r="P29" s="120"/>
      <c r="Q29" s="120"/>
      <c r="R29" s="120"/>
      <c r="S29" s="120"/>
      <c r="T29" s="120"/>
      <c r="X29" s="120"/>
    </row>
    <row r="30" spans="1:43" ht="15" customHeight="1">
      <c r="A30" s="118" t="s">
        <v>255</v>
      </c>
      <c r="C30" s="119"/>
      <c r="D30" s="119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Y30" s="131" t="s">
        <v>257</v>
      </c>
      <c r="Z30" s="124"/>
      <c r="AA30" s="124" t="s">
        <v>258</v>
      </c>
      <c r="AB30" s="124"/>
      <c r="AC30" s="124"/>
      <c r="AD30" s="124"/>
      <c r="AE30" s="124"/>
      <c r="AF30" s="124"/>
      <c r="AH30" s="124" t="s">
        <v>259</v>
      </c>
    </row>
    <row r="31" spans="1:43" ht="15" customHeight="1">
      <c r="B31" s="570" t="s">
        <v>502</v>
      </c>
      <c r="C31" s="563" t="s">
        <v>232</v>
      </c>
      <c r="D31" s="563" t="s">
        <v>503</v>
      </c>
      <c r="E31" s="563" t="s">
        <v>233</v>
      </c>
      <c r="F31" s="568" t="s">
        <v>504</v>
      </c>
      <c r="G31" s="589"/>
      <c r="H31" s="589"/>
      <c r="I31" s="589"/>
      <c r="J31" s="569"/>
      <c r="K31" s="570" t="s">
        <v>170</v>
      </c>
      <c r="L31" s="570" t="s">
        <v>75</v>
      </c>
      <c r="M31" s="570" t="s">
        <v>505</v>
      </c>
      <c r="N31" s="570" t="s">
        <v>264</v>
      </c>
      <c r="O31" s="570" t="s">
        <v>506</v>
      </c>
      <c r="P31" s="570" t="s">
        <v>507</v>
      </c>
      <c r="Q31" s="124"/>
      <c r="R31" s="593" t="s">
        <v>96</v>
      </c>
      <c r="S31" s="593"/>
      <c r="T31" s="561" t="s">
        <v>482</v>
      </c>
      <c r="U31" s="565"/>
      <c r="V31" s="565"/>
      <c r="W31" s="562"/>
      <c r="Y31" s="240" t="s">
        <v>270</v>
      </c>
      <c r="Z31" s="258" t="s">
        <v>516</v>
      </c>
      <c r="AA31" s="258" t="s">
        <v>517</v>
      </c>
      <c r="AB31" s="259" t="s">
        <v>519</v>
      </c>
      <c r="AC31" s="245" t="s">
        <v>461</v>
      </c>
      <c r="AD31" s="258" t="s">
        <v>518</v>
      </c>
      <c r="AE31" s="245" t="s">
        <v>461</v>
      </c>
      <c r="AF31" s="258" t="s">
        <v>268</v>
      </c>
      <c r="AH31" s="240" t="s">
        <v>251</v>
      </c>
      <c r="AI31" s="240" t="s">
        <v>260</v>
      </c>
    </row>
    <row r="32" spans="1:43" ht="15" customHeight="1">
      <c r="B32" s="570"/>
      <c r="C32" s="592"/>
      <c r="D32" s="592"/>
      <c r="E32" s="592"/>
      <c r="F32" s="162" t="s">
        <v>510</v>
      </c>
      <c r="G32" s="157" t="s">
        <v>511</v>
      </c>
      <c r="H32" s="162" t="s">
        <v>116</v>
      </c>
      <c r="I32" s="157" t="s">
        <v>117</v>
      </c>
      <c r="J32" s="162" t="s">
        <v>118</v>
      </c>
      <c r="K32" s="570"/>
      <c r="L32" s="570"/>
      <c r="M32" s="570"/>
      <c r="N32" s="570"/>
      <c r="O32" s="570"/>
      <c r="P32" s="570"/>
      <c r="Q32" s="124"/>
      <c r="R32" s="163" t="s">
        <v>512</v>
      </c>
      <c r="S32" s="163" t="s">
        <v>497</v>
      </c>
      <c r="T32" s="256" t="s">
        <v>515</v>
      </c>
      <c r="U32" s="256" t="s">
        <v>508</v>
      </c>
      <c r="V32" s="256" t="s">
        <v>509</v>
      </c>
      <c r="W32" s="263" t="s">
        <v>523</v>
      </c>
      <c r="Y32" s="152">
        <v>1</v>
      </c>
      <c r="Z32" s="152" t="b">
        <f t="shared" ref="Z32:Z41" ca="1" si="110">OFFSET(B$6,$Y32*2+1,0)</f>
        <v>0</v>
      </c>
      <c r="AA32" s="152" t="e">
        <f t="shared" ref="AA32:AA41" ca="1" si="111">TEXT(OFFSET(C$6,$Y32*2+1,0),$P$67)</f>
        <v>#N/A</v>
      </c>
      <c r="AB32" s="152" t="e">
        <f>IF(Length_6_1!U4="",#N/A,Length_6_1!U4)</f>
        <v>#N/A</v>
      </c>
      <c r="AC32" s="152" t="e">
        <f>IF(Length_6_1!V4="",#N/A,Length_6_1!V4)</f>
        <v>#N/A</v>
      </c>
      <c r="AD32" s="152" t="e">
        <f t="shared" ref="AD32:AD41" ca="1" si="112">AC32&amp;TEXT(OFFSET(AG$6,$Y32*2+1,0),$P$67)</f>
        <v>#N/A</v>
      </c>
      <c r="AE32" s="152" t="e">
        <f>IF(Length_6_1!W4="",#N/A,Length_6_1!W4)</f>
        <v>#N/A</v>
      </c>
      <c r="AF32" s="152" t="e">
        <f t="shared" ref="AF32:AF41" ca="1" si="113">AE32&amp;TEXT(OFFSET(AH$6,$Y32*2+1,0),$P$67)</f>
        <v>#N/A</v>
      </c>
      <c r="AH32" s="152" t="e">
        <f ca="1">TEXT(OFFSET(C$31,$Y32*4-1,0),$P$94)</f>
        <v>#DIV/0!</v>
      </c>
      <c r="AI32" s="152" t="e">
        <f ca="1">TEXT(OFFSET(P$33,$Y32*4-3,0),$P$94)</f>
        <v>#DIV/0!</v>
      </c>
    </row>
    <row r="33" spans="2:35" ht="15" customHeight="1">
      <c r="B33" s="570"/>
      <c r="C33" s="564"/>
      <c r="D33" s="564"/>
      <c r="E33" s="564"/>
      <c r="F33" s="162" t="s">
        <v>513</v>
      </c>
      <c r="G33" s="162" t="s">
        <v>514</v>
      </c>
      <c r="H33" s="162" t="s">
        <v>514</v>
      </c>
      <c r="I33" s="162" t="s">
        <v>514</v>
      </c>
      <c r="J33" s="162" t="s">
        <v>514</v>
      </c>
      <c r="K33" s="162" t="s">
        <v>513</v>
      </c>
      <c r="L33" s="162" t="s">
        <v>513</v>
      </c>
      <c r="M33" s="162" t="s">
        <v>514</v>
      </c>
      <c r="N33" s="162" t="s">
        <v>514</v>
      </c>
      <c r="O33" s="162" t="s">
        <v>513</v>
      </c>
      <c r="P33" s="162" t="s">
        <v>513</v>
      </c>
      <c r="Q33" s="124"/>
      <c r="R33" s="162" t="s">
        <v>514</v>
      </c>
      <c r="S33" s="162" t="s">
        <v>514</v>
      </c>
      <c r="T33" s="162" t="s">
        <v>513</v>
      </c>
      <c r="U33" s="162" t="s">
        <v>514</v>
      </c>
      <c r="V33" s="244">
        <f>IF(TYPE(MATCH("FAIL",V34:V53,0))=16,0,1)</f>
        <v>0</v>
      </c>
      <c r="W33" s="263" t="str">
        <f>U33</f>
        <v>μm</v>
      </c>
      <c r="Y33" s="152">
        <v>2</v>
      </c>
      <c r="Z33" s="152" t="b">
        <f t="shared" ca="1" si="110"/>
        <v>0</v>
      </c>
      <c r="AA33" s="152" t="e">
        <f t="shared" ca="1" si="111"/>
        <v>#N/A</v>
      </c>
      <c r="AB33" s="152" t="e">
        <f>IF(Length_6_1!U5="",#N/A,Length_6_1!U5)</f>
        <v>#N/A</v>
      </c>
      <c r="AC33" s="152" t="e">
        <f>IF(Length_6_1!V5="",#N/A,Length_6_1!V5)</f>
        <v>#N/A</v>
      </c>
      <c r="AD33" s="152" t="e">
        <f t="shared" ca="1" si="112"/>
        <v>#N/A</v>
      </c>
      <c r="AE33" s="152" t="e">
        <f>IF(Length_6_1!W5="",#N/A,Length_6_1!W5)</f>
        <v>#N/A</v>
      </c>
      <c r="AF33" s="152" t="e">
        <f t="shared" ca="1" si="113"/>
        <v>#N/A</v>
      </c>
      <c r="AH33" s="152" t="e">
        <f ca="1">TEXT(OFFSET(C$31,$Y33*4-1,0),$P$94)</f>
        <v>#DIV/0!</v>
      </c>
      <c r="AI33" s="152" t="e">
        <f ca="1">TEXT(OFFSET(P$33,$Y33*4-3,0),$P$94)</f>
        <v>#DIV/0!</v>
      </c>
    </row>
    <row r="34" spans="2:35" ht="15" customHeight="1">
      <c r="B34" s="164" t="b">
        <f>IF(TRIM(Length_6_2!A4)="",FALSE,TRUE)</f>
        <v>0</v>
      </c>
      <c r="C34" s="152" t="str">
        <f>IF($B34=FALSE,"",VALUE(Length_6_2!A4))</f>
        <v/>
      </c>
      <c r="D34" s="152" t="str">
        <f>IF($B34=FALSE,"",Length_6_2!B4)</f>
        <v/>
      </c>
      <c r="E34" s="152" t="str">
        <f>IF($B34=FALSE,"",Length_6_2!C4)</f>
        <v/>
      </c>
      <c r="F34" s="164" t="str">
        <f>IF($B34=FALSE,"",Length_6_2!J4)</f>
        <v/>
      </c>
      <c r="G34" s="164" t="str">
        <f>IF($B34=FALSE,"",Length_6_2!K4)</f>
        <v/>
      </c>
      <c r="H34" s="164" t="str">
        <f>IF($B34=FALSE,"",Length_6_2!L4)</f>
        <v/>
      </c>
      <c r="I34" s="164" t="str">
        <f>IF($B34=FALSE,"",Length_6_2!M4)</f>
        <v/>
      </c>
      <c r="J34" s="164" t="str">
        <f>IF($B34=FALSE,"",Length_6_2!N4)</f>
        <v/>
      </c>
      <c r="K34" s="181" t="str">
        <f>IF($B34=FALSE,"",AVERAGE(F34:J34))</f>
        <v/>
      </c>
      <c r="L34" s="241" t="str">
        <f>IF(B34=FALSE,"",STDEV(F34:J34))</f>
        <v/>
      </c>
      <c r="M34" s="579">
        <f>MAX(K34:K37)</f>
        <v>0</v>
      </c>
      <c r="N34" s="579">
        <f>MIN(K34:K37)</f>
        <v>0</v>
      </c>
      <c r="O34" s="595" t="str">
        <f>IF(B34=FALSE,"",M34-N34)</f>
        <v/>
      </c>
      <c r="P34" s="576" t="str">
        <f>IF($B34=FALSE,"",ROUND(O34,$J$94))</f>
        <v/>
      </c>
      <c r="Q34" s="124"/>
      <c r="R34" s="576">
        <f>Length_6_2!G4</f>
        <v>0</v>
      </c>
      <c r="S34" s="576">
        <f>Length_6_2!H4</f>
        <v>0</v>
      </c>
      <c r="T34" s="576" t="e">
        <f ca="1">TEXT(P34,IF(P34&gt;=1000,"# ##","")&amp;$P$94)</f>
        <v>#DIV/0!</v>
      </c>
      <c r="U34" s="576" t="e">
        <f ca="1">"± "&amp;TEXT(S34,P$67)</f>
        <v>#N/A</v>
      </c>
      <c r="V34" s="576" t="str">
        <f>IF($B34=FALSE,"",IF(AND(R34&lt;=P34,P34&lt;=S34),"PASS","FAIL"))</f>
        <v/>
      </c>
      <c r="W34" s="576" t="e">
        <f ca="1">S$94</f>
        <v>#DIV/0!</v>
      </c>
      <c r="Y34" s="152">
        <v>3</v>
      </c>
      <c r="Z34" s="152" t="b">
        <f t="shared" ca="1" si="110"/>
        <v>0</v>
      </c>
      <c r="AA34" s="152" t="e">
        <f t="shared" ca="1" si="111"/>
        <v>#N/A</v>
      </c>
      <c r="AB34" s="152" t="e">
        <f>IF(Length_6_1!U6="",#N/A,Length_6_1!U6)</f>
        <v>#N/A</v>
      </c>
      <c r="AC34" s="152" t="e">
        <f>IF(Length_6_1!V6="",#N/A,Length_6_1!V6)</f>
        <v>#N/A</v>
      </c>
      <c r="AD34" s="152" t="e">
        <f t="shared" ca="1" si="112"/>
        <v>#N/A</v>
      </c>
      <c r="AE34" s="152" t="e">
        <f>IF(Length_6_1!W6="",#N/A,Length_6_1!W6)</f>
        <v>#N/A</v>
      </c>
      <c r="AF34" s="152" t="e">
        <f t="shared" ca="1" si="113"/>
        <v>#N/A</v>
      </c>
      <c r="AH34" s="152" t="e">
        <f ca="1">TEXT(OFFSET(C$31,$Y34*4-1,0),$P$94)</f>
        <v>#DIV/0!</v>
      </c>
      <c r="AI34" s="152" t="e">
        <f ca="1">TEXT(OFFSET(P$33,$Y34*4-3,0),$P$94)</f>
        <v>#DIV/0!</v>
      </c>
    </row>
    <row r="35" spans="2:35" ht="15" customHeight="1">
      <c r="B35" s="164" t="b">
        <f>IF(TRIM(Length_6_2!A5)="",FALSE,TRUE)</f>
        <v>0</v>
      </c>
      <c r="C35" s="152" t="str">
        <f>IF($B35=FALSE,"",VALUE(Length_6_2!A5))</f>
        <v/>
      </c>
      <c r="D35" s="152" t="str">
        <f>IF($B35=FALSE,"",Length_6_2!B5)</f>
        <v/>
      </c>
      <c r="E35" s="152" t="str">
        <f>IF($B35=FALSE,"",Length_6_2!C5)</f>
        <v/>
      </c>
      <c r="F35" s="164" t="str">
        <f>IF($B35=FALSE,"",Length_6_2!J5)</f>
        <v/>
      </c>
      <c r="G35" s="164" t="str">
        <f>IF($B35=FALSE,"",Length_6_2!K5)</f>
        <v/>
      </c>
      <c r="H35" s="164" t="str">
        <f>IF($B35=FALSE,"",Length_6_2!L5)</f>
        <v/>
      </c>
      <c r="I35" s="164" t="str">
        <f>IF($B35=FALSE,"",Length_6_2!M5)</f>
        <v/>
      </c>
      <c r="J35" s="164" t="str">
        <f>IF($B35=FALSE,"",Length_6_2!N5)</f>
        <v/>
      </c>
      <c r="K35" s="181" t="str">
        <f t="shared" ref="K35:K53" si="114">IF($B35=FALSE,"",AVERAGE(F35:J35))</f>
        <v/>
      </c>
      <c r="L35" s="241" t="str">
        <f t="shared" ref="L35:L53" si="115">IF(B35=FALSE,"",STDEV(F35:J35))</f>
        <v/>
      </c>
      <c r="M35" s="594"/>
      <c r="N35" s="594"/>
      <c r="O35" s="596"/>
      <c r="P35" s="578"/>
      <c r="Q35" s="124"/>
      <c r="R35" s="578"/>
      <c r="S35" s="578"/>
      <c r="T35" s="578"/>
      <c r="U35" s="578"/>
      <c r="V35" s="578"/>
      <c r="W35" s="578"/>
      <c r="Y35" s="152">
        <v>4</v>
      </c>
      <c r="Z35" s="152" t="b">
        <f t="shared" ca="1" si="110"/>
        <v>0</v>
      </c>
      <c r="AA35" s="152" t="e">
        <f t="shared" ca="1" si="111"/>
        <v>#N/A</v>
      </c>
      <c r="AB35" s="152" t="e">
        <f>IF(Length_6_1!U7="",#N/A,Length_6_1!U7)</f>
        <v>#N/A</v>
      </c>
      <c r="AC35" s="152" t="e">
        <f>IF(Length_6_1!V7="",#N/A,Length_6_1!V7)</f>
        <v>#N/A</v>
      </c>
      <c r="AD35" s="152" t="e">
        <f t="shared" ca="1" si="112"/>
        <v>#N/A</v>
      </c>
      <c r="AE35" s="152" t="e">
        <f>IF(Length_6_1!W7="",#N/A,Length_6_1!W7)</f>
        <v>#N/A</v>
      </c>
      <c r="AF35" s="152" t="e">
        <f t="shared" ca="1" si="113"/>
        <v>#N/A</v>
      </c>
      <c r="AH35" s="152" t="e">
        <f ca="1">TEXT(OFFSET(C$31,$Y35*4-1,0),$P$94)</f>
        <v>#DIV/0!</v>
      </c>
      <c r="AI35" s="152" t="e">
        <f ca="1">TEXT(OFFSET(P$33,$Y35*4-3,0),$P$94)</f>
        <v>#DIV/0!</v>
      </c>
    </row>
    <row r="36" spans="2:35" ht="15" customHeight="1">
      <c r="B36" s="164" t="b">
        <f>IF(TRIM(Length_6_2!A6)="",FALSE,TRUE)</f>
        <v>0</v>
      </c>
      <c r="C36" s="152" t="str">
        <f>IF($B36=FALSE,"",VALUE(Length_6_2!A6))</f>
        <v/>
      </c>
      <c r="D36" s="152" t="str">
        <f>IF($B36=FALSE,"",Length_6_2!B6)</f>
        <v/>
      </c>
      <c r="E36" s="152" t="str">
        <f>IF($B36=FALSE,"",Length_6_2!C6)</f>
        <v/>
      </c>
      <c r="F36" s="164" t="str">
        <f>IF($B36=FALSE,"",Length_6_2!J6)</f>
        <v/>
      </c>
      <c r="G36" s="164" t="str">
        <f>IF($B36=FALSE,"",Length_6_2!K6)</f>
        <v/>
      </c>
      <c r="H36" s="164" t="str">
        <f>IF($B36=FALSE,"",Length_6_2!L6)</f>
        <v/>
      </c>
      <c r="I36" s="164" t="str">
        <f>IF($B36=FALSE,"",Length_6_2!M6)</f>
        <v/>
      </c>
      <c r="J36" s="164" t="str">
        <f>IF($B36=FALSE,"",Length_6_2!N6)</f>
        <v/>
      </c>
      <c r="K36" s="181" t="str">
        <f t="shared" si="114"/>
        <v/>
      </c>
      <c r="L36" s="241" t="str">
        <f t="shared" si="115"/>
        <v/>
      </c>
      <c r="M36" s="594"/>
      <c r="N36" s="594"/>
      <c r="O36" s="596"/>
      <c r="P36" s="578"/>
      <c r="Q36" s="124"/>
      <c r="R36" s="578"/>
      <c r="S36" s="578"/>
      <c r="T36" s="578"/>
      <c r="U36" s="578"/>
      <c r="V36" s="578"/>
      <c r="W36" s="578"/>
      <c r="Y36" s="152">
        <v>5</v>
      </c>
      <c r="Z36" s="152" t="b">
        <f t="shared" ca="1" si="110"/>
        <v>0</v>
      </c>
      <c r="AA36" s="152" t="e">
        <f t="shared" ca="1" si="111"/>
        <v>#N/A</v>
      </c>
      <c r="AB36" s="152" t="e">
        <f>IF(Length_6_1!U8="",#N/A,Length_6_1!U8)</f>
        <v>#N/A</v>
      </c>
      <c r="AC36" s="152" t="e">
        <f>IF(Length_6_1!V8="",#N/A,Length_6_1!V8)</f>
        <v>#N/A</v>
      </c>
      <c r="AD36" s="152" t="e">
        <f t="shared" ca="1" si="112"/>
        <v>#N/A</v>
      </c>
      <c r="AE36" s="152" t="e">
        <f>IF(Length_6_1!W8="",#N/A,Length_6_1!W8)</f>
        <v>#N/A</v>
      </c>
      <c r="AF36" s="152" t="e">
        <f t="shared" ca="1" si="113"/>
        <v>#N/A</v>
      </c>
      <c r="AH36" s="152" t="e">
        <f ca="1">TEXT(OFFSET(C$31,$Y36*4-1,0),$P$94)</f>
        <v>#DIV/0!</v>
      </c>
      <c r="AI36" s="152" t="e">
        <f ca="1">TEXT(OFFSET(P$33,$Y36*4-3,0),$P$94)</f>
        <v>#DIV/0!</v>
      </c>
    </row>
    <row r="37" spans="2:35" ht="15" customHeight="1">
      <c r="B37" s="164" t="b">
        <f>IF(TRIM(Length_6_2!A7)="",FALSE,TRUE)</f>
        <v>0</v>
      </c>
      <c r="C37" s="152" t="str">
        <f>IF($B37=FALSE,"",VALUE(Length_6_2!A7))</f>
        <v/>
      </c>
      <c r="D37" s="152" t="str">
        <f>IF($B37=FALSE,"",Length_6_2!B7)</f>
        <v/>
      </c>
      <c r="E37" s="152" t="str">
        <f>IF($B37=FALSE,"",Length_6_2!C7)</f>
        <v/>
      </c>
      <c r="F37" s="164" t="str">
        <f>IF($B37=FALSE,"",Length_6_2!J7)</f>
        <v/>
      </c>
      <c r="G37" s="164" t="str">
        <f>IF($B37=FALSE,"",Length_6_2!K7)</f>
        <v/>
      </c>
      <c r="H37" s="164" t="str">
        <f>IF($B37=FALSE,"",Length_6_2!L7)</f>
        <v/>
      </c>
      <c r="I37" s="164" t="str">
        <f>IF($B37=FALSE,"",Length_6_2!M7)</f>
        <v/>
      </c>
      <c r="J37" s="164" t="str">
        <f>IF($B37=FALSE,"",Length_6_2!N7)</f>
        <v/>
      </c>
      <c r="K37" s="181" t="str">
        <f t="shared" si="114"/>
        <v/>
      </c>
      <c r="L37" s="241" t="str">
        <f t="shared" si="115"/>
        <v/>
      </c>
      <c r="M37" s="580"/>
      <c r="N37" s="580"/>
      <c r="O37" s="597"/>
      <c r="P37" s="577"/>
      <c r="Q37" s="124"/>
      <c r="R37" s="577"/>
      <c r="S37" s="577"/>
      <c r="T37" s="577"/>
      <c r="U37" s="577"/>
      <c r="V37" s="577"/>
      <c r="W37" s="577"/>
      <c r="Y37" s="152">
        <v>6</v>
      </c>
      <c r="Z37" s="152" t="b">
        <f t="shared" ca="1" si="110"/>
        <v>0</v>
      </c>
      <c r="AA37" s="152" t="e">
        <f t="shared" ca="1" si="111"/>
        <v>#N/A</v>
      </c>
      <c r="AB37" s="152" t="e">
        <f>IF(Length_6_1!U9="",#N/A,Length_6_1!U9)</f>
        <v>#N/A</v>
      </c>
      <c r="AC37" s="152" t="e">
        <f>IF(Length_6_1!V9="",#N/A,Length_6_1!V9)</f>
        <v>#N/A</v>
      </c>
      <c r="AD37" s="152" t="e">
        <f t="shared" ca="1" si="112"/>
        <v>#N/A</v>
      </c>
      <c r="AE37" s="152" t="e">
        <f>IF(Length_6_1!W9="",#N/A,Length_6_1!W9)</f>
        <v>#N/A</v>
      </c>
      <c r="AF37" s="152" t="e">
        <f t="shared" ca="1" si="113"/>
        <v>#N/A</v>
      </c>
    </row>
    <row r="38" spans="2:35" ht="15" customHeight="1">
      <c r="B38" s="164" t="b">
        <f>IF(TRIM(Length_6_2!A8)="",FALSE,TRUE)</f>
        <v>0</v>
      </c>
      <c r="C38" s="152" t="str">
        <f>IF($B38=FALSE,"",VALUE(Length_6_2!A8))</f>
        <v/>
      </c>
      <c r="D38" s="152" t="str">
        <f>IF($B38=FALSE,"",Length_6_2!B8)</f>
        <v/>
      </c>
      <c r="E38" s="152" t="str">
        <f>IF($B38=FALSE,"",Length_6_2!C8)</f>
        <v/>
      </c>
      <c r="F38" s="164" t="str">
        <f>IF($B38=FALSE,"",Length_6_2!J8)</f>
        <v/>
      </c>
      <c r="G38" s="164" t="str">
        <f>IF($B38=FALSE,"",Length_6_2!K8)</f>
        <v/>
      </c>
      <c r="H38" s="164" t="str">
        <f>IF($B38=FALSE,"",Length_6_2!L8)</f>
        <v/>
      </c>
      <c r="I38" s="164" t="str">
        <f>IF($B38=FALSE,"",Length_6_2!M8)</f>
        <v/>
      </c>
      <c r="J38" s="164" t="str">
        <f>IF($B38=FALSE,"",Length_6_2!N8)</f>
        <v/>
      </c>
      <c r="K38" s="181" t="str">
        <f t="shared" si="114"/>
        <v/>
      </c>
      <c r="L38" s="241" t="str">
        <f t="shared" si="115"/>
        <v/>
      </c>
      <c r="M38" s="579">
        <f t="shared" ref="M38" si="116">MAX(K38:K41)</f>
        <v>0</v>
      </c>
      <c r="N38" s="579">
        <f t="shared" ref="N38" si="117">MIN(K38:K41)</f>
        <v>0</v>
      </c>
      <c r="O38" s="595" t="str">
        <f t="shared" ref="O38" si="118">IF(B38=FALSE,"",M38-N38)</f>
        <v/>
      </c>
      <c r="P38" s="576" t="str">
        <f>IF($B38=FALSE,"",ROUND(O38,$J$94))</f>
        <v/>
      </c>
      <c r="Q38" s="124"/>
      <c r="R38" s="576">
        <f>Length_6_2!G8</f>
        <v>0</v>
      </c>
      <c r="S38" s="576">
        <f>Length_6_2!H8</f>
        <v>0</v>
      </c>
      <c r="T38" s="576" t="e">
        <f ca="1">TEXT(P38,IF(P38&gt;=1000,"# ##","")&amp;$P$94)</f>
        <v>#DIV/0!</v>
      </c>
      <c r="U38" s="576" t="e">
        <f ca="1">"± "&amp;TEXT(S38,P$67)</f>
        <v>#N/A</v>
      </c>
      <c r="V38" s="576" t="str">
        <f>IF($B38=FALSE,"",IF(AND(R38&lt;=P38,P38&lt;=S38),"PASS","FAIL"))</f>
        <v/>
      </c>
      <c r="W38" s="576" t="e">
        <f t="shared" ref="W38" ca="1" si="119">S$94</f>
        <v>#DIV/0!</v>
      </c>
      <c r="Y38" s="152">
        <v>7</v>
      </c>
      <c r="Z38" s="152" t="b">
        <f t="shared" ca="1" si="110"/>
        <v>0</v>
      </c>
      <c r="AA38" s="152" t="e">
        <f t="shared" ca="1" si="111"/>
        <v>#N/A</v>
      </c>
      <c r="AB38" s="152" t="e">
        <f>IF(Length_6_1!U10="",#N/A,Length_6_1!U10)</f>
        <v>#N/A</v>
      </c>
      <c r="AC38" s="152" t="e">
        <f>IF(Length_6_1!V10="",#N/A,Length_6_1!V10)</f>
        <v>#N/A</v>
      </c>
      <c r="AD38" s="152" t="e">
        <f t="shared" ca="1" si="112"/>
        <v>#N/A</v>
      </c>
      <c r="AE38" s="152" t="e">
        <f>IF(Length_6_1!W10="",#N/A,Length_6_1!W10)</f>
        <v>#N/A</v>
      </c>
      <c r="AF38" s="152" t="e">
        <f t="shared" ca="1" si="113"/>
        <v>#N/A</v>
      </c>
    </row>
    <row r="39" spans="2:35" ht="15" customHeight="1">
      <c r="B39" s="164" t="b">
        <f>IF(TRIM(Length_6_2!A9)="",FALSE,TRUE)</f>
        <v>0</v>
      </c>
      <c r="C39" s="152" t="str">
        <f>IF($B39=FALSE,"",VALUE(Length_6_2!A9))</f>
        <v/>
      </c>
      <c r="D39" s="152" t="str">
        <f>IF($B39=FALSE,"",Length_6_2!B9)</f>
        <v/>
      </c>
      <c r="E39" s="152" t="str">
        <f>IF($B39=FALSE,"",Length_6_2!C9)</f>
        <v/>
      </c>
      <c r="F39" s="164" t="str">
        <f>IF($B39=FALSE,"",Length_6_2!J9)</f>
        <v/>
      </c>
      <c r="G39" s="164" t="str">
        <f>IF($B39=FALSE,"",Length_6_2!K9)</f>
        <v/>
      </c>
      <c r="H39" s="164" t="str">
        <f>IF($B39=FALSE,"",Length_6_2!L9)</f>
        <v/>
      </c>
      <c r="I39" s="164" t="str">
        <f>IF($B39=FALSE,"",Length_6_2!M9)</f>
        <v/>
      </c>
      <c r="J39" s="164" t="str">
        <f>IF($B39=FALSE,"",Length_6_2!N9)</f>
        <v/>
      </c>
      <c r="K39" s="181" t="str">
        <f t="shared" si="114"/>
        <v/>
      </c>
      <c r="L39" s="241" t="str">
        <f t="shared" si="115"/>
        <v/>
      </c>
      <c r="M39" s="594"/>
      <c r="N39" s="594"/>
      <c r="O39" s="596"/>
      <c r="P39" s="578"/>
      <c r="Q39" s="124"/>
      <c r="R39" s="578"/>
      <c r="S39" s="578"/>
      <c r="T39" s="578"/>
      <c r="U39" s="578"/>
      <c r="V39" s="578"/>
      <c r="W39" s="578"/>
      <c r="Y39" s="152">
        <v>8</v>
      </c>
      <c r="Z39" s="152" t="b">
        <f t="shared" ca="1" si="110"/>
        <v>0</v>
      </c>
      <c r="AA39" s="152" t="e">
        <f t="shared" ca="1" si="111"/>
        <v>#N/A</v>
      </c>
      <c r="AB39" s="152" t="e">
        <f>IF(Length_6_1!U11="",#N/A,Length_6_1!U11)</f>
        <v>#N/A</v>
      </c>
      <c r="AC39" s="152" t="e">
        <f>IF(Length_6_1!V11="",#N/A,Length_6_1!V11)</f>
        <v>#N/A</v>
      </c>
      <c r="AD39" s="152" t="e">
        <f t="shared" ca="1" si="112"/>
        <v>#N/A</v>
      </c>
      <c r="AE39" s="152" t="e">
        <f>IF(Length_6_1!W11="",#N/A,Length_6_1!W11)</f>
        <v>#N/A</v>
      </c>
      <c r="AF39" s="152" t="e">
        <f t="shared" ca="1" si="113"/>
        <v>#N/A</v>
      </c>
    </row>
    <row r="40" spans="2:35" ht="15" customHeight="1">
      <c r="B40" s="164" t="b">
        <f>IF(TRIM(Length_6_2!A10)="",FALSE,TRUE)</f>
        <v>0</v>
      </c>
      <c r="C40" s="152" t="str">
        <f>IF($B40=FALSE,"",VALUE(Length_6_2!A10))</f>
        <v/>
      </c>
      <c r="D40" s="152" t="str">
        <f>IF($B40=FALSE,"",Length_6_2!B10)</f>
        <v/>
      </c>
      <c r="E40" s="152" t="str">
        <f>IF($B40=FALSE,"",Length_6_2!C10)</f>
        <v/>
      </c>
      <c r="F40" s="164" t="str">
        <f>IF($B40=FALSE,"",Length_6_2!J10)</f>
        <v/>
      </c>
      <c r="G40" s="164" t="str">
        <f>IF($B40=FALSE,"",Length_6_2!K10)</f>
        <v/>
      </c>
      <c r="H40" s="164" t="str">
        <f>IF($B40=FALSE,"",Length_6_2!L10)</f>
        <v/>
      </c>
      <c r="I40" s="164" t="str">
        <f>IF($B40=FALSE,"",Length_6_2!M10)</f>
        <v/>
      </c>
      <c r="J40" s="164" t="str">
        <f>IF($B40=FALSE,"",Length_6_2!N10)</f>
        <v/>
      </c>
      <c r="K40" s="181" t="str">
        <f t="shared" si="114"/>
        <v/>
      </c>
      <c r="L40" s="241" t="str">
        <f t="shared" si="115"/>
        <v/>
      </c>
      <c r="M40" s="594"/>
      <c r="N40" s="594"/>
      <c r="O40" s="596"/>
      <c r="P40" s="578"/>
      <c r="Q40" s="124"/>
      <c r="R40" s="578"/>
      <c r="S40" s="578"/>
      <c r="T40" s="578"/>
      <c r="U40" s="578"/>
      <c r="V40" s="578"/>
      <c r="W40" s="578"/>
      <c r="Y40" s="152">
        <v>9</v>
      </c>
      <c r="Z40" s="152" t="b">
        <f t="shared" ca="1" si="110"/>
        <v>0</v>
      </c>
      <c r="AA40" s="152" t="e">
        <f t="shared" ca="1" si="111"/>
        <v>#N/A</v>
      </c>
      <c r="AB40" s="152" t="e">
        <f>IF(Length_6_1!U12="",#N/A,Length_6_1!U12)</f>
        <v>#N/A</v>
      </c>
      <c r="AC40" s="152" t="e">
        <f>IF(Length_6_1!V12="",#N/A,Length_6_1!V12)</f>
        <v>#N/A</v>
      </c>
      <c r="AD40" s="152" t="e">
        <f t="shared" ca="1" si="112"/>
        <v>#N/A</v>
      </c>
      <c r="AE40" s="152" t="e">
        <f>IF(Length_6_1!W12="",#N/A,Length_6_1!W12)</f>
        <v>#N/A</v>
      </c>
      <c r="AF40" s="152" t="e">
        <f t="shared" ca="1" si="113"/>
        <v>#N/A</v>
      </c>
    </row>
    <row r="41" spans="2:35" ht="15" customHeight="1">
      <c r="B41" s="164" t="b">
        <f>IF(TRIM(Length_6_2!A11)="",FALSE,TRUE)</f>
        <v>0</v>
      </c>
      <c r="C41" s="152" t="str">
        <f>IF($B41=FALSE,"",VALUE(Length_6_2!A11))</f>
        <v/>
      </c>
      <c r="D41" s="152" t="str">
        <f>IF($B41=FALSE,"",Length_6_2!B11)</f>
        <v/>
      </c>
      <c r="E41" s="152" t="str">
        <f>IF($B41=FALSE,"",Length_6_2!C11)</f>
        <v/>
      </c>
      <c r="F41" s="164" t="str">
        <f>IF($B41=FALSE,"",Length_6_2!J11)</f>
        <v/>
      </c>
      <c r="G41" s="164" t="str">
        <f>IF($B41=FALSE,"",Length_6_2!K11)</f>
        <v/>
      </c>
      <c r="H41" s="164" t="str">
        <f>IF($B41=FALSE,"",Length_6_2!L11)</f>
        <v/>
      </c>
      <c r="I41" s="164" t="str">
        <f>IF($B41=FALSE,"",Length_6_2!M11)</f>
        <v/>
      </c>
      <c r="J41" s="164" t="str">
        <f>IF($B41=FALSE,"",Length_6_2!N11)</f>
        <v/>
      </c>
      <c r="K41" s="181" t="str">
        <f t="shared" si="114"/>
        <v/>
      </c>
      <c r="L41" s="241" t="str">
        <f t="shared" si="115"/>
        <v/>
      </c>
      <c r="M41" s="580"/>
      <c r="N41" s="580"/>
      <c r="O41" s="597"/>
      <c r="P41" s="577"/>
      <c r="Q41" s="124"/>
      <c r="R41" s="577"/>
      <c r="S41" s="577"/>
      <c r="T41" s="577"/>
      <c r="U41" s="577"/>
      <c r="V41" s="577"/>
      <c r="W41" s="577"/>
      <c r="Y41" s="152">
        <v>10</v>
      </c>
      <c r="Z41" s="152" t="b">
        <f t="shared" ca="1" si="110"/>
        <v>0</v>
      </c>
      <c r="AA41" s="152" t="e">
        <f t="shared" ca="1" si="111"/>
        <v>#N/A</v>
      </c>
      <c r="AB41" s="152" t="e">
        <f>IF(Length_6_1!U13="",#N/A,Length_6_1!U13)</f>
        <v>#N/A</v>
      </c>
      <c r="AC41" s="152" t="e">
        <f>IF(Length_6_1!V13="",#N/A,Length_6_1!V13)</f>
        <v>#N/A</v>
      </c>
      <c r="AD41" s="152" t="e">
        <f t="shared" ca="1" si="112"/>
        <v>#N/A</v>
      </c>
      <c r="AE41" s="152" t="e">
        <f>IF(Length_6_1!W13="",#N/A,Length_6_1!W13)</f>
        <v>#N/A</v>
      </c>
      <c r="AF41" s="152" t="e">
        <f t="shared" ca="1" si="113"/>
        <v>#N/A</v>
      </c>
    </row>
    <row r="42" spans="2:35" ht="15" customHeight="1">
      <c r="B42" s="164" t="b">
        <f>IF(TRIM(Length_6_2!A12)="",FALSE,TRUE)</f>
        <v>0</v>
      </c>
      <c r="C42" s="152" t="str">
        <f>IF($B42=FALSE,"",VALUE(Length_6_2!A12))</f>
        <v/>
      </c>
      <c r="D42" s="152" t="str">
        <f>IF($B42=FALSE,"",Length_6_2!B12)</f>
        <v/>
      </c>
      <c r="E42" s="152" t="str">
        <f>IF($B42=FALSE,"",Length_6_2!C12)</f>
        <v/>
      </c>
      <c r="F42" s="164" t="str">
        <f>IF($B42=FALSE,"",Length_6_2!J12)</f>
        <v/>
      </c>
      <c r="G42" s="164" t="str">
        <f>IF($B42=FALSE,"",Length_6_2!K12)</f>
        <v/>
      </c>
      <c r="H42" s="164" t="str">
        <f>IF($B42=FALSE,"",Length_6_2!L12)</f>
        <v/>
      </c>
      <c r="I42" s="164" t="str">
        <f>IF($B42=FALSE,"",Length_6_2!M12)</f>
        <v/>
      </c>
      <c r="J42" s="164" t="str">
        <f>IF($B42=FALSE,"",Length_6_2!N12)</f>
        <v/>
      </c>
      <c r="K42" s="181" t="str">
        <f t="shared" si="114"/>
        <v/>
      </c>
      <c r="L42" s="241" t="str">
        <f t="shared" si="115"/>
        <v/>
      </c>
      <c r="M42" s="579">
        <f t="shared" ref="M42" si="120">MAX(K42:K45)</f>
        <v>0</v>
      </c>
      <c r="N42" s="579">
        <f t="shared" ref="N42" si="121">MIN(K42:K45)</f>
        <v>0</v>
      </c>
      <c r="O42" s="595" t="str">
        <f t="shared" ref="O42" si="122">IF(B42=FALSE,"",M42-N42)</f>
        <v/>
      </c>
      <c r="P42" s="576" t="str">
        <f>IF($B42=FALSE,"",ROUND(O42,$J$94))</f>
        <v/>
      </c>
      <c r="Q42" s="124"/>
      <c r="R42" s="576">
        <f>Length_6_2!G12</f>
        <v>0</v>
      </c>
      <c r="S42" s="576">
        <f>Length_6_2!H12</f>
        <v>0</v>
      </c>
      <c r="T42" s="576" t="e">
        <f ca="1">TEXT(P42,IF(P42&gt;=1000,"# ##","")&amp;$P$94)</f>
        <v>#DIV/0!</v>
      </c>
      <c r="U42" s="576" t="e">
        <f ca="1">"± "&amp;TEXT(S42,P$67)</f>
        <v>#N/A</v>
      </c>
      <c r="V42" s="576" t="str">
        <f>IF($B42=FALSE,"",IF(AND(R42&lt;=P42,P42&lt;=S42),"PASS","FAIL"))</f>
        <v/>
      </c>
      <c r="W42" s="576" t="e">
        <f t="shared" ref="W42" ca="1" si="123">S$94</f>
        <v>#DIV/0!</v>
      </c>
    </row>
    <row r="43" spans="2:35" ht="15" customHeight="1">
      <c r="B43" s="164" t="b">
        <f>IF(TRIM(Length_6_2!A13)="",FALSE,TRUE)</f>
        <v>0</v>
      </c>
      <c r="C43" s="152" t="str">
        <f>IF($B43=FALSE,"",VALUE(Length_6_2!A13))</f>
        <v/>
      </c>
      <c r="D43" s="152" t="str">
        <f>IF($B43=FALSE,"",Length_6_2!B13)</f>
        <v/>
      </c>
      <c r="E43" s="152" t="str">
        <f>IF($B43=FALSE,"",Length_6_2!C13)</f>
        <v/>
      </c>
      <c r="F43" s="164" t="str">
        <f>IF($B43=FALSE,"",Length_6_2!J13)</f>
        <v/>
      </c>
      <c r="G43" s="164" t="str">
        <f>IF($B43=FALSE,"",Length_6_2!K13)</f>
        <v/>
      </c>
      <c r="H43" s="164" t="str">
        <f>IF($B43=FALSE,"",Length_6_2!L13)</f>
        <v/>
      </c>
      <c r="I43" s="164" t="str">
        <f>IF($B43=FALSE,"",Length_6_2!M13)</f>
        <v/>
      </c>
      <c r="J43" s="164" t="str">
        <f>IF($B43=FALSE,"",Length_6_2!N13)</f>
        <v/>
      </c>
      <c r="K43" s="181" t="str">
        <f t="shared" si="114"/>
        <v/>
      </c>
      <c r="L43" s="241" t="str">
        <f t="shared" si="115"/>
        <v/>
      </c>
      <c r="M43" s="594"/>
      <c r="N43" s="594"/>
      <c r="O43" s="596"/>
      <c r="P43" s="578"/>
      <c r="Q43" s="124"/>
      <c r="R43" s="578"/>
      <c r="S43" s="578"/>
      <c r="T43" s="578"/>
      <c r="U43" s="578"/>
      <c r="V43" s="578"/>
      <c r="W43" s="578"/>
    </row>
    <row r="44" spans="2:35" ht="15" customHeight="1">
      <c r="B44" s="164" t="b">
        <f>IF(TRIM(Length_6_2!A14)="",FALSE,TRUE)</f>
        <v>0</v>
      </c>
      <c r="C44" s="152" t="str">
        <f>IF($B44=FALSE,"",VALUE(Length_6_2!A14))</f>
        <v/>
      </c>
      <c r="D44" s="152" t="str">
        <f>IF($B44=FALSE,"",Length_6_2!B14)</f>
        <v/>
      </c>
      <c r="E44" s="152" t="str">
        <f>IF($B44=FALSE,"",Length_6_2!C14)</f>
        <v/>
      </c>
      <c r="F44" s="164" t="str">
        <f>IF($B44=FALSE,"",Length_6_2!J14)</f>
        <v/>
      </c>
      <c r="G44" s="164" t="str">
        <f>IF($B44=FALSE,"",Length_6_2!K14)</f>
        <v/>
      </c>
      <c r="H44" s="164" t="str">
        <f>IF($B44=FALSE,"",Length_6_2!L14)</f>
        <v/>
      </c>
      <c r="I44" s="164" t="str">
        <f>IF($B44=FALSE,"",Length_6_2!M14)</f>
        <v/>
      </c>
      <c r="J44" s="164" t="str">
        <f>IF($B44=FALSE,"",Length_6_2!N14)</f>
        <v/>
      </c>
      <c r="K44" s="181" t="str">
        <f t="shared" si="114"/>
        <v/>
      </c>
      <c r="L44" s="241" t="str">
        <f t="shared" si="115"/>
        <v/>
      </c>
      <c r="M44" s="594"/>
      <c r="N44" s="594"/>
      <c r="O44" s="596"/>
      <c r="P44" s="578"/>
      <c r="Q44" s="124"/>
      <c r="R44" s="578"/>
      <c r="S44" s="578"/>
      <c r="T44" s="578"/>
      <c r="U44" s="578"/>
      <c r="V44" s="578"/>
      <c r="W44" s="578"/>
    </row>
    <row r="45" spans="2:35" ht="15" customHeight="1">
      <c r="B45" s="164" t="b">
        <f>IF(TRIM(Length_6_2!A15)="",FALSE,TRUE)</f>
        <v>0</v>
      </c>
      <c r="C45" s="152" t="str">
        <f>IF($B45=FALSE,"",VALUE(Length_6_2!A15))</f>
        <v/>
      </c>
      <c r="D45" s="152" t="str">
        <f>IF($B45=FALSE,"",Length_6_2!B15)</f>
        <v/>
      </c>
      <c r="E45" s="152" t="str">
        <f>IF($B45=FALSE,"",Length_6_2!C15)</f>
        <v/>
      </c>
      <c r="F45" s="164" t="str">
        <f>IF($B45=FALSE,"",Length_6_2!J15)</f>
        <v/>
      </c>
      <c r="G45" s="164" t="str">
        <f>IF($B45=FALSE,"",Length_6_2!K15)</f>
        <v/>
      </c>
      <c r="H45" s="164" t="str">
        <f>IF($B45=FALSE,"",Length_6_2!L15)</f>
        <v/>
      </c>
      <c r="I45" s="164" t="str">
        <f>IF($B45=FALSE,"",Length_6_2!M15)</f>
        <v/>
      </c>
      <c r="J45" s="164" t="str">
        <f>IF($B45=FALSE,"",Length_6_2!N15)</f>
        <v/>
      </c>
      <c r="K45" s="181" t="str">
        <f t="shared" si="114"/>
        <v/>
      </c>
      <c r="L45" s="241" t="str">
        <f t="shared" si="115"/>
        <v/>
      </c>
      <c r="M45" s="580"/>
      <c r="N45" s="580"/>
      <c r="O45" s="597"/>
      <c r="P45" s="577"/>
      <c r="Q45" s="124"/>
      <c r="R45" s="577"/>
      <c r="S45" s="577"/>
      <c r="T45" s="577"/>
      <c r="U45" s="577"/>
      <c r="V45" s="577"/>
      <c r="W45" s="577"/>
    </row>
    <row r="46" spans="2:35" ht="15" customHeight="1">
      <c r="B46" s="164" t="b">
        <f>IF(TRIM(Length_6_2!A16)="",FALSE,TRUE)</f>
        <v>0</v>
      </c>
      <c r="C46" s="152" t="str">
        <f>IF($B46=FALSE,"",VALUE(Length_6_2!A16))</f>
        <v/>
      </c>
      <c r="D46" s="152" t="str">
        <f>IF($B46=FALSE,"",Length_6_2!B16)</f>
        <v/>
      </c>
      <c r="E46" s="152" t="str">
        <f>IF($B46=FALSE,"",Length_6_2!C16)</f>
        <v/>
      </c>
      <c r="F46" s="164" t="str">
        <f>IF($B46=FALSE,"",Length_6_2!J16)</f>
        <v/>
      </c>
      <c r="G46" s="164" t="str">
        <f>IF($B46=FALSE,"",Length_6_2!K16)</f>
        <v/>
      </c>
      <c r="H46" s="164" t="str">
        <f>IF($B46=FALSE,"",Length_6_2!L16)</f>
        <v/>
      </c>
      <c r="I46" s="164" t="str">
        <f>IF($B46=FALSE,"",Length_6_2!M16)</f>
        <v/>
      </c>
      <c r="J46" s="164" t="str">
        <f>IF($B46=FALSE,"",Length_6_2!N16)</f>
        <v/>
      </c>
      <c r="K46" s="181" t="str">
        <f t="shared" si="114"/>
        <v/>
      </c>
      <c r="L46" s="241" t="str">
        <f t="shared" si="115"/>
        <v/>
      </c>
      <c r="M46" s="579">
        <f t="shared" ref="M46" si="124">MAX(K46:K49)</f>
        <v>0</v>
      </c>
      <c r="N46" s="579">
        <f t="shared" ref="N46" si="125">MIN(K46:K49)</f>
        <v>0</v>
      </c>
      <c r="O46" s="595" t="str">
        <f t="shared" ref="O46" si="126">IF(B46=FALSE,"",M46-N46)</f>
        <v/>
      </c>
      <c r="P46" s="576" t="str">
        <f>IF($B46=FALSE,"",ROUND(O46,$J$94))</f>
        <v/>
      </c>
      <c r="Q46" s="124"/>
      <c r="R46" s="576">
        <f>Length_6_2!G16</f>
        <v>0</v>
      </c>
      <c r="S46" s="576">
        <f>Length_6_2!H16</f>
        <v>0</v>
      </c>
      <c r="T46" s="576" t="e">
        <f ca="1">TEXT(P46,IF(P46&gt;=1000,"# ##","")&amp;$P$94)</f>
        <v>#DIV/0!</v>
      </c>
      <c r="U46" s="576" t="e">
        <f ca="1">"± "&amp;TEXT(S46,P$67)</f>
        <v>#N/A</v>
      </c>
      <c r="V46" s="576" t="str">
        <f>IF($B46=FALSE,"",IF(AND(R46&lt;=P46,P46&lt;=S46),"PASS","FAIL"))</f>
        <v/>
      </c>
      <c r="W46" s="576" t="e">
        <f t="shared" ref="W46" ca="1" si="127">S$94</f>
        <v>#DIV/0!</v>
      </c>
    </row>
    <row r="47" spans="2:35" ht="15" customHeight="1">
      <c r="B47" s="164" t="b">
        <f>IF(TRIM(Length_6_2!A17)="",FALSE,TRUE)</f>
        <v>0</v>
      </c>
      <c r="C47" s="152" t="str">
        <f>IF($B47=FALSE,"",VALUE(Length_6_2!A17))</f>
        <v/>
      </c>
      <c r="D47" s="152" t="str">
        <f>IF($B47=FALSE,"",Length_6_2!B17)</f>
        <v/>
      </c>
      <c r="E47" s="152" t="str">
        <f>IF($B47=FALSE,"",Length_6_2!C17)</f>
        <v/>
      </c>
      <c r="F47" s="164" t="str">
        <f>IF($B47=FALSE,"",Length_6_2!J17)</f>
        <v/>
      </c>
      <c r="G47" s="164" t="str">
        <f>IF($B47=FALSE,"",Length_6_2!K17)</f>
        <v/>
      </c>
      <c r="H47" s="164" t="str">
        <f>IF($B47=FALSE,"",Length_6_2!L17)</f>
        <v/>
      </c>
      <c r="I47" s="164" t="str">
        <f>IF($B47=FALSE,"",Length_6_2!M17)</f>
        <v/>
      </c>
      <c r="J47" s="164" t="str">
        <f>IF($B47=FALSE,"",Length_6_2!N17)</f>
        <v/>
      </c>
      <c r="K47" s="181" t="str">
        <f t="shared" si="114"/>
        <v/>
      </c>
      <c r="L47" s="241" t="str">
        <f t="shared" si="115"/>
        <v/>
      </c>
      <c r="M47" s="594"/>
      <c r="N47" s="594"/>
      <c r="O47" s="596"/>
      <c r="P47" s="578"/>
      <c r="Q47" s="124"/>
      <c r="R47" s="578"/>
      <c r="S47" s="578"/>
      <c r="T47" s="578"/>
      <c r="U47" s="578"/>
      <c r="V47" s="578"/>
      <c r="W47" s="578"/>
    </row>
    <row r="48" spans="2:35" ht="15" customHeight="1">
      <c r="B48" s="164" t="b">
        <f>IF(TRIM(Length_6_2!A18)="",FALSE,TRUE)</f>
        <v>0</v>
      </c>
      <c r="C48" s="152" t="str">
        <f>IF($B48=FALSE,"",VALUE(Length_6_2!A18))</f>
        <v/>
      </c>
      <c r="D48" s="152" t="str">
        <f>IF($B48=FALSE,"",Length_6_2!B18)</f>
        <v/>
      </c>
      <c r="E48" s="152" t="str">
        <f>IF($B48=FALSE,"",Length_6_2!C18)</f>
        <v/>
      </c>
      <c r="F48" s="164" t="str">
        <f>IF($B48=FALSE,"",Length_6_2!J18)</f>
        <v/>
      </c>
      <c r="G48" s="164" t="str">
        <f>IF($B48=FALSE,"",Length_6_2!K18)</f>
        <v/>
      </c>
      <c r="H48" s="164" t="str">
        <f>IF($B48=FALSE,"",Length_6_2!L18)</f>
        <v/>
      </c>
      <c r="I48" s="164" t="str">
        <f>IF($B48=FALSE,"",Length_6_2!M18)</f>
        <v/>
      </c>
      <c r="J48" s="164" t="str">
        <f>IF($B48=FALSE,"",Length_6_2!N18)</f>
        <v/>
      </c>
      <c r="K48" s="181" t="str">
        <f t="shared" si="114"/>
        <v/>
      </c>
      <c r="L48" s="241" t="str">
        <f t="shared" si="115"/>
        <v/>
      </c>
      <c r="M48" s="594"/>
      <c r="N48" s="594"/>
      <c r="O48" s="596"/>
      <c r="P48" s="578"/>
      <c r="Q48" s="124"/>
      <c r="R48" s="578"/>
      <c r="S48" s="578"/>
      <c r="T48" s="578"/>
      <c r="U48" s="578"/>
      <c r="V48" s="578"/>
      <c r="W48" s="578"/>
    </row>
    <row r="49" spans="1:24" ht="15" customHeight="1">
      <c r="B49" s="164" t="b">
        <f>IF(TRIM(Length_6_2!A19)="",FALSE,TRUE)</f>
        <v>0</v>
      </c>
      <c r="C49" s="152" t="str">
        <f>IF($B49=FALSE,"",VALUE(Length_6_2!A19))</f>
        <v/>
      </c>
      <c r="D49" s="152" t="str">
        <f>IF($B49=FALSE,"",Length_6_2!B19)</f>
        <v/>
      </c>
      <c r="E49" s="152" t="str">
        <f>IF($B49=FALSE,"",Length_6_2!C19)</f>
        <v/>
      </c>
      <c r="F49" s="164" t="str">
        <f>IF($B49=FALSE,"",Length_6_2!J19)</f>
        <v/>
      </c>
      <c r="G49" s="164" t="str">
        <f>IF($B49=FALSE,"",Length_6_2!K19)</f>
        <v/>
      </c>
      <c r="H49" s="164" t="str">
        <f>IF($B49=FALSE,"",Length_6_2!L19)</f>
        <v/>
      </c>
      <c r="I49" s="164" t="str">
        <f>IF($B49=FALSE,"",Length_6_2!M19)</f>
        <v/>
      </c>
      <c r="J49" s="164" t="str">
        <f>IF($B49=FALSE,"",Length_6_2!N19)</f>
        <v/>
      </c>
      <c r="K49" s="181" t="str">
        <f t="shared" si="114"/>
        <v/>
      </c>
      <c r="L49" s="241" t="str">
        <f t="shared" si="115"/>
        <v/>
      </c>
      <c r="M49" s="580"/>
      <c r="N49" s="580"/>
      <c r="O49" s="597"/>
      <c r="P49" s="577"/>
      <c r="Q49" s="124"/>
      <c r="R49" s="577"/>
      <c r="S49" s="577"/>
      <c r="T49" s="577"/>
      <c r="U49" s="577"/>
      <c r="V49" s="577"/>
      <c r="W49" s="577"/>
    </row>
    <row r="50" spans="1:24" ht="15" customHeight="1">
      <c r="B50" s="164" t="b">
        <f>IF(TRIM(Length_6_2!A20)="",FALSE,TRUE)</f>
        <v>0</v>
      </c>
      <c r="C50" s="152" t="str">
        <f>IF($B50=FALSE,"",VALUE(Length_6_2!A20))</f>
        <v/>
      </c>
      <c r="D50" s="152" t="str">
        <f>IF($B50=FALSE,"",Length_6_2!B20)</f>
        <v/>
      </c>
      <c r="E50" s="152" t="str">
        <f>IF($B50=FALSE,"",Length_6_2!C20)</f>
        <v/>
      </c>
      <c r="F50" s="164" t="str">
        <f>IF($B50=FALSE,"",Length_6_2!J20)</f>
        <v/>
      </c>
      <c r="G50" s="164" t="str">
        <f>IF($B50=FALSE,"",Length_6_2!K20)</f>
        <v/>
      </c>
      <c r="H50" s="164" t="str">
        <f>IF($B50=FALSE,"",Length_6_2!L20)</f>
        <v/>
      </c>
      <c r="I50" s="164" t="str">
        <f>IF($B50=FALSE,"",Length_6_2!M20)</f>
        <v/>
      </c>
      <c r="J50" s="164" t="str">
        <f>IF($B50=FALSE,"",Length_6_2!N20)</f>
        <v/>
      </c>
      <c r="K50" s="181" t="str">
        <f t="shared" si="114"/>
        <v/>
      </c>
      <c r="L50" s="241" t="str">
        <f t="shared" si="115"/>
        <v/>
      </c>
      <c r="M50" s="579">
        <f t="shared" ref="M50" si="128">MAX(K50:K53)</f>
        <v>0</v>
      </c>
      <c r="N50" s="579">
        <f t="shared" ref="N50" si="129">MIN(K50:K53)</f>
        <v>0</v>
      </c>
      <c r="O50" s="595" t="str">
        <f t="shared" ref="O50" si="130">IF(B50=FALSE,"",M50-N50)</f>
        <v/>
      </c>
      <c r="P50" s="576" t="str">
        <f>IF($B50=FALSE,"",ROUND(O50,$J$94))</f>
        <v/>
      </c>
      <c r="Q50" s="124"/>
      <c r="R50" s="576">
        <f>Length_6_2!G20</f>
        <v>0</v>
      </c>
      <c r="S50" s="576">
        <f>Length_6_2!H20</f>
        <v>0</v>
      </c>
      <c r="T50" s="576" t="e">
        <f ca="1">TEXT(P50,IF(P50&gt;=1000,"# ##","")&amp;$P$94)</f>
        <v>#DIV/0!</v>
      </c>
      <c r="U50" s="576" t="e">
        <f ca="1">"± "&amp;TEXT(S50,P$67)</f>
        <v>#N/A</v>
      </c>
      <c r="V50" s="576" t="str">
        <f>IF($B50=FALSE,"",IF(AND(R50&lt;=P50,P50&lt;=S50),"PASS","FAIL"))</f>
        <v/>
      </c>
      <c r="W50" s="576" t="e">
        <f t="shared" ref="W50" ca="1" si="131">S$94</f>
        <v>#DIV/0!</v>
      </c>
    </row>
    <row r="51" spans="1:24" ht="15" customHeight="1">
      <c r="B51" s="164" t="b">
        <f>IF(TRIM(Length_6_2!A21)="",FALSE,TRUE)</f>
        <v>0</v>
      </c>
      <c r="C51" s="152" t="str">
        <f>IF($B51=FALSE,"",VALUE(Length_6_2!A21))</f>
        <v/>
      </c>
      <c r="D51" s="152" t="str">
        <f>IF($B51=FALSE,"",Length_6_2!B21)</f>
        <v/>
      </c>
      <c r="E51" s="152" t="str">
        <f>IF($B51=FALSE,"",Length_6_2!C21)</f>
        <v/>
      </c>
      <c r="F51" s="164" t="str">
        <f>IF($B51=FALSE,"",Length_6_2!J21)</f>
        <v/>
      </c>
      <c r="G51" s="164" t="str">
        <f>IF($B51=FALSE,"",Length_6_2!K21)</f>
        <v/>
      </c>
      <c r="H51" s="164" t="str">
        <f>IF($B51=FALSE,"",Length_6_2!L21)</f>
        <v/>
      </c>
      <c r="I51" s="164" t="str">
        <f>IF($B51=FALSE,"",Length_6_2!M21)</f>
        <v/>
      </c>
      <c r="J51" s="164" t="str">
        <f>IF($B51=FALSE,"",Length_6_2!N21)</f>
        <v/>
      </c>
      <c r="K51" s="181" t="str">
        <f t="shared" si="114"/>
        <v/>
      </c>
      <c r="L51" s="241" t="str">
        <f t="shared" si="115"/>
        <v/>
      </c>
      <c r="M51" s="594"/>
      <c r="N51" s="594"/>
      <c r="O51" s="596"/>
      <c r="P51" s="578"/>
      <c r="Q51" s="124"/>
      <c r="R51" s="578"/>
      <c r="S51" s="578"/>
      <c r="T51" s="578"/>
      <c r="U51" s="578"/>
      <c r="V51" s="578"/>
      <c r="W51" s="578"/>
    </row>
    <row r="52" spans="1:24" ht="15" customHeight="1">
      <c r="B52" s="164" t="b">
        <f>IF(TRIM(Length_6_2!A22)="",FALSE,TRUE)</f>
        <v>0</v>
      </c>
      <c r="C52" s="152" t="str">
        <f>IF($B52=FALSE,"",VALUE(Length_6_2!A22))</f>
        <v/>
      </c>
      <c r="D52" s="152" t="str">
        <f>IF($B52=FALSE,"",Length_6_2!B22)</f>
        <v/>
      </c>
      <c r="E52" s="152" t="str">
        <f>IF($B52=FALSE,"",Length_6_2!C22)</f>
        <v/>
      </c>
      <c r="F52" s="164" t="str">
        <f>IF($B52=FALSE,"",Length_6_2!J22)</f>
        <v/>
      </c>
      <c r="G52" s="164" t="str">
        <f>IF($B52=FALSE,"",Length_6_2!K22)</f>
        <v/>
      </c>
      <c r="H52" s="164" t="str">
        <f>IF($B52=FALSE,"",Length_6_2!L22)</f>
        <v/>
      </c>
      <c r="I52" s="164" t="str">
        <f>IF($B52=FALSE,"",Length_6_2!M22)</f>
        <v/>
      </c>
      <c r="J52" s="164" t="str">
        <f>IF($B52=FALSE,"",Length_6_2!N22)</f>
        <v/>
      </c>
      <c r="K52" s="181" t="str">
        <f t="shared" si="114"/>
        <v/>
      </c>
      <c r="L52" s="241" t="str">
        <f t="shared" si="115"/>
        <v/>
      </c>
      <c r="M52" s="594"/>
      <c r="N52" s="594"/>
      <c r="O52" s="596"/>
      <c r="P52" s="578"/>
      <c r="Q52" s="124"/>
      <c r="R52" s="578"/>
      <c r="S52" s="578"/>
      <c r="T52" s="578"/>
      <c r="U52" s="578"/>
      <c r="V52" s="578"/>
      <c r="W52" s="578"/>
    </row>
    <row r="53" spans="1:24" ht="15" customHeight="1">
      <c r="B53" s="164" t="b">
        <f>IF(TRIM(Length_6_2!A23)="",FALSE,TRUE)</f>
        <v>0</v>
      </c>
      <c r="C53" s="152" t="str">
        <f>IF($B53=FALSE,"",VALUE(Length_6_2!A23))</f>
        <v/>
      </c>
      <c r="D53" s="152" t="str">
        <f>IF($B53=FALSE,"",Length_6_2!B23)</f>
        <v/>
      </c>
      <c r="E53" s="152" t="str">
        <f>IF($B53=FALSE,"",Length_6_2!C23)</f>
        <v/>
      </c>
      <c r="F53" s="164" t="str">
        <f>IF($B53=FALSE,"",Length_6_2!J23)</f>
        <v/>
      </c>
      <c r="G53" s="164" t="str">
        <f>IF($B53=FALSE,"",Length_6_2!K23)</f>
        <v/>
      </c>
      <c r="H53" s="164" t="str">
        <f>IF($B53=FALSE,"",Length_6_2!L23)</f>
        <v/>
      </c>
      <c r="I53" s="164" t="str">
        <f>IF($B53=FALSE,"",Length_6_2!M23)</f>
        <v/>
      </c>
      <c r="J53" s="164" t="str">
        <f>IF($B53=FALSE,"",Length_6_2!N23)</f>
        <v/>
      </c>
      <c r="K53" s="181" t="str">
        <f t="shared" si="114"/>
        <v/>
      </c>
      <c r="L53" s="241" t="str">
        <f t="shared" si="115"/>
        <v/>
      </c>
      <c r="M53" s="580"/>
      <c r="N53" s="580"/>
      <c r="O53" s="597"/>
      <c r="P53" s="577"/>
      <c r="Q53" s="124"/>
      <c r="R53" s="577"/>
      <c r="S53" s="577"/>
      <c r="T53" s="577"/>
      <c r="U53" s="577"/>
      <c r="V53" s="577"/>
      <c r="W53" s="577"/>
    </row>
    <row r="54" spans="1:24" ht="15" customHeight="1">
      <c r="N54" s="120"/>
      <c r="O54" s="120"/>
      <c r="P54" s="120"/>
      <c r="Q54" s="120"/>
      <c r="R54" s="120"/>
      <c r="S54" s="120"/>
      <c r="T54" s="120"/>
      <c r="X54" s="120"/>
    </row>
    <row r="55" spans="1:24" ht="15" customHeight="1">
      <c r="A55" s="118" t="s">
        <v>256</v>
      </c>
      <c r="C55" s="119"/>
      <c r="D55" s="119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2"/>
    </row>
    <row r="56" spans="1:24" ht="15" customHeight="1">
      <c r="A56" s="118"/>
      <c r="B56" s="566"/>
      <c r="C56" s="566" t="s">
        <v>128</v>
      </c>
      <c r="D56" s="563" t="s">
        <v>129</v>
      </c>
      <c r="E56" s="566" t="s">
        <v>130</v>
      </c>
      <c r="F56" s="574" t="s">
        <v>58</v>
      </c>
      <c r="G56" s="570">
        <v>1</v>
      </c>
      <c r="H56" s="570"/>
      <c r="I56" s="570"/>
      <c r="J56" s="570"/>
      <c r="K56" s="570"/>
      <c r="L56" s="243">
        <v>2</v>
      </c>
      <c r="M56" s="561">
        <v>3</v>
      </c>
      <c r="N56" s="565"/>
      <c r="O56" s="565"/>
      <c r="P56" s="562"/>
      <c r="Q56" s="561">
        <v>4</v>
      </c>
      <c r="R56" s="562"/>
      <c r="S56" s="243">
        <v>5</v>
      </c>
      <c r="T56" s="566" t="s">
        <v>550</v>
      </c>
      <c r="U56" s="561" t="s">
        <v>551</v>
      </c>
      <c r="V56" s="562"/>
    </row>
    <row r="57" spans="1:24" ht="15" customHeight="1">
      <c r="A57" s="118"/>
      <c r="B57" s="571"/>
      <c r="C57" s="571"/>
      <c r="D57" s="564"/>
      <c r="E57" s="571"/>
      <c r="F57" s="575"/>
      <c r="G57" s="276" t="s">
        <v>566</v>
      </c>
      <c r="H57" s="276" t="s">
        <v>567</v>
      </c>
      <c r="I57" s="276" t="s">
        <v>568</v>
      </c>
      <c r="J57" s="570" t="s">
        <v>133</v>
      </c>
      <c r="K57" s="570"/>
      <c r="L57" s="243" t="s">
        <v>134</v>
      </c>
      <c r="M57" s="561" t="s">
        <v>131</v>
      </c>
      <c r="N57" s="562"/>
      <c r="O57" s="561" t="s">
        <v>135</v>
      </c>
      <c r="P57" s="562"/>
      <c r="Q57" s="561" t="s">
        <v>136</v>
      </c>
      <c r="R57" s="562"/>
      <c r="S57" s="243" t="s">
        <v>137</v>
      </c>
      <c r="T57" s="567"/>
      <c r="U57" s="276" t="s">
        <v>86</v>
      </c>
      <c r="V57" s="276" t="s">
        <v>552</v>
      </c>
    </row>
    <row r="58" spans="1:24" ht="15" customHeight="1">
      <c r="B58" s="243" t="s">
        <v>138</v>
      </c>
      <c r="C58" s="165" t="s">
        <v>243</v>
      </c>
      <c r="D58" s="166" t="s">
        <v>242</v>
      </c>
      <c r="E58" s="241" t="e">
        <f>B3</f>
        <v>#N/A</v>
      </c>
      <c r="F58" s="169" t="s">
        <v>119</v>
      </c>
      <c r="G58" s="275" t="e">
        <f>VLOOKUP("Monochromatic Light Source",Length_6_1!B27:G46,4,FALSE)</f>
        <v>#N/A</v>
      </c>
      <c r="H58" s="275"/>
      <c r="I58" s="275">
        <v>2</v>
      </c>
      <c r="J58" s="281" t="e">
        <f>G58/I58</f>
        <v>#N/A</v>
      </c>
      <c r="K58" s="282" t="s">
        <v>119</v>
      </c>
      <c r="L58" s="170" t="s">
        <v>140</v>
      </c>
      <c r="M58" s="172">
        <f>E59</f>
        <v>0</v>
      </c>
      <c r="N58" s="152">
        <v>2</v>
      </c>
      <c r="O58" s="168">
        <f>M58/N58</f>
        <v>0</v>
      </c>
      <c r="P58" s="152"/>
      <c r="Q58" s="179" t="e">
        <f>ABS(J58*O58)</f>
        <v>#N/A</v>
      </c>
      <c r="R58" s="169" t="s">
        <v>119</v>
      </c>
      <c r="S58" s="152" t="s">
        <v>84</v>
      </c>
      <c r="T58" s="153">
        <f t="shared" ref="T58:T62" si="132">IF(S58="∞",0,Q58^4/S58)</f>
        <v>0</v>
      </c>
      <c r="U58" s="182" t="str">
        <f>IF(OR(L58="직사각형",L58="삼각형"),Q58,"")</f>
        <v/>
      </c>
      <c r="V58" s="182" t="e">
        <f>IF(OR(L58="직사각형",L58="삼각형"),"",Q58)</f>
        <v>#N/A</v>
      </c>
    </row>
    <row r="59" spans="1:24" ht="15" customHeight="1">
      <c r="B59" s="243" t="s">
        <v>139</v>
      </c>
      <c r="C59" s="165" t="s">
        <v>244</v>
      </c>
      <c r="D59" s="166" t="s">
        <v>141</v>
      </c>
      <c r="E59" s="180">
        <f>MAX(Z9:AA28)</f>
        <v>0</v>
      </c>
      <c r="F59" s="167"/>
      <c r="G59" s="241"/>
      <c r="H59" s="176"/>
      <c r="I59" s="173"/>
      <c r="J59" s="181" t="e">
        <f>SQRT(SUMSQ(J60:J62))</f>
        <v>#N/A</v>
      </c>
      <c r="K59" s="169"/>
      <c r="L59" s="170" t="s">
        <v>245</v>
      </c>
      <c r="M59" s="241" t="e">
        <f>E58</f>
        <v>#N/A</v>
      </c>
      <c r="N59" s="152">
        <v>2</v>
      </c>
      <c r="O59" s="171" t="e">
        <f>M59/N59</f>
        <v>#N/A</v>
      </c>
      <c r="P59" s="169" t="s">
        <v>119</v>
      </c>
      <c r="Q59" s="182" t="e">
        <f>ABS(J59*O59)</f>
        <v>#N/A</v>
      </c>
      <c r="R59" s="169" t="s">
        <v>119</v>
      </c>
      <c r="S59" s="152" t="e">
        <f>IF(Q60=0,"∞",ROUNDDOWN(Q59^4/(Q60^4/S60),0))</f>
        <v>#N/A</v>
      </c>
      <c r="T59" s="153" t="e">
        <f t="shared" si="132"/>
        <v>#N/A</v>
      </c>
      <c r="U59" s="182" t="str">
        <f>IF(OR(L59="직사각형",L59="삼각형"),Q59,"")</f>
        <v/>
      </c>
      <c r="V59" s="182" t="e">
        <f>IF(OR(L59="직사각형",L59="삼각형"),"",Q59)</f>
        <v>#N/A</v>
      </c>
    </row>
    <row r="60" spans="1:24" ht="15" customHeight="1">
      <c r="B60" s="243" t="s">
        <v>76</v>
      </c>
      <c r="C60" s="165" t="s">
        <v>246</v>
      </c>
      <c r="D60" s="166" t="s">
        <v>577</v>
      </c>
      <c r="E60" s="174"/>
      <c r="F60" s="167"/>
      <c r="G60" s="182">
        <f>MAX(AB9:AC28)</f>
        <v>0</v>
      </c>
      <c r="H60" s="174"/>
      <c r="I60" s="173">
        <v>5</v>
      </c>
      <c r="J60" s="182">
        <f>G60/SQRT(I60)</f>
        <v>0</v>
      </c>
      <c r="K60" s="169"/>
      <c r="L60" s="170" t="s">
        <v>247</v>
      </c>
      <c r="M60" s="169"/>
      <c r="N60" s="152"/>
      <c r="O60" s="152" t="e">
        <f>O59</f>
        <v>#N/A</v>
      </c>
      <c r="P60" s="152"/>
      <c r="Q60" s="182" t="e">
        <f t="shared" ref="Q60:Q62" si="133">ABS(J60*O60)</f>
        <v>#N/A</v>
      </c>
      <c r="R60" s="169"/>
      <c r="S60" s="152">
        <v>4</v>
      </c>
      <c r="T60" s="153" t="e">
        <f t="shared" si="132"/>
        <v>#N/A</v>
      </c>
      <c r="U60" s="182" t="str">
        <f>IF(OR(L60="직사각형",L60="삼각형"),Q60,"")</f>
        <v/>
      </c>
      <c r="V60" s="182" t="e">
        <f>IF(OR(L60="직사각형",L60="삼각형"),"",Q60)</f>
        <v>#N/A</v>
      </c>
    </row>
    <row r="61" spans="1:24" ht="15" customHeight="1">
      <c r="B61" s="243" t="s">
        <v>77</v>
      </c>
      <c r="C61" s="165" t="s">
        <v>248</v>
      </c>
      <c r="D61" s="166" t="s">
        <v>578</v>
      </c>
      <c r="E61" s="175"/>
      <c r="F61" s="167"/>
      <c r="G61" s="152">
        <v>0.1</v>
      </c>
      <c r="H61" s="152">
        <v>2</v>
      </c>
      <c r="I61" s="173">
        <v>3</v>
      </c>
      <c r="J61" s="182">
        <f>G61/H61/SQRT(I61)</f>
        <v>2.8867513459481291E-2</v>
      </c>
      <c r="K61" s="169"/>
      <c r="L61" s="170" t="s">
        <v>86</v>
      </c>
      <c r="M61" s="169"/>
      <c r="N61" s="152"/>
      <c r="O61" s="152" t="e">
        <f>O60</f>
        <v>#N/A</v>
      </c>
      <c r="P61" s="152"/>
      <c r="Q61" s="182" t="e">
        <f t="shared" si="133"/>
        <v>#N/A</v>
      </c>
      <c r="R61" s="169"/>
      <c r="S61" s="152" t="s">
        <v>84</v>
      </c>
      <c r="T61" s="153">
        <f t="shared" si="132"/>
        <v>0</v>
      </c>
      <c r="U61" s="182" t="e">
        <f>IF(OR(L61="직사각형",L61="삼각형"),Q61,"")</f>
        <v>#N/A</v>
      </c>
      <c r="V61" s="182" t="str">
        <f>IF(OR(L61="직사각형",L61="삼각형"),"",Q61)</f>
        <v/>
      </c>
    </row>
    <row r="62" spans="1:24" ht="15" customHeight="1">
      <c r="B62" s="243" t="s">
        <v>141</v>
      </c>
      <c r="C62" s="165" t="s">
        <v>249</v>
      </c>
      <c r="D62" s="166" t="s">
        <v>579</v>
      </c>
      <c r="E62" s="169"/>
      <c r="F62" s="167"/>
      <c r="G62" s="182" t="e">
        <f>C3*(2/B3)</f>
        <v>#N/A</v>
      </c>
      <c r="H62" s="176">
        <v>1</v>
      </c>
      <c r="I62" s="173">
        <v>3</v>
      </c>
      <c r="J62" s="182" t="e">
        <f>G62/H62/SQRT(I62)</f>
        <v>#N/A</v>
      </c>
      <c r="K62" s="167"/>
      <c r="L62" s="170" t="s">
        <v>86</v>
      </c>
      <c r="M62" s="174"/>
      <c r="N62" s="152"/>
      <c r="O62" s="152" t="e">
        <f>O61</f>
        <v>#N/A</v>
      </c>
      <c r="P62" s="152"/>
      <c r="Q62" s="182" t="e">
        <f t="shared" si="133"/>
        <v>#N/A</v>
      </c>
      <c r="R62" s="169"/>
      <c r="S62" s="152" t="s">
        <v>84</v>
      </c>
      <c r="T62" s="153">
        <f t="shared" si="132"/>
        <v>0</v>
      </c>
      <c r="U62" s="182" t="e">
        <f>IF(OR(L62="직사각형",L62="삼각형"),Q62,"")</f>
        <v>#N/A</v>
      </c>
      <c r="V62" s="182" t="str">
        <f>IF(OR(L62="직사각형",L62="삼각형"),"",Q62)</f>
        <v/>
      </c>
    </row>
    <row r="63" spans="1:24" ht="15" customHeight="1">
      <c r="B63" s="243" t="s">
        <v>142</v>
      </c>
      <c r="C63" s="165" t="s">
        <v>144</v>
      </c>
      <c r="D63" s="166" t="s">
        <v>142</v>
      </c>
      <c r="E63" s="241" t="e">
        <f>E59*(E58/2)</f>
        <v>#N/A</v>
      </c>
      <c r="F63" s="169" t="s">
        <v>119</v>
      </c>
      <c r="G63" s="598"/>
      <c r="H63" s="599"/>
      <c r="I63" s="599"/>
      <c r="J63" s="599"/>
      <c r="K63" s="599"/>
      <c r="L63" s="599"/>
      <c r="M63" s="599"/>
      <c r="N63" s="599"/>
      <c r="O63" s="599"/>
      <c r="P63" s="600"/>
      <c r="Q63" s="183" t="e">
        <f>SQRT(SUMSQ(Q58:Q59))</f>
        <v>#N/A</v>
      </c>
      <c r="R63" s="169" t="s">
        <v>119</v>
      </c>
      <c r="S63" s="155" t="e">
        <f>IF(T63=0,"∞",ROUNDDOWN(Q63^4/T63,0))</f>
        <v>#N/A</v>
      </c>
      <c r="T63" s="279" t="e">
        <f>SUM(T58:T62)</f>
        <v>#N/A</v>
      </c>
      <c r="U63" s="264" t="e">
        <f>SQRT(SUMSQ(U58:U62))</f>
        <v>#N/A</v>
      </c>
      <c r="V63" s="264" t="e">
        <f>SQRT(SUMSQ(V58:V62))</f>
        <v>#N/A</v>
      </c>
    </row>
    <row r="64" spans="1:24" ht="15" customHeight="1"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U64" s="123"/>
      <c r="V64" s="123"/>
    </row>
    <row r="65" spans="1:21" ht="15" customHeight="1">
      <c r="B65" s="563"/>
      <c r="C65" s="561" t="s">
        <v>147</v>
      </c>
      <c r="D65" s="565"/>
      <c r="E65" s="565"/>
      <c r="F65" s="565"/>
      <c r="G65" s="562"/>
      <c r="H65" s="243" t="s">
        <v>148</v>
      </c>
      <c r="I65" s="276" t="s">
        <v>569</v>
      </c>
      <c r="J65" s="561" t="s">
        <v>571</v>
      </c>
      <c r="K65" s="565"/>
      <c r="L65" s="565"/>
      <c r="M65" s="562"/>
      <c r="N65" s="566" t="s">
        <v>226</v>
      </c>
      <c r="O65" s="561" t="s">
        <v>149</v>
      </c>
      <c r="P65" s="565"/>
      <c r="Q65" s="562"/>
      <c r="R65" s="566" t="s">
        <v>267</v>
      </c>
      <c r="S65" s="561" t="s">
        <v>588</v>
      </c>
      <c r="T65" s="562"/>
      <c r="U65" s="121"/>
    </row>
    <row r="66" spans="1:21" ht="15" customHeight="1">
      <c r="B66" s="564"/>
      <c r="C66" s="157">
        <v>1</v>
      </c>
      <c r="D66" s="157"/>
      <c r="E66" s="157"/>
      <c r="F66" s="157" t="s">
        <v>58</v>
      </c>
      <c r="G66" s="157" t="s">
        <v>250</v>
      </c>
      <c r="H66" s="157" t="s">
        <v>119</v>
      </c>
      <c r="I66" s="157"/>
      <c r="J66" s="276" t="s">
        <v>570</v>
      </c>
      <c r="K66" s="276" t="s">
        <v>572</v>
      </c>
      <c r="L66" s="276" t="s">
        <v>569</v>
      </c>
      <c r="M66" s="276" t="s">
        <v>573</v>
      </c>
      <c r="N66" s="571"/>
      <c r="O66" s="276" t="s">
        <v>575</v>
      </c>
      <c r="P66" s="276" t="s">
        <v>576</v>
      </c>
      <c r="Q66" s="276" t="s">
        <v>574</v>
      </c>
      <c r="R66" s="571"/>
      <c r="S66" s="288" t="s">
        <v>589</v>
      </c>
      <c r="T66" s="288" t="s">
        <v>590</v>
      </c>
      <c r="U66" s="121"/>
    </row>
    <row r="67" spans="1:21" ht="15" customHeight="1">
      <c r="B67" s="157" t="s">
        <v>147</v>
      </c>
      <c r="C67" s="125" t="e">
        <f ca="1">E78*Q63</f>
        <v>#N/A</v>
      </c>
      <c r="D67" s="125"/>
      <c r="E67" s="125"/>
      <c r="F67" s="127" t="str">
        <f>R63</f>
        <v>μm</v>
      </c>
      <c r="G67" s="184" t="e">
        <f ca="1">C67</f>
        <v>#N/A</v>
      </c>
      <c r="H67" s="132" t="e">
        <f ca="1">MAX(G67:G68)</f>
        <v>#N/A</v>
      </c>
      <c r="I67" s="154"/>
      <c r="J67" s="283" t="e">
        <f ca="1">IF(H67&lt;0.00001,6,IF(H67&lt;0.0001,5,IF(H67&lt;0.001,4,IF(H67&lt;0.01,3,IF(H67&lt;0.1,2,IF(H67&lt;1,1,IF(H67&lt;10,0,IF(H67&lt;100,-1,-2))))))))+K68</f>
        <v>#N/A</v>
      </c>
      <c r="K67" s="283" t="e">
        <f ca="1">J67</f>
        <v>#N/A</v>
      </c>
      <c r="L67" s="152"/>
      <c r="M67" s="153" t="e">
        <f ca="1">J67</f>
        <v>#N/A</v>
      </c>
      <c r="N67" s="154" t="e">
        <f ca="1">ABS((H67-ROUND(H67,M67))/H67*100)</f>
        <v>#N/A</v>
      </c>
      <c r="O67" s="152" t="e">
        <f ca="1">OFFSET(P98,MATCH(J67,O99:O108,0),0)</f>
        <v>#N/A</v>
      </c>
      <c r="P67" s="152" t="e">
        <f ca="1">OFFSET(P98,MATCH(M67,O99:O108,0),0)</f>
        <v>#N/A</v>
      </c>
      <c r="Q67" s="152" t="str">
        <f ca="1">OFFSET(P98,MATCH(L67,O99:O108,0),0)</f>
        <v>0</v>
      </c>
      <c r="R67" s="133" t="e">
        <f ca="1">IF(G67=H67,0,1)</f>
        <v>#N/A</v>
      </c>
      <c r="S67" s="133" t="e">
        <f ca="1">TEXT(IF(N67&gt;5,ROUNDUP(H67,M67),ROUND(H67,M67)),P67)</f>
        <v>#N/A</v>
      </c>
      <c r="T67" s="133" t="e">
        <f ca="1">S67&amp;" "&amp;H66</f>
        <v>#N/A</v>
      </c>
      <c r="U67" s="121"/>
    </row>
    <row r="68" spans="1:21" ht="15" customHeight="1">
      <c r="B68" s="157" t="s">
        <v>60</v>
      </c>
      <c r="C68" s="126">
        <f>$D$3</f>
        <v>0</v>
      </c>
      <c r="D68" s="126"/>
      <c r="E68" s="126"/>
      <c r="F68" s="127">
        <f>$F$3</f>
        <v>0</v>
      </c>
      <c r="G68" s="184">
        <f>C68</f>
        <v>0</v>
      </c>
      <c r="I68" s="121"/>
      <c r="J68" s="273" t="s">
        <v>547</v>
      </c>
      <c r="K68" s="152">
        <f>IF(O68=TRUE,1,기본정보!$A$47)</f>
        <v>1</v>
      </c>
      <c r="L68" s="273" t="s">
        <v>548</v>
      </c>
      <c r="M68" s="152" t="b">
        <f>IF(O68=TRUE,FALSE,기본정보!$A$52)</f>
        <v>0</v>
      </c>
      <c r="N68" s="273" t="s">
        <v>549</v>
      </c>
      <c r="O68" s="152" t="b">
        <f>기본정보!$A$46=0</f>
        <v>1</v>
      </c>
      <c r="P68" s="121"/>
      <c r="Q68" s="278"/>
      <c r="T68" s="121"/>
      <c r="U68" s="121"/>
    </row>
    <row r="69" spans="1:21" ht="15" customHeight="1">
      <c r="B69" s="122"/>
      <c r="C69" s="122"/>
      <c r="D69" s="122"/>
      <c r="M69" s="121"/>
      <c r="N69" s="121"/>
      <c r="O69" s="278"/>
      <c r="P69" s="121"/>
      <c r="R69" s="121"/>
      <c r="S69" s="121"/>
      <c r="T69" s="121"/>
      <c r="U69" s="121"/>
    </row>
    <row r="70" spans="1:21" ht="15" customHeight="1">
      <c r="B70" s="129" t="s">
        <v>145</v>
      </c>
      <c r="C70" s="122"/>
      <c r="D70" s="122"/>
      <c r="R70" s="121"/>
      <c r="S70" s="121"/>
      <c r="T70" s="121"/>
      <c r="U70" s="121"/>
    </row>
    <row r="71" spans="1:21" ht="15" customHeight="1">
      <c r="B71" s="568" t="s">
        <v>553</v>
      </c>
      <c r="C71" s="569"/>
      <c r="D71" s="566" t="s">
        <v>559</v>
      </c>
      <c r="E71" s="276" t="s">
        <v>86</v>
      </c>
      <c r="F71" s="276" t="s">
        <v>552</v>
      </c>
      <c r="G71" s="276" t="s">
        <v>560</v>
      </c>
      <c r="H71" s="121"/>
      <c r="Q71" s="121"/>
      <c r="R71" s="121"/>
      <c r="S71" s="121"/>
      <c r="T71" s="121"/>
      <c r="U71" s="121"/>
    </row>
    <row r="72" spans="1:21" ht="15" customHeight="1">
      <c r="B72" s="157" t="s">
        <v>554</v>
      </c>
      <c r="C72" s="280" t="s">
        <v>555</v>
      </c>
      <c r="D72" s="571"/>
      <c r="E72" s="277" t="e">
        <f>U63</f>
        <v>#N/A</v>
      </c>
      <c r="F72" s="277" t="e">
        <f>V63</f>
        <v>#N/A</v>
      </c>
      <c r="G72" s="192" t="e">
        <f>F72/E72</f>
        <v>#N/A</v>
      </c>
      <c r="H72" s="121"/>
      <c r="Q72" s="121"/>
      <c r="R72" s="121"/>
      <c r="S72" s="121"/>
      <c r="T72" s="121"/>
      <c r="U72" s="121"/>
    </row>
    <row r="73" spans="1:21" ht="15" customHeight="1">
      <c r="B73" s="152">
        <v>1</v>
      </c>
      <c r="C73" s="182">
        <f>IFERROR(LARGE(U$58:U$62,B73),0)</f>
        <v>0</v>
      </c>
      <c r="D73" s="276" t="s">
        <v>561</v>
      </c>
      <c r="E73" s="572" t="e">
        <f>SQRT(SUMSQ(C75:C77,V58:V62))</f>
        <v>#N/A</v>
      </c>
      <c r="F73" s="572"/>
      <c r="G73" s="573" t="e">
        <f>E73/SQRT(SUMSQ(E74,F74))</f>
        <v>#N/A</v>
      </c>
      <c r="H73" s="121"/>
      <c r="Q73" s="121"/>
      <c r="R73" s="121"/>
      <c r="S73" s="121"/>
      <c r="T73" s="121"/>
      <c r="U73" s="121"/>
    </row>
    <row r="74" spans="1:21" ht="15" customHeight="1">
      <c r="B74" s="152">
        <v>2</v>
      </c>
      <c r="C74" s="182">
        <f>IFERROR(LARGE(U$58:U$62,B74),0)</f>
        <v>0</v>
      </c>
      <c r="D74" s="276" t="s">
        <v>557</v>
      </c>
      <c r="E74" s="277">
        <f>C73</f>
        <v>0</v>
      </c>
      <c r="F74" s="277">
        <f>C74</f>
        <v>0</v>
      </c>
      <c r="G74" s="573"/>
      <c r="H74" s="121"/>
      <c r="Q74" s="121"/>
      <c r="R74" s="121"/>
      <c r="S74" s="121"/>
      <c r="T74" s="121"/>
      <c r="U74" s="121"/>
    </row>
    <row r="75" spans="1:21" ht="15" customHeight="1">
      <c r="B75" s="152">
        <v>3</v>
      </c>
      <c r="C75" s="183">
        <f>IFERROR(LARGE(U$58:U$62,B75),0)</f>
        <v>0</v>
      </c>
      <c r="D75" s="570" t="s">
        <v>556</v>
      </c>
      <c r="E75" s="159" t="s">
        <v>558</v>
      </c>
      <c r="F75" s="159" t="s">
        <v>562</v>
      </c>
      <c r="G75" s="159" t="s">
        <v>563</v>
      </c>
      <c r="H75" s="121"/>
      <c r="Q75" s="121"/>
      <c r="R75" s="121"/>
      <c r="S75" s="121"/>
      <c r="T75" s="121"/>
      <c r="U75" s="121"/>
    </row>
    <row r="76" spans="1:21" ht="15" customHeight="1">
      <c r="B76" s="152">
        <v>4</v>
      </c>
      <c r="C76" s="183">
        <f>IFERROR(LARGE(U$58:U$62,B76),0)</f>
        <v>0</v>
      </c>
      <c r="D76" s="570"/>
      <c r="E76" s="152" t="e">
        <f ca="1">OFFSET(G57,MATCH(E74,U58:U62,0),0)/IF(OFFSET(H57,MATCH(E74,U58:U62,0),0)="",1,OFFSET(H57,MATCH(E74,U58:U62,0),0))</f>
        <v>#N/A</v>
      </c>
      <c r="F76" s="152" t="e">
        <f ca="1">OFFSET(G57,MATCH(F74,U58:U62,0),0)/IF(OFFSET(H57,MATCH(F74,U58:U62,0),0)="",1,OFFSET(H57,MATCH(F74,U58:U62,0),0))</f>
        <v>#N/A</v>
      </c>
      <c r="G76" s="277" t="e">
        <f ca="1">ABS(E76-F76)/(E76+F76)</f>
        <v>#N/A</v>
      </c>
      <c r="H76" s="121"/>
      <c r="Q76" s="121"/>
      <c r="R76" s="121"/>
      <c r="S76" s="121"/>
      <c r="T76" s="121"/>
      <c r="U76" s="121"/>
    </row>
    <row r="77" spans="1:21" ht="15" customHeight="1">
      <c r="B77" s="152">
        <v>5</v>
      </c>
      <c r="C77" s="183">
        <f>IFERROR(LARGE(U$58:U$62,B77),0)</f>
        <v>0</v>
      </c>
      <c r="D77" s="276" t="s">
        <v>564</v>
      </c>
      <c r="E77" s="165" t="e">
        <f>IF(AND(G72&lt;0.3,G73&lt;0.3),"사다리꼴","정규")</f>
        <v>#N/A</v>
      </c>
      <c r="H77" s="121"/>
      <c r="Q77" s="121"/>
      <c r="R77" s="121"/>
      <c r="S77" s="121"/>
      <c r="T77" s="121"/>
      <c r="U77" s="121"/>
    </row>
    <row r="78" spans="1:21" ht="15" customHeight="1">
      <c r="B78" s="122"/>
      <c r="C78" s="122"/>
      <c r="D78" s="276" t="s">
        <v>565</v>
      </c>
      <c r="E78" s="152" t="e">
        <f ca="1">IF(E77="정규",IF(OR(S63="∞",S63&gt;=10),2,OFFSET(J98,MATCH(S63,I99:I108,0),0)),ROUND((1-SQRT((1-0.95)*(1-G76^2)))/SQRT((1+G76^2)/6),2))</f>
        <v>#N/A</v>
      </c>
      <c r="H78" s="121"/>
      <c r="Q78" s="121"/>
      <c r="R78" s="121"/>
      <c r="S78" s="121"/>
      <c r="T78" s="121"/>
      <c r="U78" s="121"/>
    </row>
    <row r="79" spans="1:21" ht="15" customHeight="1">
      <c r="B79" s="122"/>
      <c r="C79" s="122"/>
      <c r="D79" s="122"/>
      <c r="R79" s="121"/>
      <c r="S79" s="121"/>
      <c r="T79" s="121"/>
      <c r="U79" s="121"/>
    </row>
    <row r="80" spans="1:21" ht="15" customHeight="1">
      <c r="A80" s="118" t="s">
        <v>261</v>
      </c>
      <c r="C80" s="119"/>
      <c r="D80" s="119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U80" s="121"/>
    </row>
    <row r="81" spans="1:21" ht="15" customHeight="1">
      <c r="A81" s="118"/>
      <c r="B81" s="566"/>
      <c r="C81" s="566" t="s">
        <v>128</v>
      </c>
      <c r="D81" s="563" t="s">
        <v>129</v>
      </c>
      <c r="E81" s="566" t="s">
        <v>130</v>
      </c>
      <c r="F81" s="566" t="s">
        <v>58</v>
      </c>
      <c r="G81" s="561">
        <v>1</v>
      </c>
      <c r="H81" s="565"/>
      <c r="I81" s="565"/>
      <c r="J81" s="562"/>
      <c r="K81" s="243">
        <v>2</v>
      </c>
      <c r="L81" s="239">
        <v>3</v>
      </c>
      <c r="M81" s="561">
        <v>4</v>
      </c>
      <c r="N81" s="562"/>
      <c r="O81" s="243">
        <v>5</v>
      </c>
      <c r="P81" s="566" t="s">
        <v>550</v>
      </c>
      <c r="Q81" s="262" t="s">
        <v>86</v>
      </c>
      <c r="R81" s="262" t="s">
        <v>521</v>
      </c>
      <c r="T81" s="121"/>
      <c r="U81" s="121"/>
    </row>
    <row r="82" spans="1:21" ht="15" customHeight="1">
      <c r="A82" s="118"/>
      <c r="B82" s="571"/>
      <c r="C82" s="571"/>
      <c r="D82" s="564"/>
      <c r="E82" s="571"/>
      <c r="F82" s="571"/>
      <c r="G82" s="193" t="s">
        <v>131</v>
      </c>
      <c r="H82" s="243" t="s">
        <v>132</v>
      </c>
      <c r="I82" s="561" t="s">
        <v>133</v>
      </c>
      <c r="J82" s="562"/>
      <c r="K82" s="243" t="s">
        <v>134</v>
      </c>
      <c r="L82" s="239" t="s">
        <v>135</v>
      </c>
      <c r="M82" s="561" t="s">
        <v>136</v>
      </c>
      <c r="N82" s="562"/>
      <c r="O82" s="243" t="s">
        <v>137</v>
      </c>
      <c r="P82" s="567"/>
      <c r="Q82" s="262" t="s">
        <v>522</v>
      </c>
      <c r="R82" s="262" t="s">
        <v>522</v>
      </c>
      <c r="T82" s="121"/>
      <c r="U82" s="121"/>
    </row>
    <row r="83" spans="1:21" ht="15" customHeight="1">
      <c r="B83" s="243" t="s">
        <v>138</v>
      </c>
      <c r="C83" s="165" t="s">
        <v>262</v>
      </c>
      <c r="D83" s="166" t="s">
        <v>580</v>
      </c>
      <c r="E83" s="182">
        <f>M34</f>
        <v>0</v>
      </c>
      <c r="F83" s="169" t="s">
        <v>119</v>
      </c>
      <c r="G83" s="152"/>
      <c r="H83" s="152"/>
      <c r="I83" s="181">
        <f>SQRT(SUMSQ(I84,I85))</f>
        <v>0</v>
      </c>
      <c r="J83" s="169" t="s">
        <v>119</v>
      </c>
      <c r="K83" s="170" t="s">
        <v>140</v>
      </c>
      <c r="L83" s="171">
        <v>1</v>
      </c>
      <c r="M83" s="182">
        <f t="shared" ref="M83:M89" si="134">ABS(L83*I83)</f>
        <v>0</v>
      </c>
      <c r="N83" s="169" t="s">
        <v>119</v>
      </c>
      <c r="O83" s="152" t="e">
        <f>ROUNDDOWN(M83^4/(M84^4/O84),0)</f>
        <v>#DIV/0!</v>
      </c>
      <c r="P83" s="153" t="e">
        <f t="shared" ref="P83:P89" si="135">IF(O83="∞",0,M83^4/O83)</f>
        <v>#DIV/0!</v>
      </c>
      <c r="Q83" s="182" t="str">
        <f t="shared" ref="Q83:Q89" si="136">IF(OR(K83="직사각형",K83="삼각형"),M83,"")</f>
        <v/>
      </c>
      <c r="R83" s="182">
        <f t="shared" ref="R83:R89" si="137">IF(OR(K83="직사각형",K83="삼각형"),"",M83)</f>
        <v>0</v>
      </c>
      <c r="T83" s="121"/>
      <c r="U83" s="121"/>
    </row>
    <row r="84" spans="1:21" ht="15" customHeight="1">
      <c r="B84" s="243" t="s">
        <v>139</v>
      </c>
      <c r="C84" s="165" t="s">
        <v>246</v>
      </c>
      <c r="D84" s="166" t="s">
        <v>581</v>
      </c>
      <c r="E84" s="182"/>
      <c r="F84" s="167"/>
      <c r="G84" s="241">
        <f>MAX(L34:L53)</f>
        <v>0</v>
      </c>
      <c r="H84" s="173">
        <v>5</v>
      </c>
      <c r="I84" s="182">
        <f>G84/SQRT(H84)</f>
        <v>0</v>
      </c>
      <c r="J84" s="169" t="s">
        <v>119</v>
      </c>
      <c r="K84" s="170" t="s">
        <v>247</v>
      </c>
      <c r="L84" s="152">
        <v>1</v>
      </c>
      <c r="M84" s="182">
        <f t="shared" si="134"/>
        <v>0</v>
      </c>
      <c r="N84" s="169" t="s">
        <v>119</v>
      </c>
      <c r="O84" s="152">
        <v>4</v>
      </c>
      <c r="P84" s="153">
        <f t="shared" si="135"/>
        <v>0</v>
      </c>
      <c r="Q84" s="182" t="str">
        <f t="shared" si="136"/>
        <v/>
      </c>
      <c r="R84" s="182">
        <f t="shared" si="137"/>
        <v>0</v>
      </c>
      <c r="T84" s="121"/>
      <c r="U84" s="121"/>
    </row>
    <row r="85" spans="1:21" ht="15" customHeight="1">
      <c r="B85" s="243" t="s">
        <v>76</v>
      </c>
      <c r="C85" s="165" t="s">
        <v>263</v>
      </c>
      <c r="D85" s="166" t="s">
        <v>582</v>
      </c>
      <c r="E85" s="182"/>
      <c r="F85" s="167"/>
      <c r="G85" s="152">
        <f>Length_6_2!H27</f>
        <v>0</v>
      </c>
      <c r="H85" s="152">
        <v>2</v>
      </c>
      <c r="I85" s="152">
        <f>G85/H85</f>
        <v>0</v>
      </c>
      <c r="J85" s="169" t="s">
        <v>119</v>
      </c>
      <c r="K85" s="170" t="s">
        <v>140</v>
      </c>
      <c r="L85" s="152">
        <v>1</v>
      </c>
      <c r="M85" s="182">
        <f t="shared" si="134"/>
        <v>0</v>
      </c>
      <c r="N85" s="169" t="s">
        <v>119</v>
      </c>
      <c r="O85" s="152" t="s">
        <v>84</v>
      </c>
      <c r="P85" s="153">
        <f t="shared" si="135"/>
        <v>0</v>
      </c>
      <c r="Q85" s="182" t="str">
        <f t="shared" si="136"/>
        <v/>
      </c>
      <c r="R85" s="182">
        <f t="shared" si="137"/>
        <v>0</v>
      </c>
      <c r="T85" s="121"/>
      <c r="U85" s="121"/>
    </row>
    <row r="86" spans="1:21" ht="15" customHeight="1">
      <c r="B86" s="243" t="s">
        <v>77</v>
      </c>
      <c r="C86" s="165" t="s">
        <v>264</v>
      </c>
      <c r="D86" s="166" t="s">
        <v>583</v>
      </c>
      <c r="E86" s="182">
        <f>N34</f>
        <v>0</v>
      </c>
      <c r="F86" s="169" t="s">
        <v>119</v>
      </c>
      <c r="G86" s="152"/>
      <c r="H86" s="173"/>
      <c r="I86" s="181">
        <f>SQRT(SUMSQ(I87,I88))</f>
        <v>0</v>
      </c>
      <c r="J86" s="169" t="s">
        <v>119</v>
      </c>
      <c r="K86" s="170" t="s">
        <v>140</v>
      </c>
      <c r="L86" s="171">
        <v>-1</v>
      </c>
      <c r="M86" s="182">
        <f t="shared" si="134"/>
        <v>0</v>
      </c>
      <c r="N86" s="169" t="s">
        <v>119</v>
      </c>
      <c r="O86" s="152" t="e">
        <f>ROUNDDOWN(M86^4/(M87^4/O87),0)</f>
        <v>#DIV/0!</v>
      </c>
      <c r="P86" s="153" t="e">
        <f t="shared" si="135"/>
        <v>#DIV/0!</v>
      </c>
      <c r="Q86" s="182" t="str">
        <f t="shared" si="136"/>
        <v/>
      </c>
      <c r="R86" s="182">
        <f t="shared" si="137"/>
        <v>0</v>
      </c>
      <c r="T86" s="121"/>
      <c r="U86" s="121"/>
    </row>
    <row r="87" spans="1:21" ht="15" customHeight="1">
      <c r="B87" s="243" t="s">
        <v>141</v>
      </c>
      <c r="C87" s="165" t="s">
        <v>246</v>
      </c>
      <c r="D87" s="166" t="s">
        <v>584</v>
      </c>
      <c r="E87" s="182"/>
      <c r="F87" s="167"/>
      <c r="G87" s="241">
        <f>G84</f>
        <v>0</v>
      </c>
      <c r="H87" s="173">
        <f t="shared" ref="H87:H88" si="138">H84</f>
        <v>5</v>
      </c>
      <c r="I87" s="182">
        <f>G87/SQRT(H87)</f>
        <v>0</v>
      </c>
      <c r="J87" s="169" t="s">
        <v>119</v>
      </c>
      <c r="K87" s="170" t="s">
        <v>247</v>
      </c>
      <c r="L87" s="152">
        <v>1</v>
      </c>
      <c r="M87" s="182">
        <f t="shared" si="134"/>
        <v>0</v>
      </c>
      <c r="N87" s="169" t="s">
        <v>119</v>
      </c>
      <c r="O87" s="152">
        <v>4</v>
      </c>
      <c r="P87" s="153">
        <f t="shared" si="135"/>
        <v>0</v>
      </c>
      <c r="Q87" s="182" t="str">
        <f t="shared" si="136"/>
        <v/>
      </c>
      <c r="R87" s="182">
        <f t="shared" si="137"/>
        <v>0</v>
      </c>
      <c r="T87" s="121"/>
      <c r="U87" s="121"/>
    </row>
    <row r="88" spans="1:21" ht="15" customHeight="1">
      <c r="B88" s="243" t="s">
        <v>142</v>
      </c>
      <c r="C88" s="165" t="s">
        <v>263</v>
      </c>
      <c r="D88" s="166" t="s">
        <v>585</v>
      </c>
      <c r="E88" s="182"/>
      <c r="F88" s="167"/>
      <c r="G88" s="152">
        <f>G85</f>
        <v>0</v>
      </c>
      <c r="H88" s="152">
        <f t="shared" si="138"/>
        <v>2</v>
      </c>
      <c r="I88" s="152">
        <f>G88/H88</f>
        <v>0</v>
      </c>
      <c r="J88" s="169" t="s">
        <v>119</v>
      </c>
      <c r="K88" s="170" t="s">
        <v>140</v>
      </c>
      <c r="L88" s="152">
        <v>1</v>
      </c>
      <c r="M88" s="182">
        <f t="shared" si="134"/>
        <v>0</v>
      </c>
      <c r="N88" s="169" t="s">
        <v>119</v>
      </c>
      <c r="O88" s="152" t="s">
        <v>84</v>
      </c>
      <c r="P88" s="153">
        <f t="shared" si="135"/>
        <v>0</v>
      </c>
      <c r="Q88" s="182" t="str">
        <f t="shared" si="136"/>
        <v/>
      </c>
      <c r="R88" s="182">
        <f t="shared" si="137"/>
        <v>0</v>
      </c>
      <c r="T88" s="121"/>
      <c r="U88" s="121"/>
    </row>
    <row r="89" spans="1:21" ht="15" customHeight="1">
      <c r="B89" s="243" t="s">
        <v>181</v>
      </c>
      <c r="C89" s="165" t="s">
        <v>265</v>
      </c>
      <c r="D89" s="166" t="s">
        <v>266</v>
      </c>
      <c r="E89" s="182"/>
      <c r="F89" s="167"/>
      <c r="G89" s="182">
        <f>MAX(AG9:AH28)</f>
        <v>0</v>
      </c>
      <c r="H89" s="173">
        <v>3</v>
      </c>
      <c r="I89" s="181">
        <f>G89/SQRT(H89)</f>
        <v>0</v>
      </c>
      <c r="J89" s="169" t="s">
        <v>119</v>
      </c>
      <c r="K89" s="170" t="s">
        <v>86</v>
      </c>
      <c r="L89" s="171">
        <v>1</v>
      </c>
      <c r="M89" s="182">
        <f t="shared" si="134"/>
        <v>0</v>
      </c>
      <c r="N89" s="169" t="s">
        <v>119</v>
      </c>
      <c r="O89" s="152" t="s">
        <v>84</v>
      </c>
      <c r="P89" s="153">
        <f t="shared" si="135"/>
        <v>0</v>
      </c>
      <c r="Q89" s="182">
        <f t="shared" si="136"/>
        <v>0</v>
      </c>
      <c r="R89" s="182" t="str">
        <f t="shared" si="137"/>
        <v/>
      </c>
      <c r="T89" s="121"/>
      <c r="U89" s="121"/>
    </row>
    <row r="90" spans="1:21" ht="15" customHeight="1">
      <c r="B90" s="243" t="s">
        <v>143</v>
      </c>
      <c r="C90" s="165" t="s">
        <v>144</v>
      </c>
      <c r="D90" s="166" t="s">
        <v>142</v>
      </c>
      <c r="E90" s="182">
        <f>E83-E86</f>
        <v>0</v>
      </c>
      <c r="F90" s="169" t="s">
        <v>119</v>
      </c>
      <c r="G90" s="598"/>
      <c r="H90" s="599"/>
      <c r="I90" s="599"/>
      <c r="J90" s="599"/>
      <c r="K90" s="599"/>
      <c r="L90" s="600"/>
      <c r="M90" s="183">
        <f>SQRT(SUMSQ(M83,M86,M89))</f>
        <v>0</v>
      </c>
      <c r="N90" s="169" t="s">
        <v>119</v>
      </c>
      <c r="O90" s="155" t="e">
        <f>IF(P90=0,"∞",ROUNDDOWN(M90^4/P90,0))</f>
        <v>#DIV/0!</v>
      </c>
      <c r="P90" s="279" t="e">
        <f>SUM(P83:P89)</f>
        <v>#DIV/0!</v>
      </c>
      <c r="Q90" s="264">
        <f t="shared" ref="Q90:R90" si="139">SQRT(SUMSQ(Q85:Q89))</f>
        <v>0</v>
      </c>
      <c r="R90" s="264">
        <f t="shared" si="139"/>
        <v>0</v>
      </c>
      <c r="T90" s="121"/>
      <c r="U90" s="121"/>
    </row>
    <row r="91" spans="1:21" ht="15" customHeight="1"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S91" s="121"/>
      <c r="T91" s="121"/>
      <c r="U91" s="121"/>
    </row>
    <row r="92" spans="1:21" ht="15" customHeight="1">
      <c r="B92" s="563"/>
      <c r="C92" s="561" t="s">
        <v>147</v>
      </c>
      <c r="D92" s="565"/>
      <c r="E92" s="565"/>
      <c r="F92" s="565"/>
      <c r="G92" s="562"/>
      <c r="H92" s="243" t="s">
        <v>148</v>
      </c>
      <c r="I92" s="276" t="s">
        <v>569</v>
      </c>
      <c r="J92" s="561" t="s">
        <v>571</v>
      </c>
      <c r="K92" s="565"/>
      <c r="L92" s="565"/>
      <c r="M92" s="562"/>
      <c r="N92" s="566" t="s">
        <v>226</v>
      </c>
      <c r="O92" s="561" t="s">
        <v>149</v>
      </c>
      <c r="P92" s="565"/>
      <c r="Q92" s="562"/>
      <c r="R92" s="566" t="s">
        <v>267</v>
      </c>
      <c r="S92" s="561" t="s">
        <v>588</v>
      </c>
      <c r="T92" s="562"/>
      <c r="U92" s="121"/>
    </row>
    <row r="93" spans="1:21" ht="15" customHeight="1">
      <c r="B93" s="564"/>
      <c r="C93" s="157">
        <v>1</v>
      </c>
      <c r="D93" s="157"/>
      <c r="E93" s="157"/>
      <c r="F93" s="157" t="s">
        <v>58</v>
      </c>
      <c r="G93" s="157" t="s">
        <v>250</v>
      </c>
      <c r="H93" s="157" t="s">
        <v>119</v>
      </c>
      <c r="I93" s="157"/>
      <c r="J93" s="276" t="s">
        <v>570</v>
      </c>
      <c r="K93" s="276" t="s">
        <v>572</v>
      </c>
      <c r="L93" s="276" t="s">
        <v>569</v>
      </c>
      <c r="M93" s="276" t="s">
        <v>573</v>
      </c>
      <c r="N93" s="571"/>
      <c r="O93" s="276" t="s">
        <v>575</v>
      </c>
      <c r="P93" s="276" t="s">
        <v>576</v>
      </c>
      <c r="Q93" s="276" t="s">
        <v>574</v>
      </c>
      <c r="R93" s="571"/>
      <c r="S93" s="288" t="s">
        <v>589</v>
      </c>
      <c r="T93" s="288" t="s">
        <v>590</v>
      </c>
      <c r="U93" s="121"/>
    </row>
    <row r="94" spans="1:21" ht="15" customHeight="1">
      <c r="B94" s="157" t="s">
        <v>147</v>
      </c>
      <c r="C94" s="125" t="e">
        <f ca="1">C100*M90</f>
        <v>#DIV/0!</v>
      </c>
      <c r="D94" s="125"/>
      <c r="E94" s="125"/>
      <c r="F94" s="127" t="str">
        <f>N90</f>
        <v>μm</v>
      </c>
      <c r="G94" s="184" t="e">
        <f ca="1">C94</f>
        <v>#DIV/0!</v>
      </c>
      <c r="H94" s="132" t="e">
        <f ca="1">MAX(G94:G95)</f>
        <v>#DIV/0!</v>
      </c>
      <c r="I94" s="154"/>
      <c r="J94" s="283" t="e">
        <f ca="1">IF(H94&lt;0.00001,6,IF(H94&lt;0.0001,5,IF(H94&lt;0.001,4,IF(H94&lt;0.01,3,IF(H94&lt;0.1,2,IF(H94&lt;1,1,IF(H94&lt;10,0,IF(H94&lt;100,-1,-2))))))))+K95</f>
        <v>#DIV/0!</v>
      </c>
      <c r="K94" s="283" t="e">
        <f ca="1">J94</f>
        <v>#DIV/0!</v>
      </c>
      <c r="L94" s="152"/>
      <c r="M94" s="153" t="e">
        <f ca="1">J94</f>
        <v>#DIV/0!</v>
      </c>
      <c r="N94" s="154" t="e">
        <f ca="1">ABS((H94-ROUND(H94,J94))/H94*100)</f>
        <v>#DIV/0!</v>
      </c>
      <c r="O94" s="152" t="e">
        <f ca="1">OFFSET(P98,MATCH(J94,O99:O108,0),0)</f>
        <v>#DIV/0!</v>
      </c>
      <c r="P94" s="152" t="e">
        <f ca="1">OFFSET(P98,MATCH(M94,O99:O108,0),0)</f>
        <v>#DIV/0!</v>
      </c>
      <c r="Q94" s="152" t="str">
        <f ca="1">OFFSET(P98,MATCH(L94,O99:O108,0),0)</f>
        <v>0</v>
      </c>
      <c r="R94" s="133" t="e">
        <f ca="1">IF(G94=H94,0,1)</f>
        <v>#DIV/0!</v>
      </c>
      <c r="S94" s="133" t="e">
        <f ca="1">TEXT(IF(N94&gt;5,ROUNDUP(H94,M94),ROUND(H94,M94)),P94)</f>
        <v>#DIV/0!</v>
      </c>
      <c r="T94" s="133" t="e">
        <f ca="1">S94&amp;" "&amp;H93</f>
        <v>#DIV/0!</v>
      </c>
      <c r="U94" s="121"/>
    </row>
    <row r="95" spans="1:21" ht="15" customHeight="1">
      <c r="B95" s="157" t="s">
        <v>60</v>
      </c>
      <c r="C95" s="126">
        <f>$E$3</f>
        <v>0</v>
      </c>
      <c r="D95" s="126"/>
      <c r="E95" s="126"/>
      <c r="F95" s="127">
        <f>$F$3</f>
        <v>0</v>
      </c>
      <c r="G95" s="184">
        <f>C95</f>
        <v>0</v>
      </c>
      <c r="J95" s="276" t="s">
        <v>547</v>
      </c>
      <c r="K95" s="152">
        <f>IF(O95=TRUE,1,기본정보!$A$47)</f>
        <v>1</v>
      </c>
      <c r="L95" s="276" t="s">
        <v>548</v>
      </c>
      <c r="M95" s="152" t="b">
        <f>IF(O95=TRUE,FALSE,기본정보!$A$52)</f>
        <v>0</v>
      </c>
      <c r="N95" s="276" t="s">
        <v>549</v>
      </c>
      <c r="O95" s="152" t="b">
        <f>기본정보!$A$46=0</f>
        <v>1</v>
      </c>
      <c r="P95" s="121"/>
      <c r="S95" s="121"/>
      <c r="U95" s="121"/>
    </row>
    <row r="96" spans="1:21" ht="15" customHeight="1">
      <c r="R96" s="124"/>
      <c r="S96" s="124"/>
      <c r="U96" s="121"/>
    </row>
    <row r="97" spans="2:28" ht="15" customHeight="1">
      <c r="B97" s="129" t="s">
        <v>145</v>
      </c>
      <c r="C97" s="122"/>
      <c r="D97" s="121"/>
      <c r="E97" s="121"/>
      <c r="I97" s="165" t="s">
        <v>51</v>
      </c>
      <c r="J97" s="165" t="s">
        <v>150</v>
      </c>
      <c r="K97" s="121"/>
      <c r="L97" s="121"/>
      <c r="M97" s="121"/>
      <c r="N97" s="119"/>
      <c r="O97" s="240" t="s">
        <v>152</v>
      </c>
      <c r="P97" s="240" t="s">
        <v>151</v>
      </c>
      <c r="R97" s="124"/>
      <c r="S97" s="124"/>
      <c r="U97" s="121"/>
    </row>
    <row r="98" spans="2:28" ht="15" customHeight="1">
      <c r="B98" s="243" t="s">
        <v>146</v>
      </c>
      <c r="C98" s="192" t="e">
        <f>R90/Q90</f>
        <v>#DIV/0!</v>
      </c>
      <c r="D98" s="121"/>
      <c r="E98" s="121"/>
      <c r="I98" s="165"/>
      <c r="J98" s="165">
        <v>95.45</v>
      </c>
      <c r="K98" s="121"/>
      <c r="L98" s="121"/>
      <c r="M98" s="121"/>
      <c r="N98" s="121"/>
      <c r="O98" s="242" t="s">
        <v>154</v>
      </c>
      <c r="P98" s="242" t="s">
        <v>153</v>
      </c>
      <c r="R98" s="124"/>
      <c r="S98" s="124"/>
      <c r="U98" s="121"/>
    </row>
    <row r="99" spans="2:28" ht="15" customHeight="1">
      <c r="B99" s="243" t="s">
        <v>134</v>
      </c>
      <c r="C99" s="151" t="e">
        <f>IF(C98&lt;0.3,"직사각형","정규")</f>
        <v>#DIV/0!</v>
      </c>
      <c r="D99" s="121"/>
      <c r="E99" s="121"/>
      <c r="I99" s="152">
        <v>1</v>
      </c>
      <c r="J99" s="152">
        <v>13.97</v>
      </c>
      <c r="K99" s="121"/>
      <c r="L99" s="121"/>
      <c r="M99" s="121"/>
      <c r="N99" s="121"/>
      <c r="O99" s="177">
        <v>0</v>
      </c>
      <c r="P99" s="178" t="s">
        <v>155</v>
      </c>
      <c r="R99" s="124"/>
      <c r="S99" s="124"/>
      <c r="U99" s="121"/>
    </row>
    <row r="100" spans="2:28" ht="15" customHeight="1">
      <c r="B100" s="243" t="s">
        <v>81</v>
      </c>
      <c r="C100" s="152" t="e">
        <f ca="1">IF(C99="정규",IF(OR(O90="∞",O90&gt;=10),2,OFFSET(J98,MATCH(O90,I99:I108,0),0)),ROUND(95%*SQRT(3),2))</f>
        <v>#DIV/0!</v>
      </c>
      <c r="D100" s="121"/>
      <c r="E100" s="121"/>
      <c r="I100" s="152">
        <v>2</v>
      </c>
      <c r="J100" s="152">
        <v>4.53</v>
      </c>
      <c r="K100" s="121"/>
      <c r="L100" s="121"/>
      <c r="M100" s="121"/>
      <c r="N100" s="129"/>
      <c r="O100" s="177">
        <v>1</v>
      </c>
      <c r="P100" s="178" t="s">
        <v>156</v>
      </c>
      <c r="R100" s="124"/>
      <c r="S100" s="124"/>
      <c r="U100" s="121"/>
    </row>
    <row r="101" spans="2:28" ht="15" customHeight="1">
      <c r="I101" s="152">
        <v>3</v>
      </c>
      <c r="J101" s="152">
        <v>3.31</v>
      </c>
      <c r="K101" s="121"/>
      <c r="L101" s="121"/>
      <c r="M101" s="121"/>
      <c r="N101" s="121"/>
      <c r="O101" s="177">
        <v>2</v>
      </c>
      <c r="P101" s="178" t="s">
        <v>157</v>
      </c>
      <c r="R101" s="124"/>
      <c r="S101" s="124"/>
      <c r="U101" s="121"/>
    </row>
    <row r="102" spans="2:28" ht="15" customHeight="1">
      <c r="I102" s="152">
        <v>4</v>
      </c>
      <c r="J102" s="152">
        <v>2.87</v>
      </c>
      <c r="K102" s="121"/>
      <c r="L102" s="121"/>
      <c r="M102" s="121"/>
      <c r="N102" s="121"/>
      <c r="O102" s="177">
        <v>3</v>
      </c>
      <c r="P102" s="178" t="s">
        <v>158</v>
      </c>
      <c r="R102" s="124"/>
      <c r="S102" s="124"/>
      <c r="U102" s="121"/>
    </row>
    <row r="103" spans="2:28" ht="15" customHeight="1">
      <c r="I103" s="152">
        <v>5</v>
      </c>
      <c r="J103" s="152">
        <v>2.65</v>
      </c>
      <c r="K103" s="121"/>
      <c r="L103" s="121"/>
      <c r="M103" s="121"/>
      <c r="N103" s="121"/>
      <c r="O103" s="177">
        <v>4</v>
      </c>
      <c r="P103" s="178" t="s">
        <v>159</v>
      </c>
      <c r="R103" s="124"/>
      <c r="S103" s="124"/>
      <c r="U103" s="121"/>
    </row>
    <row r="104" spans="2:28" ht="15" customHeight="1">
      <c r="I104" s="152">
        <v>6</v>
      </c>
      <c r="J104" s="152">
        <v>2.52</v>
      </c>
      <c r="K104" s="121"/>
      <c r="L104" s="121"/>
      <c r="M104" s="121"/>
      <c r="N104" s="121"/>
      <c r="O104" s="177">
        <v>5</v>
      </c>
      <c r="P104" s="178" t="s">
        <v>160</v>
      </c>
      <c r="R104" s="124"/>
      <c r="S104" s="124"/>
      <c r="U104" s="121"/>
    </row>
    <row r="105" spans="2:28" ht="15" customHeight="1">
      <c r="I105" s="152">
        <v>7</v>
      </c>
      <c r="J105" s="152">
        <v>2.4300000000000002</v>
      </c>
      <c r="K105" s="124"/>
      <c r="L105" s="121"/>
      <c r="M105" s="121"/>
      <c r="N105" s="119"/>
      <c r="O105" s="177">
        <v>6</v>
      </c>
      <c r="P105" s="178" t="s">
        <v>161</v>
      </c>
      <c r="R105" s="124"/>
      <c r="S105" s="124"/>
      <c r="U105" s="121"/>
    </row>
    <row r="106" spans="2:28" ht="15" customHeight="1">
      <c r="I106" s="152">
        <v>8</v>
      </c>
      <c r="J106" s="152">
        <v>2.37</v>
      </c>
      <c r="K106" s="124"/>
      <c r="L106" s="121"/>
      <c r="M106" s="121"/>
      <c r="N106" s="119"/>
      <c r="O106" s="177">
        <v>7</v>
      </c>
      <c r="P106" s="178" t="s">
        <v>162</v>
      </c>
      <c r="R106" s="124"/>
      <c r="S106" s="124"/>
      <c r="U106" s="121"/>
    </row>
    <row r="107" spans="2:28" ht="15" customHeight="1">
      <c r="I107" s="152">
        <v>9</v>
      </c>
      <c r="J107" s="152">
        <v>2.3199999999999998</v>
      </c>
      <c r="K107" s="124"/>
      <c r="L107" s="121"/>
      <c r="M107" s="121"/>
      <c r="N107" s="119"/>
      <c r="O107" s="177">
        <v>8</v>
      </c>
      <c r="P107" s="178" t="s">
        <v>163</v>
      </c>
      <c r="R107" s="124"/>
      <c r="S107" s="124"/>
      <c r="U107" s="121"/>
    </row>
    <row r="108" spans="2:28" ht="15" customHeight="1">
      <c r="I108" s="152" t="s">
        <v>52</v>
      </c>
      <c r="J108" s="152">
        <v>2</v>
      </c>
      <c r="K108" s="124"/>
      <c r="L108" s="121"/>
      <c r="M108" s="121"/>
      <c r="N108" s="119"/>
      <c r="O108" s="177">
        <v>9</v>
      </c>
      <c r="P108" s="178" t="s">
        <v>164</v>
      </c>
      <c r="R108" s="124"/>
      <c r="S108" s="124"/>
      <c r="U108" s="121"/>
    </row>
    <row r="109" spans="2:28" ht="15" customHeight="1">
      <c r="R109" s="124"/>
      <c r="S109" s="124"/>
      <c r="U109" s="121"/>
    </row>
    <row r="110" spans="2:28" ht="15" customHeight="1">
      <c r="R110" s="124"/>
      <c r="S110" s="124"/>
      <c r="U110" s="121"/>
    </row>
    <row r="111" spans="2:28" ht="15" customHeight="1">
      <c r="B111" s="146" t="s">
        <v>207</v>
      </c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Z111" s="122"/>
      <c r="AA111" s="122"/>
      <c r="AB111" s="122"/>
    </row>
    <row r="112" spans="2:28" ht="18" customHeight="1">
      <c r="B112" s="147"/>
      <c r="C112" s="116" t="s">
        <v>208</v>
      </c>
      <c r="D112" s="116" t="s">
        <v>209</v>
      </c>
      <c r="E112" s="147"/>
      <c r="F112" s="116" t="s">
        <v>456</v>
      </c>
      <c r="G112" s="185"/>
      <c r="H112" s="116" t="s">
        <v>208</v>
      </c>
      <c r="I112" s="185" t="s">
        <v>209</v>
      </c>
      <c r="J112" s="116" t="s">
        <v>210</v>
      </c>
      <c r="K112" s="116" t="s">
        <v>211</v>
      </c>
      <c r="O112" s="121"/>
      <c r="P112" s="121"/>
      <c r="Q112" s="121"/>
      <c r="R112" s="121"/>
    </row>
    <row r="113" spans="2:28" ht="18" customHeight="1">
      <c r="B113" s="147"/>
      <c r="C113" s="186">
        <v>19900</v>
      </c>
      <c r="D113" s="601"/>
      <c r="E113" s="147"/>
      <c r="F113" s="187">
        <f ca="1">COUNTIF(Z32:Z41,TRUE)</f>
        <v>0</v>
      </c>
      <c r="G113" s="116"/>
      <c r="H113" s="186">
        <f>C113*IF(G113=TRUE,1.8,1)</f>
        <v>19900</v>
      </c>
      <c r="I113" s="188">
        <f ca="1">H113*(F113-1)</f>
        <v>-19900</v>
      </c>
      <c r="J113" s="189">
        <f ca="1">SUM(H113:I113)</f>
        <v>0</v>
      </c>
      <c r="K113" s="604">
        <f ca="1">SUM(J113:J115)</f>
        <v>0</v>
      </c>
      <c r="O113" s="121"/>
      <c r="P113" s="121"/>
      <c r="Q113" s="121"/>
      <c r="R113" s="121"/>
    </row>
    <row r="114" spans="2:28" ht="18" customHeight="1">
      <c r="B114" s="147"/>
      <c r="C114" s="186"/>
      <c r="D114" s="602"/>
      <c r="E114" s="147"/>
      <c r="F114" s="187"/>
      <c r="G114" s="116"/>
      <c r="H114" s="186"/>
      <c r="I114" s="188"/>
      <c r="J114" s="189"/>
      <c r="K114" s="605"/>
      <c r="R114" s="121"/>
    </row>
    <row r="115" spans="2:28" ht="18" customHeight="1">
      <c r="B115" s="147"/>
      <c r="C115" s="186"/>
      <c r="D115" s="602"/>
      <c r="E115" s="147"/>
      <c r="F115" s="116"/>
      <c r="G115" s="116"/>
      <c r="H115" s="186"/>
      <c r="I115" s="190"/>
      <c r="J115" s="189"/>
      <c r="K115" s="606"/>
      <c r="R115" s="121"/>
    </row>
    <row r="116" spans="2:28" ht="18" customHeight="1">
      <c r="B116" s="147"/>
      <c r="C116" s="186"/>
      <c r="D116" s="602"/>
      <c r="E116" s="147"/>
      <c r="F116" s="147"/>
      <c r="G116" s="147"/>
      <c r="H116" s="147"/>
      <c r="I116" s="147"/>
      <c r="J116" s="147"/>
      <c r="K116" s="147"/>
      <c r="L116" s="148"/>
      <c r="M116" s="147"/>
      <c r="N116" s="147"/>
      <c r="O116" s="147"/>
      <c r="S116" s="121"/>
      <c r="T116" s="121"/>
      <c r="U116" s="121"/>
      <c r="W116" s="122"/>
      <c r="X116" s="122"/>
      <c r="Y116" s="122"/>
    </row>
    <row r="117" spans="2:28" ht="18" customHeight="1">
      <c r="B117" s="147"/>
      <c r="C117" s="186"/>
      <c r="D117" s="602"/>
      <c r="E117" s="147"/>
      <c r="F117" s="149"/>
      <c r="G117" s="147"/>
      <c r="H117" s="147"/>
      <c r="I117" s="147"/>
      <c r="J117" s="147"/>
      <c r="K117" s="147"/>
      <c r="L117" s="147"/>
      <c r="M117" s="147"/>
      <c r="N117" s="147"/>
      <c r="O117" s="147"/>
      <c r="S117" s="121"/>
      <c r="T117" s="121"/>
      <c r="U117" s="121"/>
      <c r="W117" s="122"/>
      <c r="X117" s="122"/>
      <c r="Y117" s="122"/>
    </row>
    <row r="118" spans="2:28" ht="18" customHeight="1">
      <c r="B118" s="147"/>
      <c r="C118" s="186"/>
      <c r="D118" s="602"/>
      <c r="E118" s="147"/>
      <c r="F118" s="150"/>
      <c r="J118" s="147"/>
      <c r="K118" s="147"/>
      <c r="L118" s="147"/>
      <c r="M118" s="147"/>
      <c r="N118" s="147"/>
      <c r="O118" s="147"/>
      <c r="S118" s="121"/>
      <c r="T118" s="121"/>
      <c r="U118" s="121"/>
      <c r="W118" s="122"/>
      <c r="X118" s="122"/>
      <c r="Y118" s="122"/>
    </row>
    <row r="119" spans="2:28" ht="18" customHeight="1">
      <c r="B119" s="147"/>
      <c r="C119" s="116"/>
      <c r="D119" s="603"/>
      <c r="E119" s="147"/>
      <c r="F119" s="150"/>
      <c r="J119" s="147"/>
      <c r="K119" s="147"/>
      <c r="L119" s="147"/>
      <c r="M119" s="147"/>
      <c r="N119" s="147"/>
      <c r="O119" s="147"/>
      <c r="S119" s="121"/>
      <c r="T119" s="121"/>
      <c r="U119" s="121"/>
      <c r="W119" s="122"/>
      <c r="X119" s="122"/>
      <c r="Y119" s="122"/>
    </row>
    <row r="120" spans="2:28" ht="18" customHeight="1">
      <c r="B120" s="71"/>
      <c r="C120" s="71"/>
      <c r="D120" s="71"/>
      <c r="E120" s="71"/>
      <c r="F120" s="71"/>
      <c r="G120" s="71"/>
      <c r="H120" s="71"/>
      <c r="M120" s="71"/>
      <c r="N120" s="71"/>
      <c r="O120" s="71"/>
      <c r="P120" s="147"/>
      <c r="Q120" s="147"/>
      <c r="R120" s="147"/>
      <c r="Z120" s="122"/>
      <c r="AA120" s="122"/>
      <c r="AB120" s="122"/>
    </row>
    <row r="121" spans="2:28" ht="18" customHeight="1">
      <c r="B121" s="122"/>
      <c r="C121" s="122"/>
      <c r="D121" s="122"/>
      <c r="I121" s="150"/>
      <c r="J121" s="147"/>
      <c r="K121" s="147"/>
      <c r="L121" s="147"/>
      <c r="P121" s="121"/>
      <c r="Q121" s="121"/>
      <c r="R121" s="121"/>
      <c r="Z121" s="122"/>
      <c r="AA121" s="122"/>
      <c r="AB121" s="122"/>
    </row>
    <row r="122" spans="2:28" ht="18" customHeight="1">
      <c r="B122" s="122"/>
      <c r="C122" s="122"/>
      <c r="D122" s="122"/>
      <c r="I122" s="150"/>
      <c r="J122" s="147"/>
      <c r="K122" s="147"/>
      <c r="L122" s="147"/>
      <c r="P122" s="121"/>
      <c r="Q122" s="121"/>
      <c r="R122" s="121"/>
      <c r="Z122" s="122"/>
      <c r="AA122" s="122"/>
      <c r="AB122" s="122"/>
    </row>
    <row r="123" spans="2:28" ht="18" customHeight="1">
      <c r="B123" s="122"/>
      <c r="C123" s="122"/>
      <c r="D123" s="122"/>
      <c r="J123" s="71"/>
      <c r="K123" s="71"/>
      <c r="L123" s="71"/>
      <c r="P123" s="121"/>
      <c r="Q123" s="121"/>
      <c r="R123" s="121"/>
      <c r="Z123" s="122"/>
      <c r="AA123" s="122"/>
      <c r="AB123" s="122"/>
    </row>
    <row r="124" spans="2:28" ht="18" customHeight="1">
      <c r="B124" s="122"/>
      <c r="C124" s="122"/>
      <c r="D124" s="122"/>
      <c r="I124" s="150"/>
      <c r="J124" s="124"/>
      <c r="K124" s="124"/>
      <c r="P124" s="121"/>
      <c r="Q124" s="121"/>
      <c r="R124" s="121"/>
      <c r="Z124" s="122"/>
      <c r="AA124" s="122"/>
      <c r="AB124" s="122"/>
    </row>
    <row r="125" spans="2:28" ht="18" customHeight="1">
      <c r="B125" s="122"/>
      <c r="C125" s="122"/>
      <c r="D125" s="122"/>
      <c r="I125" s="150"/>
      <c r="J125" s="124"/>
      <c r="K125" s="124"/>
      <c r="P125" s="121"/>
      <c r="Q125" s="121"/>
      <c r="R125" s="121"/>
      <c r="Y125" s="122"/>
      <c r="Z125" s="122"/>
      <c r="AA125" s="122"/>
      <c r="AB125" s="122"/>
    </row>
    <row r="126" spans="2:28" ht="18" customHeight="1">
      <c r="B126" s="122"/>
      <c r="C126" s="122"/>
      <c r="D126" s="122"/>
      <c r="J126" s="124"/>
      <c r="K126" s="124"/>
      <c r="P126" s="121"/>
      <c r="Q126" s="121"/>
      <c r="R126" s="121"/>
      <c r="Y126" s="122"/>
    </row>
    <row r="127" spans="2:28" ht="18" customHeight="1">
      <c r="B127" s="122"/>
      <c r="C127" s="122"/>
      <c r="D127" s="122"/>
      <c r="I127" s="150"/>
      <c r="P127" s="121"/>
      <c r="Q127" s="121"/>
      <c r="R127" s="121"/>
    </row>
  </sheetData>
  <mergeCells count="395">
    <mergeCell ref="D113:D119"/>
    <mergeCell ref="K113:K115"/>
    <mergeCell ref="N65:N66"/>
    <mergeCell ref="R65:R66"/>
    <mergeCell ref="G81:J81"/>
    <mergeCell ref="M81:N81"/>
    <mergeCell ref="I82:J82"/>
    <mergeCell ref="G90:L90"/>
    <mergeCell ref="N92:N93"/>
    <mergeCell ref="R92:R93"/>
    <mergeCell ref="J57:K57"/>
    <mergeCell ref="M57:N57"/>
    <mergeCell ref="O57:P57"/>
    <mergeCell ref="Q57:R57"/>
    <mergeCell ref="G63:P63"/>
    <mergeCell ref="B81:B82"/>
    <mergeCell ref="C81:C82"/>
    <mergeCell ref="D81:D82"/>
    <mergeCell ref="E81:E82"/>
    <mergeCell ref="F81:F82"/>
    <mergeCell ref="M82:N82"/>
    <mergeCell ref="P81:P82"/>
    <mergeCell ref="M50:M53"/>
    <mergeCell ref="N50:N53"/>
    <mergeCell ref="O50:O53"/>
    <mergeCell ref="P50:P53"/>
    <mergeCell ref="T50:T53"/>
    <mergeCell ref="R50:R53"/>
    <mergeCell ref="S50:S53"/>
    <mergeCell ref="U50:U53"/>
    <mergeCell ref="V50:V53"/>
    <mergeCell ref="S42:S45"/>
    <mergeCell ref="U42:U45"/>
    <mergeCell ref="V42:V45"/>
    <mergeCell ref="M46:M49"/>
    <mergeCell ref="N46:N49"/>
    <mergeCell ref="O46:O49"/>
    <mergeCell ref="P46:P49"/>
    <mergeCell ref="T46:T49"/>
    <mergeCell ref="R46:R49"/>
    <mergeCell ref="S46:S49"/>
    <mergeCell ref="U46:U49"/>
    <mergeCell ref="V46:V49"/>
    <mergeCell ref="M42:M45"/>
    <mergeCell ref="N42:N45"/>
    <mergeCell ref="O42:O45"/>
    <mergeCell ref="P42:P45"/>
    <mergeCell ref="T42:T45"/>
    <mergeCell ref="R42:R45"/>
    <mergeCell ref="M38:M41"/>
    <mergeCell ref="N38:N41"/>
    <mergeCell ref="O38:O41"/>
    <mergeCell ref="P38:P41"/>
    <mergeCell ref="T38:T41"/>
    <mergeCell ref="R38:R41"/>
    <mergeCell ref="S38:S41"/>
    <mergeCell ref="U38:U41"/>
    <mergeCell ref="V38:V41"/>
    <mergeCell ref="M34:M37"/>
    <mergeCell ref="N34:N37"/>
    <mergeCell ref="O34:O37"/>
    <mergeCell ref="P34:P37"/>
    <mergeCell ref="T34:T37"/>
    <mergeCell ref="R34:R37"/>
    <mergeCell ref="S34:S37"/>
    <mergeCell ref="U34:U37"/>
    <mergeCell ref="V34:V37"/>
    <mergeCell ref="AG27:AG28"/>
    <mergeCell ref="AH27:AH28"/>
    <mergeCell ref="AL27:AL28"/>
    <mergeCell ref="AM27:AM28"/>
    <mergeCell ref="AJ27:AJ28"/>
    <mergeCell ref="AK27:AK28"/>
    <mergeCell ref="AN27:AN28"/>
    <mergeCell ref="AO27:AO28"/>
    <mergeCell ref="AP27:AP28"/>
    <mergeCell ref="AG25:AG26"/>
    <mergeCell ref="AH25:AH26"/>
    <mergeCell ref="AL25:AL26"/>
    <mergeCell ref="AM25:AM26"/>
    <mergeCell ref="AJ25:AJ26"/>
    <mergeCell ref="AK25:AK26"/>
    <mergeCell ref="AN25:AN26"/>
    <mergeCell ref="AO25:AO26"/>
    <mergeCell ref="AP25:AP26"/>
    <mergeCell ref="AK21:AK22"/>
    <mergeCell ref="AN21:AN22"/>
    <mergeCell ref="AO21:AO22"/>
    <mergeCell ref="AP21:AP22"/>
    <mergeCell ref="AG23:AG24"/>
    <mergeCell ref="AH23:AH24"/>
    <mergeCell ref="AL23:AL24"/>
    <mergeCell ref="AM23:AM24"/>
    <mergeCell ref="AJ23:AJ24"/>
    <mergeCell ref="AK23:AK24"/>
    <mergeCell ref="AN23:AN24"/>
    <mergeCell ref="AO23:AO24"/>
    <mergeCell ref="AP23:AP24"/>
    <mergeCell ref="AL21:AL22"/>
    <mergeCell ref="AM21:AM22"/>
    <mergeCell ref="AJ21:AJ22"/>
    <mergeCell ref="AG21:AG22"/>
    <mergeCell ref="AH21:AH22"/>
    <mergeCell ref="AG19:AG20"/>
    <mergeCell ref="AH19:AH20"/>
    <mergeCell ref="AL19:AL20"/>
    <mergeCell ref="AM19:AM20"/>
    <mergeCell ref="AJ19:AJ20"/>
    <mergeCell ref="AK19:AK20"/>
    <mergeCell ref="AN19:AN20"/>
    <mergeCell ref="AO19:AO20"/>
    <mergeCell ref="AP19:AP20"/>
    <mergeCell ref="AM15:AM16"/>
    <mergeCell ref="AJ15:AJ16"/>
    <mergeCell ref="AK15:AK16"/>
    <mergeCell ref="AN15:AN16"/>
    <mergeCell ref="AO15:AO16"/>
    <mergeCell ref="AP15:AP16"/>
    <mergeCell ref="AN17:AN18"/>
    <mergeCell ref="AO17:AO18"/>
    <mergeCell ref="AP17:AP18"/>
    <mergeCell ref="AL17:AL18"/>
    <mergeCell ref="AM17:AM18"/>
    <mergeCell ref="AJ17:AJ18"/>
    <mergeCell ref="AK17:AK18"/>
    <mergeCell ref="AN9:AN10"/>
    <mergeCell ref="AO9:AO10"/>
    <mergeCell ref="AP9:AP10"/>
    <mergeCell ref="AJ6:AK6"/>
    <mergeCell ref="AG6:AH6"/>
    <mergeCell ref="AG11:AG12"/>
    <mergeCell ref="AH11:AH12"/>
    <mergeCell ref="AL11:AL12"/>
    <mergeCell ref="AM11:AM12"/>
    <mergeCell ref="AJ11:AJ12"/>
    <mergeCell ref="AK11:AK12"/>
    <mergeCell ref="AN11:AN12"/>
    <mergeCell ref="AO11:AO12"/>
    <mergeCell ref="AP11:AP12"/>
    <mergeCell ref="AO7:AP7"/>
    <mergeCell ref="AN13:AN14"/>
    <mergeCell ref="AO13:AO14"/>
    <mergeCell ref="AP13:AP14"/>
    <mergeCell ref="AG15:AG16"/>
    <mergeCell ref="AH15:AH16"/>
    <mergeCell ref="AL15:AL16"/>
    <mergeCell ref="U9:U10"/>
    <mergeCell ref="V9:V10"/>
    <mergeCell ref="F31:J31"/>
    <mergeCell ref="R31:S31"/>
    <mergeCell ref="AG9:AG10"/>
    <mergeCell ref="AH9:AH10"/>
    <mergeCell ref="AL9:AL10"/>
    <mergeCell ref="AM9:AM10"/>
    <mergeCell ref="AJ9:AJ10"/>
    <mergeCell ref="AK9:AK10"/>
    <mergeCell ref="AG13:AG14"/>
    <mergeCell ref="AH13:AH14"/>
    <mergeCell ref="AL13:AL14"/>
    <mergeCell ref="AM13:AM14"/>
    <mergeCell ref="AJ13:AJ14"/>
    <mergeCell ref="AK13:AK14"/>
    <mergeCell ref="AG17:AG18"/>
    <mergeCell ref="AH17:AH18"/>
    <mergeCell ref="B31:B33"/>
    <mergeCell ref="C31:C33"/>
    <mergeCell ref="D31:D33"/>
    <mergeCell ref="E31:E33"/>
    <mergeCell ref="P9:P10"/>
    <mergeCell ref="Q9:Q10"/>
    <mergeCell ref="R9:R10"/>
    <mergeCell ref="S9:S10"/>
    <mergeCell ref="T9:T10"/>
    <mergeCell ref="P23:P24"/>
    <mergeCell ref="Q23:Q24"/>
    <mergeCell ref="R23:R24"/>
    <mergeCell ref="S23:S24"/>
    <mergeCell ref="T23:T24"/>
    <mergeCell ref="K31:K32"/>
    <mergeCell ref="L31:L32"/>
    <mergeCell ref="M31:M32"/>
    <mergeCell ref="N31:N32"/>
    <mergeCell ref="O31:O32"/>
    <mergeCell ref="P31:P32"/>
    <mergeCell ref="P13:P14"/>
    <mergeCell ref="Q13:Q14"/>
    <mergeCell ref="R13:R14"/>
    <mergeCell ref="S13:S14"/>
    <mergeCell ref="U6:Y6"/>
    <mergeCell ref="Z6:AA6"/>
    <mergeCell ref="AB6:AC6"/>
    <mergeCell ref="B6:B8"/>
    <mergeCell ref="C6:C8"/>
    <mergeCell ref="D6:D8"/>
    <mergeCell ref="E6:E8"/>
    <mergeCell ref="F6:J6"/>
    <mergeCell ref="K6:O6"/>
    <mergeCell ref="P6:T6"/>
    <mergeCell ref="AE6:AF6"/>
    <mergeCell ref="AD9:AD10"/>
    <mergeCell ref="AE9:AE10"/>
    <mergeCell ref="AF9:AF10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W9:W10"/>
    <mergeCell ref="X9:X10"/>
    <mergeCell ref="Y9:Y10"/>
    <mergeCell ref="Z9:Z10"/>
    <mergeCell ref="AA9:AA10"/>
    <mergeCell ref="AB9:AB10"/>
    <mergeCell ref="AC9:AC10"/>
    <mergeCell ref="AE13:AE14"/>
    <mergeCell ref="AF13:AF14"/>
    <mergeCell ref="AC11:AC12"/>
    <mergeCell ref="AD11:AD12"/>
    <mergeCell ref="AE11:AE12"/>
    <mergeCell ref="AF11:AF12"/>
    <mergeCell ref="Y13:Y14"/>
    <mergeCell ref="Z13:Z14"/>
    <mergeCell ref="AA13:AA14"/>
    <mergeCell ref="AB13:AB14"/>
    <mergeCell ref="AC13:AC14"/>
    <mergeCell ref="T13:T14"/>
    <mergeCell ref="U13:U14"/>
    <mergeCell ref="V13:V14"/>
    <mergeCell ref="W13:W14"/>
    <mergeCell ref="X13:X14"/>
    <mergeCell ref="AC15:AC16"/>
    <mergeCell ref="AD15:AD16"/>
    <mergeCell ref="U15:U16"/>
    <mergeCell ref="V15:V16"/>
    <mergeCell ref="W15:W16"/>
    <mergeCell ref="X15:X16"/>
    <mergeCell ref="Y15:Y16"/>
    <mergeCell ref="AD13:AD14"/>
    <mergeCell ref="R15:R16"/>
    <mergeCell ref="S15:S16"/>
    <mergeCell ref="T15:T16"/>
    <mergeCell ref="P21:P22"/>
    <mergeCell ref="Q21:Q22"/>
    <mergeCell ref="R21:R22"/>
    <mergeCell ref="S21:S22"/>
    <mergeCell ref="T21:T22"/>
    <mergeCell ref="P19:P20"/>
    <mergeCell ref="Q19:Q20"/>
    <mergeCell ref="R19:R20"/>
    <mergeCell ref="S19:S20"/>
    <mergeCell ref="T19:T20"/>
    <mergeCell ref="AE15:AE16"/>
    <mergeCell ref="AF15:AF16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Z15:Z16"/>
    <mergeCell ref="AA15:AA16"/>
    <mergeCell ref="AB15:AB16"/>
    <mergeCell ref="AD17:AD18"/>
    <mergeCell ref="AE17:AE18"/>
    <mergeCell ref="AF17:AF18"/>
    <mergeCell ref="P15:P16"/>
    <mergeCell ref="Q15:Q16"/>
    <mergeCell ref="AD19:AD20"/>
    <mergeCell ref="AE19:AE20"/>
    <mergeCell ref="AF19:AF20"/>
    <mergeCell ref="U23:U24"/>
    <mergeCell ref="V23:V24"/>
    <mergeCell ref="W23:W24"/>
    <mergeCell ref="X23:X24"/>
    <mergeCell ref="Y23:Y24"/>
    <mergeCell ref="U21:U22"/>
    <mergeCell ref="V21:V22"/>
    <mergeCell ref="W21:W22"/>
    <mergeCell ref="X21:X22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E21:AE22"/>
    <mergeCell ref="AF21:AF22"/>
    <mergeCell ref="Y21:Y22"/>
    <mergeCell ref="Z21:Z22"/>
    <mergeCell ref="AA21:AA22"/>
    <mergeCell ref="AE23:AE24"/>
    <mergeCell ref="AF23:AF24"/>
    <mergeCell ref="Y25:Y26"/>
    <mergeCell ref="Z25:Z26"/>
    <mergeCell ref="AA25:AA26"/>
    <mergeCell ref="AB25:AB26"/>
    <mergeCell ref="AC25:AC26"/>
    <mergeCell ref="Z23:Z24"/>
    <mergeCell ref="AA23:AA24"/>
    <mergeCell ref="AB23:AB24"/>
    <mergeCell ref="AC23:AC24"/>
    <mergeCell ref="AD23:AD24"/>
    <mergeCell ref="AB21:AB22"/>
    <mergeCell ref="AC21:AC22"/>
    <mergeCell ref="AD21:AD22"/>
    <mergeCell ref="AF25:AF26"/>
    <mergeCell ref="Y27:Y28"/>
    <mergeCell ref="Z27:Z28"/>
    <mergeCell ref="AA27:AA28"/>
    <mergeCell ref="AB27:AB28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P27:P28"/>
    <mergeCell ref="Q27:Q28"/>
    <mergeCell ref="R27:R28"/>
    <mergeCell ref="S27:S28"/>
    <mergeCell ref="T27:T28"/>
    <mergeCell ref="U27:U28"/>
    <mergeCell ref="V27:V28"/>
    <mergeCell ref="W27:W28"/>
    <mergeCell ref="X27:X28"/>
    <mergeCell ref="Q56:R56"/>
    <mergeCell ref="AQ27:AQ28"/>
    <mergeCell ref="AL6:AQ6"/>
    <mergeCell ref="W34:W37"/>
    <mergeCell ref="W38:W41"/>
    <mergeCell ref="W42:W45"/>
    <mergeCell ref="W46:W49"/>
    <mergeCell ref="W50:W53"/>
    <mergeCell ref="T31:W31"/>
    <mergeCell ref="AQ9:AQ10"/>
    <mergeCell ref="AQ11:AQ12"/>
    <mergeCell ref="AQ13:AQ14"/>
    <mergeCell ref="AQ15:AQ16"/>
    <mergeCell ref="AQ17:AQ18"/>
    <mergeCell ref="AQ19:AQ20"/>
    <mergeCell ref="AQ21:AQ22"/>
    <mergeCell ref="AQ23:AQ24"/>
    <mergeCell ref="AQ25:AQ26"/>
    <mergeCell ref="AC27:AC28"/>
    <mergeCell ref="AD27:AD28"/>
    <mergeCell ref="AE27:AE28"/>
    <mergeCell ref="AF27:AF28"/>
    <mergeCell ref="AD25:AD26"/>
    <mergeCell ref="AE25:AE26"/>
    <mergeCell ref="S65:T65"/>
    <mergeCell ref="S92:T92"/>
    <mergeCell ref="B92:B93"/>
    <mergeCell ref="C92:G92"/>
    <mergeCell ref="J92:M92"/>
    <mergeCell ref="O92:Q92"/>
    <mergeCell ref="T56:T57"/>
    <mergeCell ref="U56:V56"/>
    <mergeCell ref="B71:C71"/>
    <mergeCell ref="D75:D76"/>
    <mergeCell ref="D71:D72"/>
    <mergeCell ref="E73:F73"/>
    <mergeCell ref="G73:G74"/>
    <mergeCell ref="B65:B66"/>
    <mergeCell ref="C65:G65"/>
    <mergeCell ref="J65:M65"/>
    <mergeCell ref="O65:Q65"/>
    <mergeCell ref="B56:B57"/>
    <mergeCell ref="C56:C57"/>
    <mergeCell ref="D56:D57"/>
    <mergeCell ref="E56:E57"/>
    <mergeCell ref="F56:F57"/>
    <mergeCell ref="G56:K56"/>
    <mergeCell ref="M56:P5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23</vt:i4>
      </vt:variant>
    </vt:vector>
  </HeadingPairs>
  <TitlesOfParts>
    <vt:vector size="35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Length_6_1</vt:lpstr>
      <vt:lpstr>Length_6_2</vt:lpstr>
      <vt:lpstr>'교정결과-E'!B_Tag</vt:lpstr>
      <vt:lpstr>'교정결과-HY'!B_Tag</vt:lpstr>
      <vt:lpstr>B_Tag</vt:lpstr>
      <vt:lpstr>판정결과!B_Tag_2</vt:lpstr>
      <vt:lpstr>부록!B_Tag_3</vt:lpstr>
      <vt:lpstr>Length_6_1_CMC</vt:lpstr>
      <vt:lpstr>Length_6_1_Condition</vt:lpstr>
      <vt:lpstr>Length_6_1_Result</vt:lpstr>
      <vt:lpstr>Length_6_1_Result2</vt:lpstr>
      <vt:lpstr>Length_6_1_Result3</vt:lpstr>
      <vt:lpstr>Length_6_1_Spec</vt:lpstr>
      <vt:lpstr>Length_6_1_STD1</vt:lpstr>
      <vt:lpstr>Length_6_2!Length_6_2_CMC</vt:lpstr>
      <vt:lpstr>Length_6_2!Length_6_2_Condition</vt:lpstr>
      <vt:lpstr>Length_6_2!Length_6_2_Result</vt:lpstr>
      <vt:lpstr>Length_6_2!Length_6_2_Spec</vt:lpstr>
      <vt:lpstr>Length_6_2!Length_6_2_STD1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2021-04-29T23:50:43Z</cp:lastPrinted>
  <dcterms:created xsi:type="dcterms:W3CDTF">2004-11-10T00:11:43Z</dcterms:created>
  <dcterms:modified xsi:type="dcterms:W3CDTF">2021-07-23T06:17:07Z</dcterms:modified>
</cp:coreProperties>
</file>