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D:\Jey\OneDrive\문서\업무_개발\Calibration Tool Project\MCT V2\Templates\"/>
    </mc:Choice>
  </mc:AlternateContent>
  <bookViews>
    <workbookView xWindow="0" yWindow="90" windowWidth="15225" windowHeight="8550" tabRatio="757"/>
  </bookViews>
  <sheets>
    <sheet name="기본정보" sheetId="13" r:id="rId1"/>
    <sheet name="교정결과" sheetId="11" r:id="rId2"/>
    <sheet name="교정결과-E" sheetId="24" r:id="rId3"/>
    <sheet name="교정결과-HY" sheetId="33" r:id="rId4"/>
    <sheet name="판정결과" sheetId="30" r:id="rId5"/>
    <sheet name="부록" sheetId="25" r:id="rId6"/>
    <sheet name="RAWDATA" sheetId="3" r:id="rId7"/>
    <sheet name="측정불확도추정보고서" sheetId="23" r:id="rId8"/>
    <sheet name="Calcu" sheetId="21" r:id="rId9"/>
    <sheet name="STD_Data" sheetId="29" r:id="rId10"/>
    <sheet name="Length_15" sheetId="31" r:id="rId11"/>
  </sheets>
  <definedNames>
    <definedName name="_xlnm._FilterDatabase" localSheetId="0" hidden="1">기본정보!#REF!</definedName>
    <definedName name="B_Tag" localSheetId="2">'교정결과-E'!$C$44:$L$44</definedName>
    <definedName name="B_Tag" localSheetId="3">'교정결과-HY'!$B$17:$Q$17</definedName>
    <definedName name="B_Tag">교정결과!$C$44:$L$44</definedName>
    <definedName name="B_Tag_2" localSheetId="4">판정결과!$C$10:$I$10</definedName>
    <definedName name="B_Tag_3" localSheetId="5">부록!$B$11:$K$11</definedName>
    <definedName name="Length_15_CMC" localSheetId="10">Length_15!$G$4:$I$23</definedName>
    <definedName name="Length_15_Condition" localSheetId="10">Length_15!$A$4:$F$23</definedName>
    <definedName name="Length_15_Resolution">Length_15!$J$4:$K$23</definedName>
    <definedName name="Length_15_Result" localSheetId="10">Length_15!$O$4:$V$23</definedName>
    <definedName name="Length_15_Result2">Length_15!$X$4:$X$13</definedName>
    <definedName name="Length_15_Spec" localSheetId="10">Length_15!$L$4:$N$23</definedName>
    <definedName name="Length_15_STD1" localSheetId="10">Length_15!$A$27</definedName>
    <definedName name="_xlnm.Print_Area" localSheetId="0">기본정보!$A$1:$J$38</definedName>
    <definedName name="_xlnm.Print_Titles" localSheetId="1">교정결과!$1:$5</definedName>
    <definedName name="_xlnm.Print_Titles" localSheetId="2">'교정결과-E'!$1:$5</definedName>
    <definedName name="_xlnm.Print_Titles" localSheetId="3">'교정결과-HY'!$1:$5</definedName>
    <definedName name="_xlnm.Print_Titles" localSheetId="5">부록!$1:$5</definedName>
    <definedName name="_xlnm.Print_Titles" localSheetId="4">판정결과!$1:$5</definedName>
  </definedNames>
  <calcPr calcId="162913"/>
</workbook>
</file>

<file path=xl/calcChain.xml><?xml version="1.0" encoding="utf-8"?>
<calcChain xmlns="http://schemas.openxmlformats.org/spreadsheetml/2006/main">
  <c r="H262" i="23" l="1"/>
  <c r="R212" i="23"/>
  <c r="P203" i="23"/>
  <c r="O204" i="23" s="1"/>
  <c r="T204" i="23" s="1"/>
  <c r="AH171" i="23" s="1"/>
  <c r="V185" i="23" s="1"/>
  <c r="R193" i="23"/>
  <c r="W194" i="23" s="1"/>
  <c r="V190" i="23"/>
  <c r="AP147" i="23"/>
  <c r="AP146" i="23"/>
  <c r="V258" i="23" s="1"/>
  <c r="AA146" i="23"/>
  <c r="M243" i="23" s="1"/>
  <c r="K245" i="23" s="1"/>
  <c r="V146" i="23"/>
  <c r="H242" i="23" s="1"/>
  <c r="AP145" i="23"/>
  <c r="V145" i="23"/>
  <c r="O145" i="23"/>
  <c r="AP144" i="23"/>
  <c r="V144" i="23"/>
  <c r="O144" i="23"/>
  <c r="AP143" i="23"/>
  <c r="V143" i="23"/>
  <c r="O143" i="23"/>
  <c r="AP142" i="23"/>
  <c r="V142" i="23"/>
  <c r="O142" i="23"/>
  <c r="AP141" i="23"/>
  <c r="K234" i="23" s="1"/>
  <c r="AA141" i="23"/>
  <c r="V141" i="23"/>
  <c r="H230" i="23" s="1"/>
  <c r="AP140" i="23"/>
  <c r="V140" i="23"/>
  <c r="O140" i="23"/>
  <c r="AP139" i="23"/>
  <c r="V139" i="23"/>
  <c r="O139" i="23"/>
  <c r="AP138" i="23"/>
  <c r="K197" i="23" s="1"/>
  <c r="Q186" i="23" s="1"/>
  <c r="V138" i="23"/>
  <c r="H196" i="23" s="1"/>
  <c r="O138" i="23"/>
  <c r="AP137" i="23"/>
  <c r="V137" i="23"/>
  <c r="H172" i="23" s="1"/>
  <c r="O137" i="23"/>
  <c r="AP136" i="23"/>
  <c r="L258" i="23" s="1"/>
  <c r="AA136" i="23"/>
  <c r="V136" i="23"/>
  <c r="H163" i="23" s="1"/>
  <c r="AB115" i="23"/>
  <c r="W115" i="23"/>
  <c r="R115" i="23"/>
  <c r="M115" i="23"/>
  <c r="H115" i="23"/>
  <c r="AG113" i="23"/>
  <c r="AB113" i="23"/>
  <c r="W113" i="23"/>
  <c r="R113" i="23"/>
  <c r="M113" i="23"/>
  <c r="H113" i="23"/>
  <c r="AI109" i="23"/>
  <c r="AD109" i="23"/>
  <c r="M109" i="23"/>
  <c r="H109" i="23"/>
  <c r="AI108" i="23"/>
  <c r="AD108" i="23"/>
  <c r="M108" i="23"/>
  <c r="H108" i="23"/>
  <c r="AI107" i="23"/>
  <c r="AD107" i="23"/>
  <c r="M107" i="23"/>
  <c r="H107" i="23"/>
  <c r="AI106" i="23"/>
  <c r="AD106" i="23"/>
  <c r="M106" i="23"/>
  <c r="H106" i="23"/>
  <c r="AI105" i="23"/>
  <c r="AD105" i="23"/>
  <c r="M105" i="23"/>
  <c r="H105" i="23"/>
  <c r="AI104" i="23"/>
  <c r="AD104" i="23"/>
  <c r="M104" i="23"/>
  <c r="H104" i="23"/>
  <c r="AI103" i="23"/>
  <c r="AD103" i="23"/>
  <c r="M103" i="23"/>
  <c r="H103" i="23"/>
  <c r="AI102" i="23"/>
  <c r="AD102" i="23"/>
  <c r="M102" i="23"/>
  <c r="H102" i="23"/>
  <c r="AI101" i="23"/>
  <c r="AD101" i="23"/>
  <c r="M101" i="23"/>
  <c r="H101" i="23"/>
  <c r="AI100" i="23"/>
  <c r="AD100" i="23"/>
  <c r="M100" i="23"/>
  <c r="H100" i="23"/>
  <c r="AI99" i="23"/>
  <c r="AD99" i="23"/>
  <c r="M99" i="23"/>
  <c r="H99" i="23"/>
  <c r="AI98" i="23"/>
  <c r="AD98" i="23"/>
  <c r="M98" i="23"/>
  <c r="H98" i="23"/>
  <c r="AI97" i="23"/>
  <c r="AD97" i="23"/>
  <c r="M97" i="23"/>
  <c r="H97" i="23"/>
  <c r="AI96" i="23"/>
  <c r="AD96" i="23"/>
  <c r="M96" i="23"/>
  <c r="H96" i="23"/>
  <c r="AI95" i="23"/>
  <c r="AD95" i="23"/>
  <c r="M95" i="23"/>
  <c r="H95" i="23"/>
  <c r="AI94" i="23"/>
  <c r="AD94" i="23"/>
  <c r="M94" i="23"/>
  <c r="H94" i="23"/>
  <c r="AI93" i="23"/>
  <c r="AD93" i="23"/>
  <c r="M93" i="23"/>
  <c r="H93" i="23"/>
  <c r="AI92" i="23"/>
  <c r="AD92" i="23"/>
  <c r="M92" i="23"/>
  <c r="H92" i="23"/>
  <c r="AI91" i="23"/>
  <c r="AD91" i="23"/>
  <c r="M91" i="23"/>
  <c r="H91" i="23"/>
  <c r="AI90" i="23"/>
  <c r="AD90" i="23"/>
  <c r="M90" i="23"/>
  <c r="H90" i="23"/>
  <c r="AI89" i="23"/>
  <c r="AD89" i="23"/>
  <c r="M89" i="23"/>
  <c r="H89" i="23"/>
  <c r="AI84" i="23"/>
  <c r="AD84" i="23"/>
  <c r="M84" i="23"/>
  <c r="H84" i="23"/>
  <c r="AI83" i="23"/>
  <c r="AD83" i="23"/>
  <c r="M83" i="23"/>
  <c r="H83" i="23"/>
  <c r="AI82" i="23"/>
  <c r="AD82" i="23"/>
  <c r="M82" i="23"/>
  <c r="H82" i="23"/>
  <c r="AI81" i="23"/>
  <c r="AD81" i="23"/>
  <c r="M81" i="23"/>
  <c r="H81" i="23"/>
  <c r="AI80" i="23"/>
  <c r="AD80" i="23"/>
  <c r="M80" i="23"/>
  <c r="H80" i="23"/>
  <c r="AI79" i="23"/>
  <c r="AD79" i="23"/>
  <c r="M79" i="23"/>
  <c r="H79" i="23"/>
  <c r="AI78" i="23"/>
  <c r="AD78" i="23"/>
  <c r="M78" i="23"/>
  <c r="H78" i="23"/>
  <c r="AI77" i="23"/>
  <c r="AD77" i="23"/>
  <c r="M77" i="23"/>
  <c r="H77" i="23"/>
  <c r="AI76" i="23"/>
  <c r="AD76" i="23"/>
  <c r="M76" i="23"/>
  <c r="H76" i="23"/>
  <c r="AI75" i="23"/>
  <c r="AD75" i="23"/>
  <c r="M75" i="23"/>
  <c r="H75" i="23"/>
  <c r="AI74" i="23"/>
  <c r="AD74" i="23"/>
  <c r="M74" i="23"/>
  <c r="H74" i="23"/>
  <c r="AI73" i="23"/>
  <c r="AD73" i="23"/>
  <c r="M73" i="23"/>
  <c r="H73" i="23"/>
  <c r="AI72" i="23"/>
  <c r="AD72" i="23"/>
  <c r="M72" i="23"/>
  <c r="H72" i="23"/>
  <c r="AI71" i="23"/>
  <c r="AD71" i="23"/>
  <c r="M71" i="23"/>
  <c r="H71" i="23"/>
  <c r="AI70" i="23"/>
  <c r="AD70" i="23"/>
  <c r="M70" i="23"/>
  <c r="H70" i="23"/>
  <c r="AI69" i="23"/>
  <c r="AD69" i="23"/>
  <c r="M69" i="23"/>
  <c r="H69" i="23"/>
  <c r="AI68" i="23"/>
  <c r="AD68" i="23"/>
  <c r="M68" i="23"/>
  <c r="H68" i="23"/>
  <c r="AI67" i="23"/>
  <c r="AD67" i="23"/>
  <c r="M67" i="23"/>
  <c r="H67" i="23"/>
  <c r="AI66" i="23"/>
  <c r="AD66" i="23"/>
  <c r="M66" i="23"/>
  <c r="H66" i="23"/>
  <c r="AI65" i="23"/>
  <c r="AD65" i="23"/>
  <c r="M65" i="23"/>
  <c r="H65" i="23"/>
  <c r="AI64" i="23"/>
  <c r="AD64" i="23"/>
  <c r="M64" i="23"/>
  <c r="H64" i="23"/>
  <c r="AI59" i="23"/>
  <c r="AD59" i="23"/>
  <c r="M59" i="23"/>
  <c r="H59" i="23"/>
  <c r="AI58" i="23"/>
  <c r="AD58" i="23"/>
  <c r="M58" i="23"/>
  <c r="H58" i="23"/>
  <c r="AI57" i="23"/>
  <c r="AD57" i="23"/>
  <c r="M57" i="23"/>
  <c r="H57" i="23"/>
  <c r="AI56" i="23"/>
  <c r="AD56" i="23"/>
  <c r="M56" i="23"/>
  <c r="H56" i="23"/>
  <c r="AI55" i="23"/>
  <c r="AD55" i="23"/>
  <c r="M55" i="23"/>
  <c r="H55" i="23"/>
  <c r="AI54" i="23"/>
  <c r="AD54" i="23"/>
  <c r="M54" i="23"/>
  <c r="H54" i="23"/>
  <c r="AI53" i="23"/>
  <c r="AD53" i="23"/>
  <c r="M53" i="23"/>
  <c r="H53" i="23"/>
  <c r="AI52" i="23"/>
  <c r="AD52" i="23"/>
  <c r="M52" i="23"/>
  <c r="H52" i="23"/>
  <c r="AI51" i="23"/>
  <c r="AD51" i="23"/>
  <c r="M51" i="23"/>
  <c r="H51" i="23"/>
  <c r="AI50" i="23"/>
  <c r="AD50" i="23"/>
  <c r="M50" i="23"/>
  <c r="H50" i="23"/>
  <c r="AI49" i="23"/>
  <c r="AD49" i="23"/>
  <c r="M49" i="23"/>
  <c r="H49" i="23"/>
  <c r="AI48" i="23"/>
  <c r="AD48" i="23"/>
  <c r="M48" i="23"/>
  <c r="H48" i="23"/>
  <c r="AI47" i="23"/>
  <c r="AD47" i="23"/>
  <c r="M47" i="23"/>
  <c r="H47" i="23"/>
  <c r="AI46" i="23"/>
  <c r="AD46" i="23"/>
  <c r="M46" i="23"/>
  <c r="H46" i="23"/>
  <c r="AI45" i="23"/>
  <c r="AD45" i="23"/>
  <c r="M45" i="23"/>
  <c r="H45" i="23"/>
  <c r="AI44" i="23"/>
  <c r="AD44" i="23"/>
  <c r="M44" i="23"/>
  <c r="H44" i="23"/>
  <c r="AI43" i="23"/>
  <c r="AD43" i="23"/>
  <c r="M43" i="23"/>
  <c r="H43" i="23"/>
  <c r="AI42" i="23"/>
  <c r="AD42" i="23"/>
  <c r="M42" i="23"/>
  <c r="H42" i="23"/>
  <c r="AI41" i="23"/>
  <c r="AD41" i="23"/>
  <c r="M41" i="23"/>
  <c r="H41" i="23"/>
  <c r="AI40" i="23"/>
  <c r="AD40" i="23"/>
  <c r="M40" i="23"/>
  <c r="H40" i="23"/>
  <c r="AI39" i="23"/>
  <c r="AD39" i="23"/>
  <c r="M39" i="23"/>
  <c r="H39" i="23"/>
  <c r="AI34" i="23"/>
  <c r="AD34" i="23"/>
  <c r="M34" i="23"/>
  <c r="H34" i="23"/>
  <c r="AI33" i="23"/>
  <c r="AD33" i="23"/>
  <c r="M33" i="23"/>
  <c r="H33" i="23"/>
  <c r="AI32" i="23"/>
  <c r="AD32" i="23"/>
  <c r="M32" i="23"/>
  <c r="H32" i="23"/>
  <c r="AI31" i="23"/>
  <c r="AD31" i="23"/>
  <c r="M31" i="23"/>
  <c r="H31" i="23"/>
  <c r="AI30" i="23"/>
  <c r="AD30" i="23"/>
  <c r="M30" i="23"/>
  <c r="H30" i="23"/>
  <c r="AI29" i="23"/>
  <c r="AD29" i="23"/>
  <c r="M29" i="23"/>
  <c r="H29" i="23"/>
  <c r="AI28" i="23"/>
  <c r="AD28" i="23"/>
  <c r="M28" i="23"/>
  <c r="H28" i="23"/>
  <c r="AI27" i="23"/>
  <c r="AD27" i="23"/>
  <c r="M27" i="23"/>
  <c r="H27" i="23"/>
  <c r="AI26" i="23"/>
  <c r="AD26" i="23"/>
  <c r="M26" i="23"/>
  <c r="H26" i="23"/>
  <c r="AI25" i="23"/>
  <c r="AD25" i="23"/>
  <c r="M25" i="23"/>
  <c r="H25" i="23"/>
  <c r="AI24" i="23"/>
  <c r="AD24" i="23"/>
  <c r="M24" i="23"/>
  <c r="H24" i="23"/>
  <c r="AI23" i="23"/>
  <c r="AD23" i="23"/>
  <c r="M23" i="23"/>
  <c r="H23" i="23"/>
  <c r="AI22" i="23"/>
  <c r="AD22" i="23"/>
  <c r="M22" i="23"/>
  <c r="H22" i="23"/>
  <c r="AI21" i="23"/>
  <c r="AD21" i="23"/>
  <c r="M21" i="23"/>
  <c r="H21" i="23"/>
  <c r="AI20" i="23"/>
  <c r="AD20" i="23"/>
  <c r="M20" i="23"/>
  <c r="H20" i="23"/>
  <c r="AI19" i="23"/>
  <c r="AD19" i="23"/>
  <c r="M19" i="23"/>
  <c r="H19" i="23"/>
  <c r="AI18" i="23"/>
  <c r="AD18" i="23"/>
  <c r="M18" i="23"/>
  <c r="H18" i="23"/>
  <c r="AI17" i="23"/>
  <c r="AD17" i="23"/>
  <c r="M17" i="23"/>
  <c r="H17" i="23"/>
  <c r="AI16" i="23"/>
  <c r="AD16" i="23"/>
  <c r="M16" i="23"/>
  <c r="H16" i="23"/>
  <c r="AI15" i="23"/>
  <c r="AD15" i="23"/>
  <c r="M15" i="23"/>
  <c r="H15" i="23"/>
  <c r="AI14" i="23"/>
  <c r="AD14" i="23"/>
  <c r="M14" i="23"/>
  <c r="H14" i="23"/>
  <c r="AF8" i="23"/>
  <c r="Z8" i="23"/>
  <c r="N8" i="23"/>
  <c r="H8" i="23"/>
  <c r="AF7" i="23"/>
  <c r="Z7" i="23"/>
  <c r="N7" i="23"/>
  <c r="H7" i="23"/>
  <c r="AF6" i="23"/>
  <c r="Z6" i="23"/>
  <c r="N6" i="23"/>
  <c r="H6" i="23"/>
  <c r="M263" i="23"/>
  <c r="AA256" i="23"/>
  <c r="X245" i="23"/>
  <c r="Q245" i="23"/>
  <c r="Q233" i="23"/>
  <c r="X233" i="23" s="1"/>
  <c r="N231" i="23"/>
  <c r="K233" i="23" s="1"/>
  <c r="L218" i="23"/>
  <c r="G218" i="23"/>
  <c r="I210" i="23"/>
  <c r="Q206" i="23"/>
  <c r="K206" i="23" s="1"/>
  <c r="H205" i="23"/>
  <c r="R194" i="23"/>
  <c r="X166" i="23"/>
  <c r="Q166" i="23"/>
  <c r="L151" i="23"/>
  <c r="L215" i="23"/>
  <c r="AA186" i="23" s="1"/>
  <c r="H214" i="23"/>
  <c r="AF184" i="23"/>
  <c r="N164" i="23"/>
  <c r="K166" i="23" s="1"/>
  <c r="AA194" i="23" l="1"/>
  <c r="AC171" i="23" s="1"/>
  <c r="Q185" i="23" s="1"/>
  <c r="V186" i="23"/>
  <c r="K167" i="23"/>
  <c r="W212" i="23"/>
  <c r="AM171" i="23" s="1"/>
  <c r="AA185" i="23" s="1"/>
  <c r="K246" i="23"/>
  <c r="Q258" i="23"/>
  <c r="H4" i="3"/>
  <c r="E4" i="3"/>
  <c r="C4" i="3"/>
  <c r="H3" i="3"/>
  <c r="E3" i="3"/>
  <c r="C3" i="3"/>
  <c r="AS171" i="23" l="1"/>
  <c r="V228" i="23" s="1"/>
  <c r="E9" i="30"/>
  <c r="V161" i="23" l="1"/>
  <c r="Q183" i="23"/>
  <c r="F15" i="33"/>
  <c r="AB28" i="21" l="1"/>
  <c r="AB31" i="21"/>
  <c r="AB32" i="21"/>
  <c r="AB35" i="21"/>
  <c r="AB36" i="21"/>
  <c r="AB39" i="21"/>
  <c r="AB40" i="21"/>
  <c r="AB43" i="21"/>
  <c r="AB44" i="21"/>
  <c r="AB47" i="21"/>
  <c r="AB27" i="21"/>
  <c r="O68" i="21"/>
  <c r="M68" i="21" s="1"/>
  <c r="F68" i="21"/>
  <c r="C68" i="21"/>
  <c r="G68" i="21" s="1"/>
  <c r="I54" i="21"/>
  <c r="H54" i="21"/>
  <c r="G54" i="21"/>
  <c r="U20" i="21"/>
  <c r="U19" i="21"/>
  <c r="U18" i="21"/>
  <c r="U17" i="21"/>
  <c r="U16" i="21"/>
  <c r="U15" i="21"/>
  <c r="U14" i="21"/>
  <c r="U13" i="21"/>
  <c r="U12" i="21"/>
  <c r="U11" i="21"/>
  <c r="G5" i="21"/>
  <c r="D15" i="21" s="1"/>
  <c r="AB29" i="21" s="1"/>
  <c r="F5" i="21"/>
  <c r="E5" i="21"/>
  <c r="D5" i="21"/>
  <c r="C5" i="21"/>
  <c r="B5" i="21"/>
  <c r="G4" i="21"/>
  <c r="H15" i="21" s="1"/>
  <c r="F4" i="21"/>
  <c r="E4" i="21"/>
  <c r="D4" i="21"/>
  <c r="C4" i="21"/>
  <c r="B4" i="21"/>
  <c r="J3" i="21"/>
  <c r="I66" i="21" s="1"/>
  <c r="I3" i="21"/>
  <c r="G3" i="21"/>
  <c r="F15" i="21" s="1"/>
  <c r="F3" i="21"/>
  <c r="E3" i="21"/>
  <c r="D3" i="21"/>
  <c r="C3" i="21"/>
  <c r="B3" i="21"/>
  <c r="F67" i="21"/>
  <c r="H59" i="21"/>
  <c r="I59" i="21"/>
  <c r="K13" i="21"/>
  <c r="J13" i="21"/>
  <c r="I13" i="21"/>
  <c r="H13" i="21"/>
  <c r="G13" i="21"/>
  <c r="F13" i="21"/>
  <c r="E13" i="21"/>
  <c r="D13" i="21"/>
  <c r="A23" i="24" l="1"/>
  <c r="A23" i="11"/>
  <c r="F14" i="21"/>
  <c r="G14" i="21" s="1"/>
  <c r="J14" i="21" s="1"/>
  <c r="E11" i="11"/>
  <c r="E11" i="24"/>
  <c r="E12" i="24"/>
  <c r="E12" i="11"/>
  <c r="A41" i="24"/>
  <c r="A41" i="11"/>
  <c r="A37" i="24"/>
  <c r="A37" i="11"/>
  <c r="A33" i="24"/>
  <c r="A33" i="11"/>
  <c r="A29" i="24"/>
  <c r="A29" i="11"/>
  <c r="A25" i="24"/>
  <c r="A25" i="11"/>
  <c r="D14" i="21"/>
  <c r="E14" i="21" s="1"/>
  <c r="E13" i="11"/>
  <c r="E13" i="24"/>
  <c r="J54" i="21"/>
  <c r="AB46" i="21"/>
  <c r="AB42" i="21"/>
  <c r="AB38" i="21"/>
  <c r="AB34" i="21"/>
  <c r="AB30" i="21"/>
  <c r="H14" i="21"/>
  <c r="I14" i="21" s="1"/>
  <c r="K14" i="21" s="1"/>
  <c r="AB45" i="21"/>
  <c r="AB41" i="21"/>
  <c r="AB37" i="21"/>
  <c r="AB33" i="21"/>
  <c r="A21" i="24"/>
  <c r="A21" i="11"/>
  <c r="A38" i="24"/>
  <c r="A38" i="11"/>
  <c r="A34" i="24"/>
  <c r="A34" i="11"/>
  <c r="A30" i="24"/>
  <c r="A30" i="11"/>
  <c r="A26" i="24"/>
  <c r="A26" i="11"/>
  <c r="A22" i="24"/>
  <c r="A22" i="11"/>
  <c r="G59" i="21"/>
  <c r="J59" i="21" s="1"/>
  <c r="I34" i="21"/>
  <c r="I31" i="21"/>
  <c r="I28" i="21"/>
  <c r="I35" i="21"/>
  <c r="I27" i="21"/>
  <c r="O47" i="21"/>
  <c r="O33" i="21"/>
  <c r="O29" i="21"/>
  <c r="U21" i="21"/>
  <c r="G55" i="21" s="1"/>
  <c r="J55" i="21" s="1"/>
  <c r="E42" i="21"/>
  <c r="C47" i="21"/>
  <c r="C46" i="21"/>
  <c r="C45" i="21"/>
  <c r="C44" i="21"/>
  <c r="C43" i="21"/>
  <c r="C42" i="21"/>
  <c r="C41" i="21"/>
  <c r="C40" i="21"/>
  <c r="C39" i="21"/>
  <c r="C38" i="21"/>
  <c r="C37" i="21"/>
  <c r="C36" i="21"/>
  <c r="C32" i="21"/>
  <c r="C28" i="21"/>
  <c r="C33" i="21"/>
  <c r="C29" i="21"/>
  <c r="C35" i="21"/>
  <c r="C31" i="21"/>
  <c r="C27" i="21"/>
  <c r="C34" i="21"/>
  <c r="C30" i="21"/>
  <c r="O30" i="21"/>
  <c r="I32" i="21"/>
  <c r="O34" i="21"/>
  <c r="I36" i="21"/>
  <c r="I37" i="21"/>
  <c r="I38" i="21"/>
  <c r="I39" i="21"/>
  <c r="I40" i="21"/>
  <c r="I41" i="21"/>
  <c r="I42" i="21"/>
  <c r="I43" i="21"/>
  <c r="I44" i="21"/>
  <c r="I45" i="21"/>
  <c r="I46" i="21"/>
  <c r="I47" i="21"/>
  <c r="O27" i="21"/>
  <c r="I29" i="21"/>
  <c r="O31" i="21"/>
  <c r="I33" i="21"/>
  <c r="O35" i="21"/>
  <c r="O28" i="21"/>
  <c r="I30" i="21"/>
  <c r="O32" i="21"/>
  <c r="O36" i="21"/>
  <c r="O37" i="21"/>
  <c r="O38" i="21"/>
  <c r="O39" i="21"/>
  <c r="O40" i="21"/>
  <c r="O41" i="21"/>
  <c r="O42" i="21"/>
  <c r="O43" i="21"/>
  <c r="O44" i="21"/>
  <c r="O45" i="21"/>
  <c r="O46" i="21"/>
  <c r="J47" i="21"/>
  <c r="J46" i="21"/>
  <c r="J45" i="21"/>
  <c r="J44" i="21"/>
  <c r="J43" i="21"/>
  <c r="J42" i="21"/>
  <c r="K47" i="21"/>
  <c r="K46" i="21"/>
  <c r="K45" i="21"/>
  <c r="K44" i="21"/>
  <c r="K43" i="21"/>
  <c r="K42" i="21"/>
  <c r="J35" i="21"/>
  <c r="K34" i="21"/>
  <c r="J40" i="21"/>
  <c r="J38" i="21"/>
  <c r="K36" i="21"/>
  <c r="K41" i="21"/>
  <c r="K39" i="21"/>
  <c r="K37" i="21"/>
  <c r="K38" i="21"/>
  <c r="K35" i="21"/>
  <c r="J28" i="21"/>
  <c r="G15" i="21"/>
  <c r="J41" i="21"/>
  <c r="J37" i="21"/>
  <c r="K40" i="21"/>
  <c r="J36" i="21"/>
  <c r="J39" i="21"/>
  <c r="J34" i="21"/>
  <c r="P47" i="21"/>
  <c r="P46" i="21"/>
  <c r="P45" i="21"/>
  <c r="P44" i="21"/>
  <c r="P43" i="21"/>
  <c r="P42" i="21"/>
  <c r="P41" i="21"/>
  <c r="P40" i="21"/>
  <c r="P39" i="21"/>
  <c r="P38" i="21"/>
  <c r="P37" i="21"/>
  <c r="Q36" i="21"/>
  <c r="Q45" i="21"/>
  <c r="Q47" i="21"/>
  <c r="Q43" i="21"/>
  <c r="P36" i="21"/>
  <c r="I15" i="21"/>
  <c r="Q46" i="21"/>
  <c r="Q42" i="21"/>
  <c r="Q39" i="21"/>
  <c r="Q37" i="21"/>
  <c r="Q44" i="21"/>
  <c r="Q40" i="21"/>
  <c r="Q35" i="21"/>
  <c r="P34" i="21"/>
  <c r="P35" i="21"/>
  <c r="P29" i="21"/>
  <c r="Q38" i="21"/>
  <c r="Q41" i="21"/>
  <c r="Q34" i="21"/>
  <c r="P28" i="21"/>
  <c r="E37" i="21"/>
  <c r="E41" i="21"/>
  <c r="E45" i="21"/>
  <c r="I85" i="21"/>
  <c r="D36" i="21"/>
  <c r="E39" i="21"/>
  <c r="D47" i="21"/>
  <c r="D46" i="21"/>
  <c r="D45" i="21"/>
  <c r="D44" i="21"/>
  <c r="D43" i="21"/>
  <c r="D42" i="21"/>
  <c r="D41" i="21"/>
  <c r="D40" i="21"/>
  <c r="D39" i="21"/>
  <c r="D38" i="21"/>
  <c r="D37" i="21"/>
  <c r="E36" i="21"/>
  <c r="E46" i="21"/>
  <c r="E44" i="21"/>
  <c r="E40" i="21"/>
  <c r="E38" i="21"/>
  <c r="E15" i="21"/>
  <c r="E47" i="21"/>
  <c r="E43" i="21"/>
  <c r="D28" i="21"/>
  <c r="G56" i="21"/>
  <c r="I67" i="21"/>
  <c r="L67" i="21" s="1"/>
  <c r="Q67" i="21" s="1"/>
  <c r="AC38" i="21" l="1"/>
  <c r="D32" i="24" s="1"/>
  <c r="R25" i="23"/>
  <c r="AC39" i="21"/>
  <c r="D33" i="24" s="1"/>
  <c r="R26" i="23"/>
  <c r="AG37" i="21"/>
  <c r="H31" i="24" s="1"/>
  <c r="R74" i="23"/>
  <c r="AE39" i="21"/>
  <c r="F33" i="24" s="1"/>
  <c r="R51" i="23"/>
  <c r="AE47" i="21"/>
  <c r="F41" i="24" s="1"/>
  <c r="R59" i="23"/>
  <c r="AC43" i="21"/>
  <c r="D37" i="24" s="1"/>
  <c r="R30" i="23"/>
  <c r="AC40" i="21"/>
  <c r="D34" i="24" s="1"/>
  <c r="R27" i="23"/>
  <c r="AC37" i="21"/>
  <c r="D31" i="24" s="1"/>
  <c r="R24" i="23"/>
  <c r="AG38" i="21"/>
  <c r="H32" i="24" s="1"/>
  <c r="R75" i="23"/>
  <c r="AG35" i="21"/>
  <c r="H29" i="24" s="1"/>
  <c r="R72" i="23"/>
  <c r="AG39" i="21"/>
  <c r="H33" i="24" s="1"/>
  <c r="R76" i="23"/>
  <c r="AG36" i="21"/>
  <c r="H30" i="24" s="1"/>
  <c r="R73" i="23"/>
  <c r="AE35" i="21"/>
  <c r="F29" i="24" s="1"/>
  <c r="R47" i="23"/>
  <c r="AE41" i="21"/>
  <c r="F35" i="24" s="1"/>
  <c r="R53" i="23"/>
  <c r="AE34" i="21"/>
  <c r="F28" i="24" s="1"/>
  <c r="R46" i="23"/>
  <c r="AE44" i="21"/>
  <c r="F38" i="24" s="1"/>
  <c r="R56" i="23"/>
  <c r="AC36" i="21"/>
  <c r="D30" i="24" s="1"/>
  <c r="R23" i="23"/>
  <c r="AG41" i="21"/>
  <c r="H35" i="24" s="1"/>
  <c r="R78" i="23"/>
  <c r="AC47" i="21"/>
  <c r="D41" i="24" s="1"/>
  <c r="R34" i="23"/>
  <c r="AC44" i="21"/>
  <c r="D38" i="24" s="1"/>
  <c r="R31" i="23"/>
  <c r="AG40" i="21"/>
  <c r="H34" i="24" s="1"/>
  <c r="R77" i="23"/>
  <c r="AG42" i="21"/>
  <c r="H36" i="24" s="1"/>
  <c r="R79" i="23"/>
  <c r="AG43" i="21"/>
  <c r="H37" i="24" s="1"/>
  <c r="R80" i="23"/>
  <c r="AE38" i="21"/>
  <c r="F32" i="24" s="1"/>
  <c r="R50" i="23"/>
  <c r="AE36" i="21"/>
  <c r="F30" i="24" s="1"/>
  <c r="R48" i="23"/>
  <c r="AE45" i="21"/>
  <c r="F39" i="24" s="1"/>
  <c r="R57" i="23"/>
  <c r="AC42" i="21"/>
  <c r="D36" i="24" s="1"/>
  <c r="R29" i="23"/>
  <c r="AC41" i="21"/>
  <c r="D35" i="24" s="1"/>
  <c r="R28" i="23"/>
  <c r="AG45" i="21"/>
  <c r="H39" i="24" s="1"/>
  <c r="R82" i="23"/>
  <c r="AE40" i="21"/>
  <c r="F34" i="24" s="1"/>
  <c r="R52" i="23"/>
  <c r="AE43" i="21"/>
  <c r="F37" i="24" s="1"/>
  <c r="R55" i="23"/>
  <c r="AC46" i="21"/>
  <c r="D40" i="24" s="1"/>
  <c r="R33" i="23"/>
  <c r="AC45" i="21"/>
  <c r="D39" i="24" s="1"/>
  <c r="R32" i="23"/>
  <c r="AG34" i="21"/>
  <c r="H28" i="24" s="1"/>
  <c r="R71" i="23"/>
  <c r="AG44" i="21"/>
  <c r="H38" i="24" s="1"/>
  <c r="R81" i="23"/>
  <c r="AG46" i="21"/>
  <c r="H40" i="24" s="1"/>
  <c r="R83" i="23"/>
  <c r="AG47" i="21"/>
  <c r="H41" i="24" s="1"/>
  <c r="R84" i="23"/>
  <c r="AE37" i="21"/>
  <c r="F31" i="24" s="1"/>
  <c r="R49" i="23"/>
  <c r="AE42" i="21"/>
  <c r="F36" i="24" s="1"/>
  <c r="R54" i="23"/>
  <c r="AE46" i="21"/>
  <c r="F40" i="24" s="1"/>
  <c r="R58" i="23"/>
  <c r="J30" i="3"/>
  <c r="F30" i="3"/>
  <c r="J29" i="3"/>
  <c r="F29" i="3"/>
  <c r="J28" i="3"/>
  <c r="F28" i="3"/>
  <c r="J27" i="3"/>
  <c r="F27" i="3"/>
  <c r="J26" i="3"/>
  <c r="F26" i="3"/>
  <c r="J25" i="3"/>
  <c r="F25" i="3"/>
  <c r="J24" i="3"/>
  <c r="F24" i="3"/>
  <c r="J23" i="3"/>
  <c r="F23" i="3"/>
  <c r="J22" i="3"/>
  <c r="F22" i="3"/>
  <c r="J21" i="3"/>
  <c r="F21" i="3"/>
  <c r="M20" i="3"/>
  <c r="G20" i="3"/>
  <c r="C20" i="3"/>
  <c r="H19" i="3"/>
  <c r="D19" i="3"/>
  <c r="I18" i="3"/>
  <c r="E18" i="3"/>
  <c r="J17" i="3"/>
  <c r="F17" i="3"/>
  <c r="M16" i="3"/>
  <c r="G16" i="3"/>
  <c r="C16" i="3"/>
  <c r="H15" i="3"/>
  <c r="D15" i="3"/>
  <c r="I14" i="3"/>
  <c r="E14" i="3"/>
  <c r="J13" i="3"/>
  <c r="F13" i="3"/>
  <c r="M12" i="3"/>
  <c r="G12" i="3"/>
  <c r="C12" i="3"/>
  <c r="H11" i="3"/>
  <c r="D11" i="3"/>
  <c r="H10" i="3"/>
  <c r="D10" i="3"/>
  <c r="G29" i="3"/>
  <c r="G28" i="3"/>
  <c r="C27" i="3"/>
  <c r="C26" i="3"/>
  <c r="G24" i="3"/>
  <c r="C23" i="3"/>
  <c r="G21" i="3"/>
  <c r="I19" i="3"/>
  <c r="F18" i="3"/>
  <c r="M17" i="3"/>
  <c r="I15" i="3"/>
  <c r="F14" i="3"/>
  <c r="C13" i="3"/>
  <c r="I11" i="3"/>
  <c r="E10" i="3"/>
  <c r="I30" i="3"/>
  <c r="E30" i="3"/>
  <c r="I29" i="3"/>
  <c r="E29" i="3"/>
  <c r="I28" i="3"/>
  <c r="E28" i="3"/>
  <c r="I27" i="3"/>
  <c r="E27" i="3"/>
  <c r="I26" i="3"/>
  <c r="E26" i="3"/>
  <c r="I25" i="3"/>
  <c r="E25" i="3"/>
  <c r="I24" i="3"/>
  <c r="E24" i="3"/>
  <c r="I23" i="3"/>
  <c r="E23" i="3"/>
  <c r="I22" i="3"/>
  <c r="E22" i="3"/>
  <c r="I21" i="3"/>
  <c r="E21" i="3"/>
  <c r="J20" i="3"/>
  <c r="F20" i="3"/>
  <c r="M19" i="3"/>
  <c r="G19" i="3"/>
  <c r="C19" i="3"/>
  <c r="H18" i="3"/>
  <c r="D18" i="3"/>
  <c r="I17" i="3"/>
  <c r="E17" i="3"/>
  <c r="J16" i="3"/>
  <c r="F16" i="3"/>
  <c r="M15" i="3"/>
  <c r="G15" i="3"/>
  <c r="C15" i="3"/>
  <c r="H14" i="3"/>
  <c r="D14" i="3"/>
  <c r="I13" i="3"/>
  <c r="E13" i="3"/>
  <c r="J12" i="3"/>
  <c r="F12" i="3"/>
  <c r="M11" i="3"/>
  <c r="G11" i="3"/>
  <c r="C11" i="3"/>
  <c r="G10" i="3"/>
  <c r="C10" i="3"/>
  <c r="G30" i="3"/>
  <c r="C28" i="3"/>
  <c r="G26" i="3"/>
  <c r="C25" i="3"/>
  <c r="G23" i="3"/>
  <c r="C22" i="3"/>
  <c r="H20" i="3"/>
  <c r="E19" i="3"/>
  <c r="C17" i="3"/>
  <c r="D16" i="3"/>
  <c r="J14" i="3"/>
  <c r="G13" i="3"/>
  <c r="D12" i="3"/>
  <c r="I10" i="3"/>
  <c r="H30" i="3"/>
  <c r="D30" i="3"/>
  <c r="H29" i="3"/>
  <c r="D29" i="3"/>
  <c r="H28" i="3"/>
  <c r="D28" i="3"/>
  <c r="H27" i="3"/>
  <c r="D27" i="3"/>
  <c r="H26" i="3"/>
  <c r="D26" i="3"/>
  <c r="H25" i="3"/>
  <c r="D25" i="3"/>
  <c r="H24" i="3"/>
  <c r="D24" i="3"/>
  <c r="H23" i="3"/>
  <c r="D23" i="3"/>
  <c r="H22" i="3"/>
  <c r="D22" i="3"/>
  <c r="H21" i="3"/>
  <c r="D21" i="3"/>
  <c r="I20" i="3"/>
  <c r="E20" i="3"/>
  <c r="J19" i="3"/>
  <c r="F19" i="3"/>
  <c r="M18" i="3"/>
  <c r="G18" i="3"/>
  <c r="C18" i="3"/>
  <c r="H17" i="3"/>
  <c r="D17" i="3"/>
  <c r="I16" i="3"/>
  <c r="E16" i="3"/>
  <c r="J15" i="3"/>
  <c r="F15" i="3"/>
  <c r="M14" i="3"/>
  <c r="G14" i="3"/>
  <c r="C14" i="3"/>
  <c r="H13" i="3"/>
  <c r="D13" i="3"/>
  <c r="I12" i="3"/>
  <c r="E12" i="3"/>
  <c r="J11" i="3"/>
  <c r="F11" i="3"/>
  <c r="J10" i="3"/>
  <c r="F10" i="3"/>
  <c r="C30" i="3"/>
  <c r="C29" i="3"/>
  <c r="G27" i="3"/>
  <c r="G25" i="3"/>
  <c r="C24" i="3"/>
  <c r="G22" i="3"/>
  <c r="C21" i="3"/>
  <c r="D20" i="3"/>
  <c r="J18" i="3"/>
  <c r="G17" i="3"/>
  <c r="H16" i="3"/>
  <c r="E15" i="3"/>
  <c r="M13" i="3"/>
  <c r="H12" i="3"/>
  <c r="E11" i="3"/>
  <c r="A39" i="24"/>
  <c r="A39" i="11"/>
  <c r="A32" i="24"/>
  <c r="A32" i="11"/>
  <c r="A27" i="24"/>
  <c r="A27" i="11"/>
  <c r="A36" i="24"/>
  <c r="A36" i="11"/>
  <c r="A31" i="24"/>
  <c r="A31" i="11"/>
  <c r="A24" i="24"/>
  <c r="A24" i="11"/>
  <c r="A40" i="24"/>
  <c r="A40" i="11"/>
  <c r="A35" i="24"/>
  <c r="A35" i="11"/>
  <c r="A28" i="24"/>
  <c r="A28" i="11"/>
  <c r="G60" i="21"/>
  <c r="J60" i="21" s="1"/>
  <c r="R35" i="21"/>
  <c r="R31" i="21"/>
  <c r="R27" i="21"/>
  <c r="R47" i="21"/>
  <c r="R46" i="21"/>
  <c r="R41" i="21"/>
  <c r="R40" i="21"/>
  <c r="R37" i="21"/>
  <c r="R34" i="21"/>
  <c r="R30" i="21"/>
  <c r="R45" i="21"/>
  <c r="R44" i="21"/>
  <c r="R43" i="21"/>
  <c r="R39" i="21"/>
  <c r="R36" i="21"/>
  <c r="R33" i="21"/>
  <c r="R29" i="21"/>
  <c r="R42" i="21"/>
  <c r="R38" i="21"/>
  <c r="R32" i="21"/>
  <c r="R28" i="21"/>
  <c r="L33" i="21"/>
  <c r="L29" i="21"/>
  <c r="L47" i="21"/>
  <c r="L46" i="21"/>
  <c r="L45" i="21"/>
  <c r="L44" i="21"/>
  <c r="L43" i="21"/>
  <c r="L42" i="21"/>
  <c r="L41" i="21"/>
  <c r="L40" i="21"/>
  <c r="L39" i="21"/>
  <c r="L38" i="21"/>
  <c r="L37" i="21"/>
  <c r="L36" i="21"/>
  <c r="L32" i="21"/>
  <c r="L28" i="21"/>
  <c r="L27" i="21"/>
  <c r="L35" i="21"/>
  <c r="L31" i="21"/>
  <c r="L34" i="21"/>
  <c r="L30" i="21"/>
  <c r="F35" i="21"/>
  <c r="F31" i="21"/>
  <c r="F27" i="21"/>
  <c r="F46" i="21"/>
  <c r="F45" i="21"/>
  <c r="F44" i="21"/>
  <c r="F43" i="21"/>
  <c r="F39" i="21"/>
  <c r="F36" i="21"/>
  <c r="F28" i="21"/>
  <c r="F34" i="21"/>
  <c r="F30" i="21"/>
  <c r="F47" i="21"/>
  <c r="F42" i="21"/>
  <c r="F41" i="21"/>
  <c r="F38" i="21"/>
  <c r="F32" i="21"/>
  <c r="F33" i="21"/>
  <c r="F29" i="21"/>
  <c r="F40" i="21"/>
  <c r="F37" i="21"/>
  <c r="P31" i="21"/>
  <c r="P30" i="21"/>
  <c r="J58" i="21"/>
  <c r="J29" i="21"/>
  <c r="D29" i="21"/>
  <c r="H47" i="21"/>
  <c r="H46" i="21"/>
  <c r="H45" i="21"/>
  <c r="H44" i="21"/>
  <c r="H43" i="21"/>
  <c r="H42" i="21"/>
  <c r="H41" i="21"/>
  <c r="H40" i="21"/>
  <c r="H39" i="21"/>
  <c r="H38" i="21"/>
  <c r="H37" i="21"/>
  <c r="G45" i="21"/>
  <c r="G47" i="21"/>
  <c r="G43" i="21"/>
  <c r="G41" i="21"/>
  <c r="G39" i="21"/>
  <c r="G37" i="21"/>
  <c r="G28" i="21"/>
  <c r="G46" i="21"/>
  <c r="G42" i="21"/>
  <c r="G36" i="21"/>
  <c r="G44" i="21"/>
  <c r="G38" i="21"/>
  <c r="G40" i="21"/>
  <c r="H36" i="21"/>
  <c r="M85" i="21"/>
  <c r="J85" i="21"/>
  <c r="K85" i="21" s="1"/>
  <c r="N47" i="21"/>
  <c r="N46" i="21"/>
  <c r="N45" i="21"/>
  <c r="N44" i="21"/>
  <c r="N43" i="21"/>
  <c r="N42" i="21"/>
  <c r="N41" i="21"/>
  <c r="M36" i="21"/>
  <c r="N35" i="21"/>
  <c r="M47" i="21"/>
  <c r="M45" i="21"/>
  <c r="M41" i="21"/>
  <c r="M39" i="21"/>
  <c r="M37" i="21"/>
  <c r="N34" i="21"/>
  <c r="M44" i="21"/>
  <c r="N40" i="21"/>
  <c r="N38" i="21"/>
  <c r="M46" i="21"/>
  <c r="M42" i="21"/>
  <c r="N37" i="21"/>
  <c r="N36" i="21"/>
  <c r="M28" i="21"/>
  <c r="M40" i="21"/>
  <c r="M34" i="21"/>
  <c r="J15" i="21"/>
  <c r="N39" i="21"/>
  <c r="M35" i="21"/>
  <c r="M43" i="21"/>
  <c r="M38" i="21"/>
  <c r="M29" i="21"/>
  <c r="G61" i="21"/>
  <c r="J61" i="21" s="1"/>
  <c r="J56" i="21"/>
  <c r="J53" i="21" s="1"/>
  <c r="T47" i="21"/>
  <c r="AN84" i="23" s="1"/>
  <c r="T46" i="21"/>
  <c r="AN83" i="23" s="1"/>
  <c r="T45" i="21"/>
  <c r="AN82" i="23" s="1"/>
  <c r="T44" i="21"/>
  <c r="T43" i="21"/>
  <c r="T42" i="21"/>
  <c r="T41" i="21"/>
  <c r="S47" i="21"/>
  <c r="S46" i="21"/>
  <c r="S45" i="21"/>
  <c r="S44" i="21"/>
  <c r="S43" i="21"/>
  <c r="S42" i="21"/>
  <c r="S41" i="21"/>
  <c r="T40" i="21"/>
  <c r="T39" i="21"/>
  <c r="T38" i="21"/>
  <c r="T37" i="21"/>
  <c r="AN74" i="23" s="1"/>
  <c r="S34" i="21"/>
  <c r="T35" i="21"/>
  <c r="T34" i="21"/>
  <c r="S40" i="21"/>
  <c r="S38" i="21"/>
  <c r="S39" i="21"/>
  <c r="T36" i="21"/>
  <c r="AN73" i="23" s="1"/>
  <c r="S28" i="21"/>
  <c r="S36" i="21"/>
  <c r="S37" i="21"/>
  <c r="K15" i="21"/>
  <c r="S35" i="21"/>
  <c r="AH41" i="21" l="1"/>
  <c r="I35" i="24" s="1"/>
  <c r="AN78" i="23"/>
  <c r="AH42" i="21"/>
  <c r="I36" i="24" s="1"/>
  <c r="AN79" i="23"/>
  <c r="AD38" i="21"/>
  <c r="E32" i="24" s="1"/>
  <c r="AN25" i="23"/>
  <c r="AD42" i="21"/>
  <c r="E36" i="24" s="1"/>
  <c r="AN29" i="23"/>
  <c r="AD46" i="21"/>
  <c r="E40" i="24" s="1"/>
  <c r="AN33" i="23"/>
  <c r="AH40" i="21"/>
  <c r="I34" i="24" s="1"/>
  <c r="AN77" i="23"/>
  <c r="AF44" i="21"/>
  <c r="G38" i="24" s="1"/>
  <c r="AN56" i="23"/>
  <c r="AD41" i="21"/>
  <c r="E35" i="24" s="1"/>
  <c r="AN28" i="23"/>
  <c r="AF39" i="21"/>
  <c r="G33" i="24" s="1"/>
  <c r="AN51" i="23"/>
  <c r="AF34" i="21"/>
  <c r="G28" i="24" s="1"/>
  <c r="AN46" i="23"/>
  <c r="AF41" i="21"/>
  <c r="G35" i="24" s="1"/>
  <c r="AN53" i="23"/>
  <c r="AF45" i="21"/>
  <c r="G39" i="24" s="1"/>
  <c r="AN57" i="23"/>
  <c r="AH34" i="21"/>
  <c r="I28" i="24" s="1"/>
  <c r="AN71" i="23"/>
  <c r="AH38" i="21"/>
  <c r="I32" i="24" s="1"/>
  <c r="AN75" i="23"/>
  <c r="AH43" i="21"/>
  <c r="I37" i="24" s="1"/>
  <c r="AN80" i="23"/>
  <c r="AF36" i="21"/>
  <c r="G30" i="24" s="1"/>
  <c r="AN48" i="23"/>
  <c r="AF38" i="21"/>
  <c r="G32" i="24" s="1"/>
  <c r="AN50" i="23"/>
  <c r="AF42" i="21"/>
  <c r="G36" i="24" s="1"/>
  <c r="AN54" i="23"/>
  <c r="AF46" i="21"/>
  <c r="G40" i="24" s="1"/>
  <c r="AN58" i="23"/>
  <c r="AD36" i="21"/>
  <c r="E30" i="24" s="1"/>
  <c r="AN23" i="23"/>
  <c r="AD39" i="21"/>
  <c r="E33" i="24" s="1"/>
  <c r="AN26" i="23"/>
  <c r="AD43" i="21"/>
  <c r="E37" i="24" s="1"/>
  <c r="AN30" i="23"/>
  <c r="AD47" i="21"/>
  <c r="E41" i="24" s="1"/>
  <c r="AN34" i="23"/>
  <c r="AD37" i="21"/>
  <c r="E31" i="24" s="1"/>
  <c r="AN24" i="23"/>
  <c r="AD45" i="21"/>
  <c r="E39" i="24" s="1"/>
  <c r="AN32" i="23"/>
  <c r="AH35" i="21"/>
  <c r="I29" i="24" s="1"/>
  <c r="AN72" i="23"/>
  <c r="AH39" i="21"/>
  <c r="I33" i="24" s="1"/>
  <c r="AN76" i="23"/>
  <c r="AH44" i="21"/>
  <c r="I38" i="24" s="1"/>
  <c r="AN81" i="23"/>
  <c r="AF37" i="21"/>
  <c r="G31" i="24" s="1"/>
  <c r="AN49" i="23"/>
  <c r="AF40" i="21"/>
  <c r="G34" i="24" s="1"/>
  <c r="AN52" i="23"/>
  <c r="AF35" i="21"/>
  <c r="G29" i="24" s="1"/>
  <c r="AN47" i="23"/>
  <c r="AF43" i="21"/>
  <c r="G37" i="24" s="1"/>
  <c r="AN55" i="23"/>
  <c r="AF47" i="21"/>
  <c r="G41" i="24" s="1"/>
  <c r="AN59" i="23"/>
  <c r="AD40" i="21"/>
  <c r="E34" i="24" s="1"/>
  <c r="AN27" i="23"/>
  <c r="AD44" i="21"/>
  <c r="E38" i="24" s="1"/>
  <c r="AN31" i="23"/>
  <c r="AH36" i="21"/>
  <c r="I30" i="24" s="1"/>
  <c r="AH47" i="21"/>
  <c r="I41" i="24" s="1"/>
  <c r="AH45" i="21"/>
  <c r="I39" i="24" s="1"/>
  <c r="AH37" i="21"/>
  <c r="I31" i="24" s="1"/>
  <c r="AH46" i="21"/>
  <c r="I40" i="24" s="1"/>
  <c r="X33" i="21"/>
  <c r="X29" i="21"/>
  <c r="X27" i="21"/>
  <c r="X34" i="21"/>
  <c r="X47" i="21"/>
  <c r="X46" i="21"/>
  <c r="X45" i="21"/>
  <c r="X44" i="21"/>
  <c r="X43" i="21"/>
  <c r="X42" i="21"/>
  <c r="X41" i="21"/>
  <c r="X40" i="21"/>
  <c r="X39" i="21"/>
  <c r="X38" i="21"/>
  <c r="X37" i="21"/>
  <c r="X36" i="21"/>
  <c r="X32" i="21"/>
  <c r="X28" i="21"/>
  <c r="X35" i="21"/>
  <c r="X31" i="21"/>
  <c r="X30" i="21"/>
  <c r="U34" i="21"/>
  <c r="U30" i="21"/>
  <c r="U33" i="21"/>
  <c r="U29" i="21"/>
  <c r="U27" i="21"/>
  <c r="U47" i="21"/>
  <c r="U46" i="21"/>
  <c r="U45" i="21"/>
  <c r="U44" i="21"/>
  <c r="U43" i="21"/>
  <c r="U42" i="21"/>
  <c r="U41" i="21"/>
  <c r="U40" i="21"/>
  <c r="U39" i="21"/>
  <c r="U38" i="21"/>
  <c r="U37" i="21"/>
  <c r="U36" i="21"/>
  <c r="U32" i="21"/>
  <c r="U28" i="21"/>
  <c r="U35" i="21"/>
  <c r="U31" i="21"/>
  <c r="G29" i="21"/>
  <c r="G30" i="21" s="1"/>
  <c r="M31" i="21"/>
  <c r="M32" i="21"/>
  <c r="M33" i="21" s="1"/>
  <c r="M30" i="21"/>
  <c r="S29" i="21"/>
  <c r="V47" i="21"/>
  <c r="V46" i="21"/>
  <c r="V45" i="21"/>
  <c r="V44" i="21"/>
  <c r="V43" i="21"/>
  <c r="V42" i="21"/>
  <c r="V41" i="21"/>
  <c r="V35" i="21"/>
  <c r="W34" i="21"/>
  <c r="W47" i="21"/>
  <c r="W43" i="21"/>
  <c r="W45" i="21"/>
  <c r="W41" i="21"/>
  <c r="W39" i="21"/>
  <c r="W37" i="21"/>
  <c r="V36" i="21"/>
  <c r="V28" i="21"/>
  <c r="W44" i="21"/>
  <c r="V39" i="21"/>
  <c r="V37" i="21"/>
  <c r="V38" i="21"/>
  <c r="V34" i="21"/>
  <c r="W40" i="21"/>
  <c r="W35" i="21"/>
  <c r="W42" i="21"/>
  <c r="V40" i="21"/>
  <c r="W46" i="21"/>
  <c r="W38" i="21"/>
  <c r="W36" i="21"/>
  <c r="D30" i="21"/>
  <c r="J30" i="21"/>
  <c r="Z47" i="21"/>
  <c r="Z46" i="21"/>
  <c r="Z45" i="21"/>
  <c r="Z44" i="21"/>
  <c r="Z43" i="21"/>
  <c r="Z42" i="21"/>
  <c r="Z41" i="21"/>
  <c r="Y36" i="21"/>
  <c r="Z35" i="21"/>
  <c r="Y46" i="21"/>
  <c r="Y44" i="21"/>
  <c r="Z40" i="21"/>
  <c r="Z38" i="21"/>
  <c r="Y35" i="21"/>
  <c r="Y34" i="21"/>
  <c r="Y47" i="21"/>
  <c r="Y43" i="21"/>
  <c r="Y40" i="21"/>
  <c r="Y38" i="21"/>
  <c r="Y37" i="21"/>
  <c r="Y45" i="21"/>
  <c r="Y42" i="21"/>
  <c r="Z39" i="21"/>
  <c r="Z36" i="21"/>
  <c r="Y28" i="21"/>
  <c r="Y41" i="21"/>
  <c r="Y39" i="21"/>
  <c r="Z34" i="21"/>
  <c r="Y29" i="21"/>
  <c r="Z37" i="21"/>
  <c r="N85" i="21"/>
  <c r="P85" i="21" s="1"/>
  <c r="Q85" i="21" s="1"/>
  <c r="A48" i="13" s="1"/>
  <c r="P32" i="21"/>
  <c r="AJ47" i="21" l="1"/>
  <c r="K41" i="24" s="1"/>
  <c r="AN109" i="23"/>
  <c r="AJ39" i="21"/>
  <c r="K33" i="24" s="1"/>
  <c r="AN101" i="23"/>
  <c r="AJ41" i="21"/>
  <c r="K35" i="24" s="1"/>
  <c r="AN103" i="23"/>
  <c r="AJ45" i="21"/>
  <c r="K39" i="24" s="1"/>
  <c r="AN107" i="23"/>
  <c r="AI44" i="21"/>
  <c r="J38" i="24" s="1"/>
  <c r="R106" i="23"/>
  <c r="AI39" i="21"/>
  <c r="J33" i="24" s="1"/>
  <c r="R101" i="23"/>
  <c r="AI47" i="21"/>
  <c r="J41" i="24" s="1"/>
  <c r="R109" i="23"/>
  <c r="AJ35" i="21"/>
  <c r="K29" i="24" s="1"/>
  <c r="AN97" i="23"/>
  <c r="AI38" i="21"/>
  <c r="J32" i="24" s="1"/>
  <c r="R100" i="23"/>
  <c r="AJ37" i="21"/>
  <c r="K31" i="24" s="1"/>
  <c r="AN99" i="23"/>
  <c r="AJ42" i="21"/>
  <c r="K36" i="24" s="1"/>
  <c r="AN104" i="23"/>
  <c r="AJ46" i="21"/>
  <c r="K40" i="24" s="1"/>
  <c r="AN108" i="23"/>
  <c r="AI36" i="21"/>
  <c r="J30" i="24" s="1"/>
  <c r="R98" i="23"/>
  <c r="AI42" i="21"/>
  <c r="J36" i="24" s="1"/>
  <c r="R104" i="23"/>
  <c r="AI41" i="21"/>
  <c r="J35" i="24" s="1"/>
  <c r="R103" i="23"/>
  <c r="AI34" i="21"/>
  <c r="J28" i="24" s="1"/>
  <c r="R96" i="23"/>
  <c r="AI45" i="21"/>
  <c r="J39" i="24" s="1"/>
  <c r="R107" i="23"/>
  <c r="AJ38" i="21"/>
  <c r="K32" i="24" s="1"/>
  <c r="AN100" i="23"/>
  <c r="AJ43" i="21"/>
  <c r="K37" i="24" s="1"/>
  <c r="AN105" i="23"/>
  <c r="AI35" i="21"/>
  <c r="J29" i="24" s="1"/>
  <c r="R97" i="23"/>
  <c r="AJ34" i="21"/>
  <c r="K28" i="24" s="1"/>
  <c r="AN96" i="23"/>
  <c r="AJ36" i="21"/>
  <c r="K30" i="24" s="1"/>
  <c r="AN98" i="23"/>
  <c r="AJ40" i="21"/>
  <c r="K34" i="24" s="1"/>
  <c r="AN102" i="23"/>
  <c r="AJ44" i="21"/>
  <c r="K38" i="24" s="1"/>
  <c r="AN106" i="23"/>
  <c r="AI46" i="21"/>
  <c r="J40" i="24" s="1"/>
  <c r="R108" i="23"/>
  <c r="AI40" i="21"/>
  <c r="J34" i="24" s="1"/>
  <c r="R102" i="23"/>
  <c r="AI37" i="21"/>
  <c r="J31" i="24" s="1"/>
  <c r="R99" i="23"/>
  <c r="AI43" i="21"/>
  <c r="J37" i="24" s="1"/>
  <c r="R105" i="23"/>
  <c r="Y30" i="21"/>
  <c r="G31" i="21"/>
  <c r="G16" i="21"/>
  <c r="S30" i="21"/>
  <c r="J31" i="21"/>
  <c r="D31" i="21"/>
  <c r="V29" i="21"/>
  <c r="P33" i="21"/>
  <c r="L53" i="21" s="1"/>
  <c r="L58" i="21" l="1"/>
  <c r="E17" i="21"/>
  <c r="G32" i="21"/>
  <c r="S31" i="21"/>
  <c r="H16" i="21"/>
  <c r="J32" i="21"/>
  <c r="V30" i="21"/>
  <c r="D17" i="21"/>
  <c r="D32" i="21"/>
  <c r="Y31" i="21"/>
  <c r="S32" i="21" l="1"/>
  <c r="G33" i="21"/>
  <c r="Y32" i="21"/>
  <c r="D33" i="21"/>
  <c r="V31" i="21"/>
  <c r="J33" i="21"/>
  <c r="D34" i="21" l="1"/>
  <c r="G34" i="21"/>
  <c r="Y33" i="21"/>
  <c r="S33" i="21"/>
  <c r="F16" i="21"/>
  <c r="V32" i="21"/>
  <c r="D35" i="21" l="1"/>
  <c r="V33" i="21"/>
  <c r="G35" i="21"/>
  <c r="K16" i="21"/>
  <c r="I16" i="21"/>
  <c r="A4" i="33"/>
  <c r="E9" i="33"/>
  <c r="E8" i="33"/>
  <c r="E7" i="33"/>
  <c r="E6" i="33"/>
  <c r="J16" i="21" l="1"/>
  <c r="D16" i="21"/>
  <c r="E16" i="21"/>
  <c r="H35" i="21" s="1"/>
  <c r="AD35" i="21" l="1"/>
  <c r="E29" i="24" s="1"/>
  <c r="AN22" i="23"/>
  <c r="E27" i="21"/>
  <c r="E28" i="21"/>
  <c r="R15" i="23" s="1"/>
  <c r="E29" i="21"/>
  <c r="R16" i="23" s="1"/>
  <c r="E30" i="21"/>
  <c r="R17" i="23" s="1"/>
  <c r="E31" i="21"/>
  <c r="E32" i="21"/>
  <c r="E33" i="21"/>
  <c r="E34" i="21"/>
  <c r="H27" i="21"/>
  <c r="H28" i="21"/>
  <c r="H29" i="21"/>
  <c r="H30" i="21"/>
  <c r="H31" i="21"/>
  <c r="H32" i="21"/>
  <c r="H33" i="21"/>
  <c r="H34" i="21"/>
  <c r="E35" i="21"/>
  <c r="A4" i="24"/>
  <c r="AD30" i="21" l="1"/>
  <c r="E24" i="24" s="1"/>
  <c r="AN17" i="23"/>
  <c r="AC34" i="21"/>
  <c r="D28" i="24" s="1"/>
  <c r="R21" i="23"/>
  <c r="AD33" i="21"/>
  <c r="E27" i="24" s="1"/>
  <c r="AN20" i="23"/>
  <c r="AD29" i="21"/>
  <c r="E23" i="24" s="1"/>
  <c r="AN16" i="23"/>
  <c r="AC33" i="21"/>
  <c r="D27" i="24" s="1"/>
  <c r="R20" i="23"/>
  <c r="AD32" i="21"/>
  <c r="E26" i="24" s="1"/>
  <c r="AN19" i="23"/>
  <c r="AD28" i="21"/>
  <c r="E22" i="24" s="1"/>
  <c r="AN15" i="23"/>
  <c r="AC32" i="21"/>
  <c r="D26" i="24" s="1"/>
  <c r="R19" i="23"/>
  <c r="AD34" i="21"/>
  <c r="E28" i="24" s="1"/>
  <c r="AN21" i="23"/>
  <c r="AC35" i="21"/>
  <c r="D29" i="24" s="1"/>
  <c r="R22" i="23"/>
  <c r="AD31" i="21"/>
  <c r="E25" i="24" s="1"/>
  <c r="AN18" i="23"/>
  <c r="AC31" i="21"/>
  <c r="D25" i="24" s="1"/>
  <c r="R18" i="23"/>
  <c r="AD27" i="21"/>
  <c r="E21" i="24" s="1"/>
  <c r="AN14" i="23"/>
  <c r="AC27" i="21"/>
  <c r="D21" i="24" s="1"/>
  <c r="R14" i="23"/>
  <c r="AC28" i="21"/>
  <c r="D22" i="24" s="1"/>
  <c r="AC30" i="21"/>
  <c r="D24" i="24" s="1"/>
  <c r="AC29" i="21"/>
  <c r="D23" i="24" s="1"/>
  <c r="E21" i="21"/>
  <c r="E20" i="21"/>
  <c r="G18" i="21"/>
  <c r="F19" i="21"/>
  <c r="H19" i="21"/>
  <c r="I18" i="21"/>
  <c r="I19" i="21"/>
  <c r="F18" i="21"/>
  <c r="D21" i="21"/>
  <c r="H18" i="21"/>
  <c r="D20" i="21"/>
  <c r="G19" i="21"/>
  <c r="Q30" i="21" l="1"/>
  <c r="Q27" i="21"/>
  <c r="J18" i="21" s="1"/>
  <c r="Q28" i="21"/>
  <c r="Q31" i="21"/>
  <c r="Q29" i="21"/>
  <c r="Q32" i="21"/>
  <c r="Q33" i="21"/>
  <c r="T33" i="21"/>
  <c r="T29" i="21"/>
  <c r="T32" i="21"/>
  <c r="T27" i="21"/>
  <c r="J19" i="21" s="1"/>
  <c r="T28" i="21"/>
  <c r="T30" i="21"/>
  <c r="T31" i="21"/>
  <c r="K33" i="21"/>
  <c r="K28" i="21"/>
  <c r="R40" i="23" s="1"/>
  <c r="K29" i="21"/>
  <c r="R41" i="23" s="1"/>
  <c r="K31" i="21"/>
  <c r="K30" i="21"/>
  <c r="K32" i="21"/>
  <c r="K27" i="21"/>
  <c r="K18" i="21" s="1"/>
  <c r="N31" i="21"/>
  <c r="N33" i="21"/>
  <c r="N32" i="21"/>
  <c r="N30" i="21"/>
  <c r="N29" i="21"/>
  <c r="AN41" i="23" s="1"/>
  <c r="N28" i="21"/>
  <c r="AN40" i="23" s="1"/>
  <c r="N27" i="21"/>
  <c r="K19" i="21" s="1"/>
  <c r="AF32" i="21" l="1"/>
  <c r="G26" i="24" s="1"/>
  <c r="AN44" i="23"/>
  <c r="AE32" i="21"/>
  <c r="F26" i="24" s="1"/>
  <c r="R44" i="23"/>
  <c r="AH28" i="21"/>
  <c r="I22" i="24" s="1"/>
  <c r="AN65" i="23"/>
  <c r="AH33" i="21"/>
  <c r="I27" i="24" s="1"/>
  <c r="AN70" i="23"/>
  <c r="AG31" i="21"/>
  <c r="H25" i="24" s="1"/>
  <c r="R68" i="23"/>
  <c r="AF33" i="21"/>
  <c r="G27" i="24" s="1"/>
  <c r="AN45" i="23"/>
  <c r="AE30" i="21"/>
  <c r="F24" i="24" s="1"/>
  <c r="R42" i="23"/>
  <c r="AE33" i="21"/>
  <c r="F27" i="24" s="1"/>
  <c r="R45" i="23"/>
  <c r="AG33" i="21"/>
  <c r="H27" i="24" s="1"/>
  <c r="R70" i="23"/>
  <c r="AG28" i="21"/>
  <c r="H22" i="24" s="1"/>
  <c r="R65" i="23"/>
  <c r="AF31" i="21"/>
  <c r="G25" i="24" s="1"/>
  <c r="AN43" i="23"/>
  <c r="AE31" i="21"/>
  <c r="F25" i="24" s="1"/>
  <c r="R43" i="23"/>
  <c r="AH31" i="21"/>
  <c r="I25" i="24" s="1"/>
  <c r="AN68" i="23"/>
  <c r="AH32" i="21"/>
  <c r="I26" i="24" s="1"/>
  <c r="AN69" i="23"/>
  <c r="AG32" i="21"/>
  <c r="H26" i="24" s="1"/>
  <c r="R69" i="23"/>
  <c r="AF30" i="21"/>
  <c r="G24" i="24" s="1"/>
  <c r="AN42" i="23"/>
  <c r="AH30" i="21"/>
  <c r="I24" i="24" s="1"/>
  <c r="AN67" i="23"/>
  <c r="AH29" i="21"/>
  <c r="I23" i="24" s="1"/>
  <c r="AN66" i="23"/>
  <c r="AG29" i="21"/>
  <c r="H23" i="24" s="1"/>
  <c r="R66" i="23"/>
  <c r="AG30" i="21"/>
  <c r="H24" i="24" s="1"/>
  <c r="R67" i="23"/>
  <c r="AF27" i="21"/>
  <c r="G21" i="24" s="1"/>
  <c r="AN39" i="23"/>
  <c r="AH27" i="21"/>
  <c r="I21" i="24" s="1"/>
  <c r="AN64" i="23"/>
  <c r="AG27" i="21"/>
  <c r="H21" i="24" s="1"/>
  <c r="R64" i="23"/>
  <c r="AE27" i="21"/>
  <c r="F21" i="24" s="1"/>
  <c r="R39" i="23"/>
  <c r="AE28" i="21"/>
  <c r="F22" i="24" s="1"/>
  <c r="AF29" i="21"/>
  <c r="G23" i="24" s="1"/>
  <c r="AF28" i="21"/>
  <c r="G22" i="24" s="1"/>
  <c r="AE29" i="21"/>
  <c r="F23" i="24" s="1"/>
  <c r="H20" i="21"/>
  <c r="H21" i="21"/>
  <c r="G20" i="21"/>
  <c r="G21" i="21"/>
  <c r="I21" i="21"/>
  <c r="I20" i="21"/>
  <c r="W30" i="21"/>
  <c r="W33" i="21"/>
  <c r="W28" i="21"/>
  <c r="W31" i="21"/>
  <c r="W29" i="21"/>
  <c r="W32" i="21"/>
  <c r="F21" i="21"/>
  <c r="F20" i="21"/>
  <c r="AI30" i="21" l="1"/>
  <c r="J24" i="24" s="1"/>
  <c r="R92" i="23"/>
  <c r="AI31" i="21"/>
  <c r="J25" i="24" s="1"/>
  <c r="R93" i="23"/>
  <c r="AI28" i="21"/>
  <c r="J22" i="24" s="1"/>
  <c r="R90" i="23"/>
  <c r="AI32" i="21"/>
  <c r="J26" i="24" s="1"/>
  <c r="R94" i="23"/>
  <c r="AI33" i="21"/>
  <c r="J27" i="24" s="1"/>
  <c r="R95" i="23"/>
  <c r="AI29" i="21"/>
  <c r="J23" i="24" s="1"/>
  <c r="R91" i="23"/>
  <c r="W27" i="21"/>
  <c r="Z27" i="21"/>
  <c r="Z30" i="21"/>
  <c r="Z29" i="21"/>
  <c r="Z31" i="21"/>
  <c r="Z28" i="21"/>
  <c r="Z32" i="21"/>
  <c r="Z33" i="21"/>
  <c r="AJ31" i="21" l="1"/>
  <c r="K25" i="24" s="1"/>
  <c r="AN93" i="23"/>
  <c r="AJ33" i="21"/>
  <c r="K27" i="24" s="1"/>
  <c r="AN95" i="23"/>
  <c r="AJ29" i="21"/>
  <c r="K23" i="24" s="1"/>
  <c r="AN91" i="23"/>
  <c r="AJ30" i="21"/>
  <c r="K24" i="24" s="1"/>
  <c r="AN92" i="23"/>
  <c r="AJ28" i="21"/>
  <c r="K22" i="24" s="1"/>
  <c r="AN90" i="23"/>
  <c r="AJ32" i="21"/>
  <c r="K26" i="24" s="1"/>
  <c r="AN94" i="23"/>
  <c r="AJ27" i="21"/>
  <c r="K21" i="24" s="1"/>
  <c r="AN89" i="23"/>
  <c r="AI27" i="21"/>
  <c r="J21" i="24" s="1"/>
  <c r="R89" i="23"/>
  <c r="N15" i="21"/>
  <c r="J20" i="21"/>
  <c r="J21" i="21"/>
  <c r="N16" i="21"/>
  <c r="K21" i="21"/>
  <c r="K20" i="21"/>
  <c r="G62" i="21" l="1"/>
  <c r="N12" i="21"/>
  <c r="N13" i="21"/>
  <c r="J62" i="21" l="1"/>
  <c r="O240" i="23"/>
  <c r="E57" i="21"/>
  <c r="H141" i="23" s="1"/>
  <c r="Q13" i="21"/>
  <c r="Q226" i="23" s="1"/>
  <c r="P13" i="21"/>
  <c r="O13" i="21"/>
  <c r="M229" i="23" s="1"/>
  <c r="R13" i="21"/>
  <c r="Q227" i="23" s="1"/>
  <c r="E52" i="21"/>
  <c r="H136" i="23" s="1"/>
  <c r="R12" i="21"/>
  <c r="Q160" i="23" s="1"/>
  <c r="N14" i="21"/>
  <c r="P12" i="21"/>
  <c r="O12" i="21"/>
  <c r="M162" i="23" s="1"/>
  <c r="Q12" i="21"/>
  <c r="Q159" i="23" s="1"/>
  <c r="Q62" i="21" l="1"/>
  <c r="AH146" i="23" s="1"/>
  <c r="O146" i="23"/>
  <c r="M52" i="21"/>
  <c r="M57" i="21"/>
  <c r="E63" i="21"/>
  <c r="H147" i="23" s="1"/>
  <c r="M53" i="21" l="1"/>
  <c r="O53" i="21"/>
  <c r="M58" i="21"/>
  <c r="O58" i="21"/>
  <c r="R58" i="21" l="1"/>
  <c r="AA142" i="23"/>
  <c r="R53" i="21"/>
  <c r="AA137" i="23"/>
  <c r="J52" i="21" l="1"/>
  <c r="AH137" i="23"/>
  <c r="J57" i="21"/>
  <c r="AH142" i="23"/>
  <c r="Q57" i="21" l="1"/>
  <c r="AH141" i="23" s="1"/>
  <c r="O141" i="23"/>
  <c r="Q52" i="21"/>
  <c r="O136" i="23"/>
  <c r="AH136" i="23" l="1"/>
  <c r="Q63" i="21"/>
  <c r="K21" i="11"/>
  <c r="D22" i="11"/>
  <c r="H22" i="11"/>
  <c r="D23" i="11"/>
  <c r="D24" i="11"/>
  <c r="D25" i="11"/>
  <c r="H25" i="11"/>
  <c r="D26" i="11"/>
  <c r="H26" i="11"/>
  <c r="D27" i="11"/>
  <c r="H27" i="11"/>
  <c r="D28" i="11"/>
  <c r="H28" i="11"/>
  <c r="D29" i="11"/>
  <c r="H29" i="11"/>
  <c r="D30" i="11"/>
  <c r="H30" i="11"/>
  <c r="D31" i="11"/>
  <c r="D32" i="11"/>
  <c r="D33" i="11"/>
  <c r="D34" i="11"/>
  <c r="D35" i="11"/>
  <c r="D36" i="11"/>
  <c r="D37" i="11"/>
  <c r="D38" i="11"/>
  <c r="D39" i="11"/>
  <c r="D40" i="11"/>
  <c r="D41" i="11"/>
  <c r="J22" i="11"/>
  <c r="F25" i="11"/>
  <c r="F26" i="11"/>
  <c r="F27" i="11"/>
  <c r="J28" i="11"/>
  <c r="J29" i="11"/>
  <c r="J30" i="11"/>
  <c r="J31" i="11"/>
  <c r="F33" i="11"/>
  <c r="F34" i="11"/>
  <c r="F35" i="11"/>
  <c r="F36" i="11"/>
  <c r="F37" i="11"/>
  <c r="J37" i="11"/>
  <c r="J38" i="11"/>
  <c r="J39" i="11"/>
  <c r="J40" i="11"/>
  <c r="J41" i="11"/>
  <c r="G22" i="11"/>
  <c r="K23" i="11"/>
  <c r="K24" i="11"/>
  <c r="K25" i="11"/>
  <c r="K26" i="11"/>
  <c r="K27" i="11"/>
  <c r="K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E22" i="11"/>
  <c r="I22" i="11"/>
  <c r="E23" i="11"/>
  <c r="E24" i="11"/>
  <c r="E25" i="11"/>
  <c r="I25" i="11"/>
  <c r="E26" i="11"/>
  <c r="I26" i="11"/>
  <c r="E27" i="11"/>
  <c r="I27" i="11"/>
  <c r="E28" i="11"/>
  <c r="I28" i="11"/>
  <c r="E29" i="11"/>
  <c r="I29" i="11"/>
  <c r="E30" i="11"/>
  <c r="I30" i="11"/>
  <c r="E31" i="11"/>
  <c r="I31" i="11"/>
  <c r="E32" i="11"/>
  <c r="I32" i="11"/>
  <c r="E33" i="11"/>
  <c r="I33" i="11"/>
  <c r="E34" i="11"/>
  <c r="I34" i="11"/>
  <c r="E35" i="11"/>
  <c r="I35" i="11"/>
  <c r="E36" i="11"/>
  <c r="I36" i="11"/>
  <c r="E37" i="11"/>
  <c r="I37" i="11"/>
  <c r="E38" i="11"/>
  <c r="I38" i="11"/>
  <c r="E39" i="11"/>
  <c r="I39" i="11"/>
  <c r="E40" i="11"/>
  <c r="I40" i="11"/>
  <c r="E41" i="11"/>
  <c r="I41" i="11"/>
  <c r="F22" i="11"/>
  <c r="F23" i="11"/>
  <c r="F24" i="11"/>
  <c r="J25" i="11"/>
  <c r="J26" i="11"/>
  <c r="J27" i="11"/>
  <c r="F28" i="11"/>
  <c r="F29" i="11"/>
  <c r="F30" i="11"/>
  <c r="F31" i="11"/>
  <c r="F32" i="11"/>
  <c r="J32" i="11"/>
  <c r="J33" i="11"/>
  <c r="J34" i="11"/>
  <c r="J35" i="11"/>
  <c r="J36" i="11"/>
  <c r="F38" i="11"/>
  <c r="F39" i="11"/>
  <c r="F40" i="11"/>
  <c r="F41" i="11"/>
  <c r="K22" i="11"/>
  <c r="G25" i="11"/>
  <c r="G26" i="11"/>
  <c r="G27" i="11"/>
  <c r="G28" i="11"/>
  <c r="K29" i="11"/>
  <c r="K30" i="11"/>
  <c r="K31" i="11"/>
  <c r="K32" i="11"/>
  <c r="K33" i="11"/>
  <c r="K34" i="11"/>
  <c r="K35" i="11"/>
  <c r="K36" i="11"/>
  <c r="K37" i="11"/>
  <c r="K38" i="11"/>
  <c r="K39" i="11"/>
  <c r="K40" i="11"/>
  <c r="K41" i="11"/>
  <c r="I21" i="11"/>
  <c r="G21" i="11"/>
  <c r="E21" i="11"/>
  <c r="F21" i="11"/>
  <c r="D21" i="11"/>
  <c r="C9" i="25"/>
  <c r="C8" i="25"/>
  <c r="C7" i="25"/>
  <c r="C6" i="25"/>
  <c r="C67" i="21" l="1"/>
  <c r="G67" i="21" s="1"/>
  <c r="H67" i="21" s="1"/>
  <c r="AH147" i="23"/>
  <c r="G24" i="11"/>
  <c r="J24" i="11"/>
  <c r="G23" i="11"/>
  <c r="I23" i="11"/>
  <c r="H40" i="11"/>
  <c r="H36" i="11"/>
  <c r="H32" i="11"/>
  <c r="H24" i="11"/>
  <c r="J23" i="11"/>
  <c r="J21" i="11"/>
  <c r="H38" i="11"/>
  <c r="H34" i="11"/>
  <c r="H21" i="11"/>
  <c r="I24" i="11"/>
  <c r="H41" i="11"/>
  <c r="H39" i="11"/>
  <c r="H37" i="11"/>
  <c r="H35" i="11"/>
  <c r="H33" i="11"/>
  <c r="H31" i="11"/>
  <c r="H23" i="11"/>
  <c r="C9" i="24"/>
  <c r="C8" i="24"/>
  <c r="C7" i="24"/>
  <c r="C6" i="24"/>
  <c r="R67" i="21" l="1"/>
  <c r="K3" i="21" s="1"/>
  <c r="C43" i="13" s="1"/>
  <c r="J67" i="21"/>
  <c r="N67" i="21" s="1"/>
  <c r="C9" i="11"/>
  <c r="C8" i="11"/>
  <c r="C7" i="11"/>
  <c r="C6" i="11"/>
  <c r="M67" i="21" l="1"/>
  <c r="O67" i="21"/>
  <c r="K67" i="21"/>
  <c r="A4" i="11"/>
  <c r="AB52" i="21" l="1"/>
  <c r="AC52" i="21"/>
  <c r="O14" i="21"/>
  <c r="P67" i="21"/>
  <c r="S67" i="21" s="1"/>
  <c r="O15" i="21"/>
  <c r="O16" i="21"/>
  <c r="AH52" i="21" l="1"/>
  <c r="AH51" i="21" s="1"/>
  <c r="L3" i="21" s="1"/>
  <c r="A50" i="13" s="1"/>
  <c r="X262" i="23"/>
  <c r="T67" i="21"/>
  <c r="P16" i="21"/>
  <c r="C16" i="11" s="1"/>
  <c r="P15" i="21"/>
  <c r="AI52" i="21"/>
  <c r="Q15" i="33" s="1"/>
  <c r="AF52" i="21"/>
  <c r="K15" i="33" s="1"/>
  <c r="AE52" i="21"/>
  <c r="AG52" i="21"/>
  <c r="P14" i="21"/>
  <c r="C43" i="11" l="1"/>
  <c r="C43" i="24"/>
  <c r="H9" i="30"/>
  <c r="L15" i="33"/>
  <c r="C14" i="24"/>
  <c r="C14" i="11"/>
  <c r="H15" i="33"/>
  <c r="G9" i="30"/>
  <c r="C15" i="24"/>
  <c r="C15" i="11"/>
  <c r="F9" i="30"/>
  <c r="J15" i="33"/>
  <c r="C16" i="24"/>
  <c r="I238" i="23" l="1"/>
  <c r="T240" i="23"/>
  <c r="N245" i="23" s="1"/>
  <c r="U245" i="23" s="1"/>
  <c r="T250" i="23" s="1"/>
  <c r="V257" i="23" s="1"/>
  <c r="P181" i="23" l="1"/>
  <c r="L182" i="23"/>
  <c r="G151" i="23"/>
  <c r="X229" i="23" l="1"/>
  <c r="N233" i="23" s="1"/>
  <c r="U233" i="23" s="1"/>
  <c r="M250" i="23" s="1"/>
  <c r="Q257" i="23" s="1"/>
  <c r="P180" i="23"/>
  <c r="W182" i="23" s="1"/>
  <c r="K183" i="23" s="1"/>
  <c r="W183" i="23" s="1"/>
  <c r="Q184" i="23" s="1"/>
  <c r="X162" i="23"/>
  <c r="N166" i="23" s="1"/>
  <c r="U166" i="23" s="1"/>
  <c r="F250" i="23" s="1"/>
  <c r="L257" i="23" s="1"/>
  <c r="F253" i="23" l="1"/>
  <c r="F251" i="23"/>
  <c r="L256" i="23" l="1"/>
  <c r="L262" i="23"/>
  <c r="R262" i="23" s="1"/>
</calcChain>
</file>

<file path=xl/sharedStrings.xml><?xml version="1.0" encoding="utf-8"?>
<sst xmlns="http://schemas.openxmlformats.org/spreadsheetml/2006/main" count="860" uniqueCount="619">
  <si>
    <r>
      <t xml:space="preserve">CALIBRATION </t>
    </r>
    <r>
      <rPr>
        <b/>
        <sz val="20"/>
        <rFont val="돋움"/>
        <family val="3"/>
        <charset val="129"/>
      </rPr>
      <t>기본정보</t>
    </r>
    <phoneticPr fontId="4" type="noConversion"/>
  </si>
  <si>
    <r>
      <t xml:space="preserve">[1] </t>
    </r>
    <r>
      <rPr>
        <b/>
        <sz val="8"/>
        <rFont val="맑은 고딕"/>
        <family val="3"/>
        <charset val="129"/>
      </rPr>
      <t>교정정보</t>
    </r>
    <r>
      <rPr>
        <b/>
        <sz val="8"/>
        <rFont val="Tahoma"/>
        <family val="2"/>
      </rPr>
      <t/>
    </r>
    <phoneticPr fontId="4" type="noConversion"/>
  </si>
  <si>
    <t>등록번호</t>
    <phoneticPr fontId="4" type="noConversion"/>
  </si>
  <si>
    <r>
      <rPr>
        <sz val="8"/>
        <rFont val="맑은 고딕"/>
        <family val="3"/>
        <charset val="129"/>
      </rPr>
      <t>접수번호</t>
    </r>
    <phoneticPr fontId="4" type="noConversion"/>
  </si>
  <si>
    <r>
      <rPr>
        <sz val="8"/>
        <rFont val="맑은 고딕"/>
        <family val="3"/>
        <charset val="129"/>
      </rPr>
      <t>의뢰기관</t>
    </r>
    <phoneticPr fontId="4" type="noConversion"/>
  </si>
  <si>
    <r>
      <rPr>
        <sz val="8"/>
        <rFont val="맑은 고딕"/>
        <family val="3"/>
        <charset val="129"/>
      </rPr>
      <t>교정일자</t>
    </r>
    <phoneticPr fontId="4" type="noConversion"/>
  </si>
  <si>
    <r>
      <rPr>
        <sz val="8"/>
        <rFont val="맑은 고딕"/>
        <family val="3"/>
        <charset val="129"/>
      </rPr>
      <t>기기명</t>
    </r>
    <phoneticPr fontId="4" type="noConversion"/>
  </si>
  <si>
    <t>교정절차서1</t>
    <phoneticPr fontId="4" type="noConversion"/>
  </si>
  <si>
    <r>
      <rPr>
        <sz val="8"/>
        <rFont val="맑은 고딕"/>
        <family val="3"/>
        <charset val="129"/>
      </rPr>
      <t>제작회사</t>
    </r>
    <phoneticPr fontId="4" type="noConversion"/>
  </si>
  <si>
    <t>교정절차서2</t>
    <phoneticPr fontId="4" type="noConversion"/>
  </si>
  <si>
    <r>
      <rPr>
        <sz val="8"/>
        <rFont val="맑은 고딕"/>
        <family val="3"/>
        <charset val="129"/>
      </rPr>
      <t>형식</t>
    </r>
    <phoneticPr fontId="4" type="noConversion"/>
  </si>
  <si>
    <t>접수확인자</t>
    <phoneticPr fontId="4" type="noConversion"/>
  </si>
  <si>
    <r>
      <rPr>
        <sz val="8"/>
        <rFont val="맑은 고딕"/>
        <family val="3"/>
        <charset val="129"/>
      </rPr>
      <t>기기번호</t>
    </r>
    <phoneticPr fontId="4" type="noConversion"/>
  </si>
  <si>
    <t>인증교정자</t>
    <phoneticPr fontId="4" type="noConversion"/>
  </si>
  <si>
    <t>기술책임자</t>
    <phoneticPr fontId="4" type="noConversion"/>
  </si>
  <si>
    <r>
      <rPr>
        <sz val="8"/>
        <rFont val="맑은 고딕"/>
        <family val="3"/>
        <charset val="129"/>
      </rPr>
      <t>교정주기</t>
    </r>
    <phoneticPr fontId="4" type="noConversion"/>
  </si>
  <si>
    <r>
      <t>KOLAS</t>
    </r>
    <r>
      <rPr>
        <sz val="8"/>
        <rFont val="맑은 고딕"/>
        <family val="3"/>
        <charset val="129"/>
      </rPr>
      <t>유무</t>
    </r>
    <phoneticPr fontId="4" type="noConversion"/>
  </si>
  <si>
    <t>1: KOLAS 성적서
0: 비공인성적서</t>
    <phoneticPr fontId="4" type="noConversion"/>
  </si>
  <si>
    <r>
      <t xml:space="preserve">[2] </t>
    </r>
    <r>
      <rPr>
        <b/>
        <sz val="8"/>
        <rFont val="맑은 고딕"/>
        <family val="3"/>
        <charset val="129"/>
      </rPr>
      <t>교정환경</t>
    </r>
    <r>
      <rPr>
        <b/>
        <sz val="8"/>
        <rFont val="Tahoma"/>
        <family val="2"/>
      </rPr>
      <t/>
    </r>
    <phoneticPr fontId="4" type="noConversion"/>
  </si>
  <si>
    <r>
      <rPr>
        <sz val="8"/>
        <rFont val="맑은 고딕"/>
        <family val="3"/>
        <charset val="129"/>
      </rPr>
      <t>최저온도</t>
    </r>
    <phoneticPr fontId="4" type="noConversion"/>
  </si>
  <si>
    <t>최저습도</t>
    <phoneticPr fontId="4" type="noConversion"/>
  </si>
  <si>
    <t>최저기압</t>
    <phoneticPr fontId="4" type="noConversion"/>
  </si>
  <si>
    <t>교정장소</t>
    <phoneticPr fontId="4" type="noConversion"/>
  </si>
  <si>
    <t>0: KC00-011 고정표준실
1: 현장교정
4: KC10-244 고정표준실</t>
    <phoneticPr fontId="4" type="noConversion"/>
  </si>
  <si>
    <r>
      <rPr>
        <sz val="8"/>
        <rFont val="맑은 고딕"/>
        <family val="3"/>
        <charset val="129"/>
      </rPr>
      <t>최고온도</t>
    </r>
    <phoneticPr fontId="4" type="noConversion"/>
  </si>
  <si>
    <r>
      <rPr>
        <sz val="8"/>
        <rFont val="맑은 고딕"/>
        <family val="3"/>
        <charset val="129"/>
      </rPr>
      <t>최고습도</t>
    </r>
    <phoneticPr fontId="4" type="noConversion"/>
  </si>
  <si>
    <t>최고기압</t>
    <phoneticPr fontId="4" type="noConversion"/>
  </si>
  <si>
    <r>
      <t xml:space="preserve">[3] </t>
    </r>
    <r>
      <rPr>
        <b/>
        <sz val="8"/>
        <rFont val="맑은 고딕"/>
        <family val="3"/>
        <charset val="129"/>
      </rPr>
      <t>교정방법</t>
    </r>
    <r>
      <rPr>
        <b/>
        <sz val="8"/>
        <rFont val="Tahoma"/>
        <family val="2"/>
      </rPr>
      <t xml:space="preserve"> </t>
    </r>
    <r>
      <rPr>
        <b/>
        <sz val="8"/>
        <rFont val="맑은 고딕"/>
        <family val="3"/>
        <charset val="129"/>
      </rPr>
      <t>및</t>
    </r>
    <r>
      <rPr>
        <b/>
        <sz val="8"/>
        <rFont val="Tahoma"/>
        <family val="2"/>
      </rPr>
      <t xml:space="preserve"> </t>
    </r>
    <r>
      <rPr>
        <b/>
        <sz val="8"/>
        <rFont val="맑은 고딕"/>
        <family val="3"/>
        <charset val="129"/>
      </rPr>
      <t>소급성서술</t>
    </r>
    <r>
      <rPr>
        <b/>
        <sz val="8"/>
        <rFont val="Tahoma"/>
        <family val="2"/>
      </rPr>
      <t/>
    </r>
    <phoneticPr fontId="4" type="noConversion"/>
  </si>
  <si>
    <r>
      <t xml:space="preserve">[4] </t>
    </r>
    <r>
      <rPr>
        <b/>
        <sz val="8"/>
        <rFont val="맑은 고딕"/>
        <family val="3"/>
        <charset val="129"/>
      </rPr>
      <t>교정에</t>
    </r>
    <r>
      <rPr>
        <b/>
        <sz val="8"/>
        <rFont val="Tahoma"/>
        <family val="2"/>
      </rPr>
      <t xml:space="preserve"> </t>
    </r>
    <r>
      <rPr>
        <b/>
        <sz val="8"/>
        <rFont val="맑은 고딕"/>
        <family val="3"/>
        <charset val="129"/>
      </rPr>
      <t>사용한</t>
    </r>
    <r>
      <rPr>
        <b/>
        <sz val="8"/>
        <rFont val="Tahoma"/>
        <family val="2"/>
      </rPr>
      <t xml:space="preserve"> </t>
    </r>
    <r>
      <rPr>
        <b/>
        <sz val="8"/>
        <rFont val="맑은 고딕"/>
        <family val="3"/>
        <charset val="129"/>
      </rPr>
      <t>표준장비</t>
    </r>
    <r>
      <rPr>
        <b/>
        <sz val="8"/>
        <rFont val="Tahoma"/>
        <family val="2"/>
      </rPr>
      <t xml:space="preserve"> </t>
    </r>
    <r>
      <rPr>
        <b/>
        <sz val="8"/>
        <rFont val="맑은 고딕"/>
        <family val="3"/>
        <charset val="129"/>
      </rPr>
      <t>명세</t>
    </r>
    <r>
      <rPr>
        <b/>
        <sz val="8"/>
        <rFont val="Tahoma"/>
        <family val="2"/>
      </rPr>
      <t/>
    </r>
    <phoneticPr fontId="4" type="noConversion"/>
  </si>
  <si>
    <r>
      <rPr>
        <sz val="8"/>
        <rFont val="맑은 고딕"/>
        <family val="3"/>
        <charset val="129"/>
      </rPr>
      <t>등록번호</t>
    </r>
    <phoneticPr fontId="4" type="noConversion"/>
  </si>
  <si>
    <t>기기명</t>
    <phoneticPr fontId="4" type="noConversion"/>
  </si>
  <si>
    <t>제작회사</t>
    <phoneticPr fontId="4" type="noConversion"/>
  </si>
  <si>
    <t>기기번호</t>
    <phoneticPr fontId="4" type="noConversion"/>
  </si>
  <si>
    <t>차기교정예정일자</t>
    <phoneticPr fontId="4" type="noConversion"/>
  </si>
  <si>
    <r>
      <t>교 정 결 과</t>
    </r>
    <r>
      <rPr>
        <sz val="9"/>
        <rFont val="Arial Unicode MS"/>
        <family val="3"/>
        <charset val="129"/>
      </rPr>
      <t xml:space="preserve">
</t>
    </r>
    <r>
      <rPr>
        <b/>
        <sz val="12"/>
        <rFont val="Arial Unicode MS"/>
        <family val="3"/>
        <charset val="129"/>
      </rPr>
      <t>CALIBRATION RESULT</t>
    </r>
    <phoneticPr fontId="4" type="noConversion"/>
  </si>
  <si>
    <t>세부분류코드</t>
    <phoneticPr fontId="4" type="noConversion"/>
  </si>
  <si>
    <r>
      <t xml:space="preserve">[5] </t>
    </r>
    <r>
      <rPr>
        <b/>
        <sz val="8"/>
        <rFont val="돋움"/>
        <family val="3"/>
        <charset val="129"/>
      </rPr>
      <t>교정결과</t>
    </r>
    <r>
      <rPr>
        <b/>
        <sz val="8"/>
        <rFont val="Tahoma"/>
        <family val="2"/>
      </rPr>
      <t xml:space="preserve"> </t>
    </r>
    <r>
      <rPr>
        <b/>
        <sz val="8"/>
        <rFont val="돋움"/>
        <family val="3"/>
        <charset val="129"/>
      </rPr>
      <t>및</t>
    </r>
    <r>
      <rPr>
        <b/>
        <sz val="8"/>
        <rFont val="Tahoma"/>
        <family val="2"/>
      </rPr>
      <t xml:space="preserve"> </t>
    </r>
    <r>
      <rPr>
        <b/>
        <sz val="8"/>
        <rFont val="돋움"/>
        <family val="3"/>
        <charset val="129"/>
      </rPr>
      <t>검토</t>
    </r>
    <phoneticPr fontId="4" type="noConversion"/>
  </si>
  <si>
    <t>전체</t>
    <phoneticPr fontId="4" type="noConversion"/>
  </si>
  <si>
    <t>특이사항</t>
    <phoneticPr fontId="4" type="noConversion"/>
  </si>
  <si>
    <t>PASS</t>
    <phoneticPr fontId="4" type="noConversion"/>
  </si>
  <si>
    <t>FIAL</t>
    <phoneticPr fontId="4" type="noConversion"/>
  </si>
  <si>
    <t>교정자 확인</t>
    <phoneticPr fontId="4" type="noConversion"/>
  </si>
  <si>
    <t>확인전</t>
  </si>
  <si>
    <t>CONDITION</t>
    <phoneticPr fontId="4" type="noConversion"/>
  </si>
  <si>
    <t>SPEC</t>
    <phoneticPr fontId="4" type="noConversion"/>
  </si>
  <si>
    <t>MIN</t>
    <phoneticPr fontId="4" type="noConversion"/>
  </si>
  <si>
    <t>MAX</t>
    <phoneticPr fontId="4" type="noConversion"/>
  </si>
  <si>
    <t>UNIT</t>
    <phoneticPr fontId="4" type="noConversion"/>
  </si>
  <si>
    <t>CMC_UNIT</t>
    <phoneticPr fontId="4" type="noConversion"/>
  </si>
  <si>
    <t>CMC 검토</t>
    <phoneticPr fontId="4" type="noConversion"/>
  </si>
  <si>
    <t>자유도</t>
  </si>
  <si>
    <t>∞</t>
  </si>
  <si>
    <t>CMC_1</t>
    <phoneticPr fontId="4" type="noConversion"/>
  </si>
  <si>
    <t>CMC_2</t>
  </si>
  <si>
    <t>CALIBRATION Result</t>
    <phoneticPr fontId="4" type="noConversion"/>
  </si>
  <si>
    <t>부록</t>
    <phoneticPr fontId="4" type="noConversion"/>
  </si>
  <si>
    <t>CMC</t>
    <phoneticPr fontId="4" type="noConversion"/>
  </si>
  <si>
    <t>판정결과</t>
    <phoneticPr fontId="4" type="noConversion"/>
  </si>
  <si>
    <t xml:space="preserve"> 성적서발급번호(Certificate No) :</t>
    <phoneticPr fontId="4" type="noConversion"/>
  </si>
  <si>
    <t>Spec</t>
    <phoneticPr fontId="4" type="noConversion"/>
  </si>
  <si>
    <t>교정값</t>
    <phoneticPr fontId="4" type="noConversion"/>
  </si>
  <si>
    <t>Decision</t>
    <phoneticPr fontId="4" type="noConversion"/>
  </si>
  <si>
    <t>[Length Calibration]</t>
    <phoneticPr fontId="4" type="noConversion"/>
  </si>
  <si>
    <t>기준기 교정데이터</t>
    <phoneticPr fontId="4" type="noConversion"/>
  </si>
  <si>
    <r>
      <t>CMC</t>
    </r>
    <r>
      <rPr>
        <b/>
        <sz val="9"/>
        <color indexed="9"/>
        <rFont val="돋움"/>
        <family val="3"/>
        <charset val="129"/>
      </rPr>
      <t>초과</t>
    </r>
    <r>
      <rPr>
        <b/>
        <sz val="9"/>
        <color indexed="9"/>
        <rFont val="Tahoma"/>
        <family val="2"/>
      </rPr>
      <t>?</t>
    </r>
  </si>
  <si>
    <t>FAIL?</t>
  </si>
  <si>
    <t>사용중지?</t>
  </si>
  <si>
    <t>COID</t>
    <phoneticPr fontId="4" type="noConversion"/>
  </si>
  <si>
    <r>
      <t>U+</t>
    </r>
    <r>
      <rPr>
        <sz val="9"/>
        <rFont val="돋움"/>
        <family val="3"/>
        <charset val="129"/>
      </rPr>
      <t>α</t>
    </r>
    <phoneticPr fontId="4" type="noConversion"/>
  </si>
  <si>
    <t>fees</t>
    <phoneticPr fontId="4" type="noConversion"/>
  </si>
  <si>
    <t>P/F</t>
    <phoneticPr fontId="4" type="noConversion"/>
  </si>
  <si>
    <t>명목값</t>
    <phoneticPr fontId="4" type="noConversion"/>
  </si>
  <si>
    <t>Resolution</t>
    <phoneticPr fontId="4" type="noConversion"/>
  </si>
  <si>
    <t>Resolution</t>
    <phoneticPr fontId="4" type="noConversion"/>
  </si>
  <si>
    <t>Unit</t>
    <phoneticPr fontId="4" type="noConversion"/>
  </si>
  <si>
    <t>● 교정결과</t>
    <phoneticPr fontId="4" type="noConversion"/>
  </si>
  <si>
    <t>(mm)</t>
    <phoneticPr fontId="4" type="noConversion"/>
  </si>
  <si>
    <t>분해능</t>
    <phoneticPr fontId="4" type="noConversion"/>
  </si>
  <si>
    <t>요인(값)</t>
  </si>
  <si>
    <t>나눔수</t>
  </si>
  <si>
    <t>분모</t>
  </si>
  <si>
    <r>
      <t>교 정 결 과</t>
    </r>
    <r>
      <rPr>
        <sz val="9"/>
        <rFont val="Arial Unicode MS"/>
        <family val="3"/>
        <charset val="129"/>
      </rPr>
      <t xml:space="preserve">
</t>
    </r>
    <r>
      <rPr>
        <b/>
        <sz val="12"/>
        <rFont val="Arial Unicode MS"/>
        <family val="3"/>
        <charset val="129"/>
      </rPr>
      <t>CALIBRATION RESULT</t>
    </r>
    <phoneticPr fontId="4" type="noConversion"/>
  </si>
  <si>
    <t xml:space="preserve"> 성적서발급번호(Certificate No) :</t>
    <phoneticPr fontId="4" type="noConversion"/>
  </si>
  <si>
    <t>● 교정결과</t>
    <phoneticPr fontId="4" type="noConversion"/>
  </si>
  <si>
    <t>Unit</t>
    <phoneticPr fontId="4" type="noConversion"/>
  </si>
  <si>
    <t>Spec</t>
    <phoneticPr fontId="4" type="noConversion"/>
  </si>
  <si>
    <t>조정 전</t>
    <phoneticPr fontId="4" type="noConversion"/>
  </si>
  <si>
    <t>조정 후</t>
    <phoneticPr fontId="4" type="noConversion"/>
  </si>
  <si>
    <t>Measurement Uncertainty</t>
    <phoneticPr fontId="4" type="noConversion"/>
  </si>
  <si>
    <t>-</t>
    <phoneticPr fontId="4" type="noConversion"/>
  </si>
  <si>
    <t>-</t>
    <phoneticPr fontId="4" type="noConversion"/>
  </si>
  <si>
    <t>Measured
Value</t>
    <phoneticPr fontId="4" type="noConversion"/>
  </si>
  <si>
    <t>Correction
Value</t>
    <phoneticPr fontId="4" type="noConversion"/>
  </si>
  <si>
    <t>Pass
/Fail</t>
    <phoneticPr fontId="4" type="noConversion"/>
  </si>
  <si>
    <t>U &amp; r</t>
  </si>
  <si>
    <t>최댓값</t>
    <phoneticPr fontId="4" type="noConversion"/>
  </si>
  <si>
    <t>k</t>
    <phoneticPr fontId="4" type="noConversion"/>
  </si>
  <si>
    <t>번호</t>
    <phoneticPr fontId="68" type="noConversion"/>
  </si>
  <si>
    <t>측정값</t>
    <phoneticPr fontId="68" type="noConversion"/>
  </si>
  <si>
    <t>단위</t>
    <phoneticPr fontId="68" type="noConversion"/>
  </si>
  <si>
    <t>불확도 단위</t>
    <phoneticPr fontId="68" type="noConversion"/>
  </si>
  <si>
    <t>Nominal
Value</t>
    <phoneticPr fontId="4" type="noConversion"/>
  </si>
  <si>
    <t>감도계수</t>
    <phoneticPr fontId="4" type="noConversion"/>
  </si>
  <si>
    <t>D</t>
    <phoneticPr fontId="4" type="noConversion"/>
  </si>
  <si>
    <t>H</t>
    <phoneticPr fontId="4" type="noConversion"/>
  </si>
  <si>
    <t>I</t>
    <phoneticPr fontId="4" type="noConversion"/>
  </si>
  <si>
    <t>μm</t>
    <phoneticPr fontId="4" type="noConversion"/>
  </si>
  <si>
    <t>2)</t>
    <phoneticPr fontId="4" type="noConversion"/>
  </si>
  <si>
    <t>단위</t>
    <phoneticPr fontId="4" type="noConversion"/>
  </si>
  <si>
    <t>측정방향</t>
    <phoneticPr fontId="4" type="noConversion"/>
  </si>
  <si>
    <t>MEASURED VALUE (반복측정)</t>
    <phoneticPr fontId="4" type="noConversion"/>
  </si>
  <si>
    <t>MEASURED VALUE (평면도)</t>
    <phoneticPr fontId="4" type="noConversion"/>
  </si>
  <si>
    <t>AC</t>
    <phoneticPr fontId="4" type="noConversion"/>
  </si>
  <si>
    <t>BD</t>
    <phoneticPr fontId="4" type="noConversion"/>
  </si>
  <si>
    <t>AB</t>
    <phoneticPr fontId="4" type="noConversion"/>
  </si>
  <si>
    <t>DC</t>
    <phoneticPr fontId="4" type="noConversion"/>
  </si>
  <si>
    <t>AD</t>
    <phoneticPr fontId="4" type="noConversion"/>
  </si>
  <si>
    <t>BC</t>
    <phoneticPr fontId="4" type="noConversion"/>
  </si>
  <si>
    <t>FE</t>
    <phoneticPr fontId="4" type="noConversion"/>
  </si>
  <si>
    <t>GH</t>
    <phoneticPr fontId="4" type="noConversion"/>
  </si>
  <si>
    <t>정반크기</t>
    <phoneticPr fontId="4" type="noConversion"/>
  </si>
  <si>
    <t>제외너비</t>
    <phoneticPr fontId="4" type="noConversion"/>
  </si>
  <si>
    <t>측정범위</t>
    <phoneticPr fontId="4" type="noConversion"/>
  </si>
  <si>
    <t>측정점간격</t>
    <phoneticPr fontId="4" type="noConversion"/>
  </si>
  <si>
    <t>측정점수</t>
    <phoneticPr fontId="4" type="noConversion"/>
  </si>
  <si>
    <t>번호</t>
    <phoneticPr fontId="4" type="noConversion"/>
  </si>
  <si>
    <t>등록번호</t>
    <phoneticPr fontId="4" type="noConversion"/>
  </si>
  <si>
    <t>기기명</t>
    <phoneticPr fontId="4" type="noConversion"/>
  </si>
  <si>
    <t>센서 No.</t>
    <phoneticPr fontId="4" type="noConversion"/>
  </si>
  <si>
    <t>RANGE</t>
    <phoneticPr fontId="4" type="noConversion"/>
  </si>
  <si>
    <t>측정방향</t>
    <phoneticPr fontId="4" type="noConversion"/>
  </si>
  <si>
    <t>명목값</t>
    <phoneticPr fontId="4" type="noConversion"/>
  </si>
  <si>
    <t>기준값</t>
    <phoneticPr fontId="4" type="noConversion"/>
  </si>
  <si>
    <t>측정값</t>
    <phoneticPr fontId="4" type="noConversion"/>
  </si>
  <si>
    <t>단위</t>
    <phoneticPr fontId="4" type="noConversion"/>
  </si>
  <si>
    <t>보정값</t>
    <phoneticPr fontId="4" type="noConversion"/>
  </si>
  <si>
    <t>측정불확도</t>
    <phoneticPr fontId="4" type="noConversion"/>
  </si>
  <si>
    <t>불확도단위</t>
    <phoneticPr fontId="4" type="noConversion"/>
  </si>
  <si>
    <t>최소눈금</t>
    <phoneticPr fontId="4" type="noConversion"/>
  </si>
  <si>
    <t>교정일자</t>
    <phoneticPr fontId="4" type="noConversion"/>
  </si>
  <si>
    <t>등록번호</t>
    <phoneticPr fontId="68" type="noConversion"/>
  </si>
  <si>
    <t>기기명(종류)</t>
    <phoneticPr fontId="68" type="noConversion"/>
  </si>
  <si>
    <t>센서 No.</t>
    <phoneticPr fontId="4" type="noConversion"/>
  </si>
  <si>
    <t>Range</t>
    <phoneticPr fontId="4" type="noConversion"/>
  </si>
  <si>
    <t>측정방향</t>
    <phoneticPr fontId="4" type="noConversion"/>
  </si>
  <si>
    <t>명목값</t>
    <phoneticPr fontId="68" type="noConversion"/>
  </si>
  <si>
    <t>기준값</t>
    <phoneticPr fontId="68" type="noConversion"/>
  </si>
  <si>
    <t>보정값</t>
    <phoneticPr fontId="68" type="noConversion"/>
  </si>
  <si>
    <t>단위</t>
    <phoneticPr fontId="68" type="noConversion"/>
  </si>
  <si>
    <t>측정불확도</t>
    <phoneticPr fontId="68" type="noConversion"/>
  </si>
  <si>
    <t>포함인자</t>
    <phoneticPr fontId="68" type="noConversion"/>
  </si>
  <si>
    <t>교정일자</t>
    <phoneticPr fontId="68" type="noConversion"/>
  </si>
  <si>
    <t>최소눈금</t>
    <phoneticPr fontId="68" type="noConversion"/>
  </si>
  <si>
    <t>측정선</t>
    <phoneticPr fontId="4" type="noConversion"/>
  </si>
  <si>
    <t>대각선의 경우(AC, BD)</t>
  </si>
  <si>
    <t>가장자리의 네 측정선의 경우,</t>
  </si>
  <si>
    <t>BC</t>
    <phoneticPr fontId="4" type="noConversion"/>
  </si>
  <si>
    <t>방향</t>
    <phoneticPr fontId="4" type="noConversion"/>
  </si>
  <si>
    <t>가로</t>
    <phoneticPr fontId="4" type="noConversion"/>
  </si>
  <si>
    <t>환산계수, C</t>
    <phoneticPr fontId="4" type="noConversion"/>
  </si>
  <si>
    <t>최소높이</t>
    <phoneticPr fontId="4" type="noConversion"/>
  </si>
  <si>
    <t>평면도</t>
    <phoneticPr fontId="4" type="noConversion"/>
  </si>
  <si>
    <t>초</t>
    <phoneticPr fontId="4" type="noConversion"/>
  </si>
  <si>
    <t>zβ</t>
    <phoneticPr fontId="4" type="noConversion"/>
  </si>
  <si>
    <t>2. 교정값 계산</t>
    <phoneticPr fontId="4" type="noConversion"/>
  </si>
  <si>
    <t>3. 반복정밀도 측정</t>
    <phoneticPr fontId="4" type="noConversion"/>
  </si>
  <si>
    <t>측정점
m</t>
    <phoneticPr fontId="4" type="noConversion"/>
  </si>
  <si>
    <r>
      <t>누적값, y</t>
    </r>
    <r>
      <rPr>
        <b/>
        <vertAlign val="subscript"/>
        <sz val="9"/>
        <color indexed="9"/>
        <rFont val="맑은 고딕"/>
        <family val="3"/>
        <charset val="129"/>
        <scheme val="major"/>
      </rPr>
      <t>m</t>
    </r>
    <phoneticPr fontId="4" type="noConversion"/>
  </si>
  <si>
    <t>∞</t>
    <phoneticPr fontId="4" type="noConversion"/>
  </si>
  <si>
    <t>정규</t>
    <phoneticPr fontId="4" type="noConversion"/>
  </si>
  <si>
    <r>
      <t>S</t>
    </r>
    <r>
      <rPr>
        <vertAlign val="subscript"/>
        <sz val="9"/>
        <rFont val="맑은 고딕"/>
        <family val="3"/>
        <charset val="129"/>
        <scheme val="major"/>
      </rPr>
      <t>분해능</t>
    </r>
    <phoneticPr fontId="4" type="noConversion"/>
  </si>
  <si>
    <t>선택</t>
    <phoneticPr fontId="4" type="noConversion"/>
  </si>
  <si>
    <t>1. 교정조건</t>
    <phoneticPr fontId="4" type="noConversion"/>
  </si>
  <si>
    <t>측정선</t>
    <phoneticPr fontId="4" type="noConversion"/>
  </si>
  <si>
    <t>정반크기(mm)</t>
    <phoneticPr fontId="4" type="noConversion"/>
  </si>
  <si>
    <t>제외너비(mm)</t>
    <phoneticPr fontId="4" type="noConversion"/>
  </si>
  <si>
    <t>측정범위(mm)</t>
    <phoneticPr fontId="4" type="noConversion"/>
  </si>
  <si>
    <t>측정점간격(mm)</t>
    <phoneticPr fontId="4" type="noConversion"/>
  </si>
  <si>
    <t>측정점 수</t>
    <phoneticPr fontId="4" type="noConversion"/>
  </si>
  <si>
    <t>BD</t>
    <phoneticPr fontId="4" type="noConversion"/>
  </si>
  <si>
    <t>AB</t>
    <phoneticPr fontId="4" type="noConversion"/>
  </si>
  <si>
    <t>DC</t>
    <phoneticPr fontId="4" type="noConversion"/>
  </si>
  <si>
    <t>GH</t>
    <phoneticPr fontId="4" type="noConversion"/>
  </si>
  <si>
    <t>값</t>
    <phoneticPr fontId="4" type="noConversion"/>
  </si>
  <si>
    <t>C</t>
    <phoneticPr fontId="4" type="noConversion"/>
  </si>
  <si>
    <t>F</t>
    <phoneticPr fontId="4" type="noConversion"/>
  </si>
  <si>
    <t>N</t>
    <phoneticPr fontId="4" type="noConversion"/>
  </si>
  <si>
    <t>방향</t>
    <phoneticPr fontId="4" type="noConversion"/>
  </si>
  <si>
    <t>대각선</t>
    <phoneticPr fontId="4" type="noConversion"/>
  </si>
  <si>
    <t>가로</t>
    <phoneticPr fontId="4" type="noConversion"/>
  </si>
  <si>
    <t>세로</t>
    <phoneticPr fontId="4" type="noConversion"/>
  </si>
  <si>
    <t>세로</t>
    <phoneticPr fontId="4" type="noConversion"/>
  </si>
  <si>
    <t>최대높이</t>
    <phoneticPr fontId="4" type="noConversion"/>
  </si>
  <si>
    <t>/초</t>
    <phoneticPr fontId="4" type="noConversion"/>
  </si>
  <si>
    <t>최소높이</t>
    <phoneticPr fontId="4" type="noConversion"/>
  </si>
  <si>
    <t>발길이, F</t>
    <phoneticPr fontId="4" type="noConversion"/>
  </si>
  <si>
    <t>m</t>
    <phoneticPr fontId="4" type="noConversion"/>
  </si>
  <si>
    <t>측정점 수, N</t>
    <phoneticPr fontId="4" type="noConversion"/>
  </si>
  <si>
    <t>개</t>
    <phoneticPr fontId="4" type="noConversion"/>
  </si>
  <si>
    <t>폐쇄오차, FE</t>
    <phoneticPr fontId="4" type="noConversion"/>
  </si>
  <si>
    <t>yN</t>
    <phoneticPr fontId="4" type="noConversion"/>
  </si>
  <si>
    <t>폐쇄오차, GH</t>
    <phoneticPr fontId="4" type="noConversion"/>
  </si>
  <si>
    <t>yN/2</t>
    <phoneticPr fontId="4" type="noConversion"/>
  </si>
  <si>
    <t>zα</t>
    <phoneticPr fontId="4" type="noConversion"/>
  </si>
  <si>
    <t>초</t>
    <phoneticPr fontId="4" type="noConversion"/>
  </si>
  <si>
    <t>최고점</t>
    <phoneticPr fontId="4" type="noConversion"/>
  </si>
  <si>
    <t>최저점</t>
    <phoneticPr fontId="4" type="noConversion"/>
  </si>
  <si>
    <t>AB</t>
    <phoneticPr fontId="4" type="noConversion"/>
  </si>
  <si>
    <t>AD</t>
    <phoneticPr fontId="4" type="noConversion"/>
  </si>
  <si>
    <r>
      <t>누적값, y</t>
    </r>
    <r>
      <rPr>
        <b/>
        <vertAlign val="subscript"/>
        <sz val="9"/>
        <color indexed="9"/>
        <rFont val="맑은 고딕"/>
        <family val="3"/>
        <charset val="129"/>
        <scheme val="major"/>
      </rPr>
      <t>m</t>
    </r>
    <phoneticPr fontId="4" type="noConversion"/>
  </si>
  <si>
    <r>
      <t>높이, z</t>
    </r>
    <r>
      <rPr>
        <b/>
        <vertAlign val="subscript"/>
        <sz val="9"/>
        <color indexed="9"/>
        <rFont val="맑은 고딕"/>
        <family val="3"/>
        <charset val="129"/>
        <scheme val="major"/>
      </rPr>
      <t>m</t>
    </r>
    <phoneticPr fontId="4" type="noConversion"/>
  </si>
  <si>
    <r>
      <t>높이, z</t>
    </r>
    <r>
      <rPr>
        <b/>
        <vertAlign val="subscript"/>
        <sz val="9"/>
        <color indexed="9"/>
        <rFont val="맑은 고딕"/>
        <family val="3"/>
        <charset val="129"/>
        <scheme val="major"/>
      </rPr>
      <t>m</t>
    </r>
    <phoneticPr fontId="4" type="noConversion"/>
  </si>
  <si>
    <t>측정값</t>
    <phoneticPr fontId="4" type="noConversion"/>
  </si>
  <si>
    <t>측정값</t>
    <phoneticPr fontId="4" type="noConversion"/>
  </si>
  <si>
    <r>
      <t>누적값, y</t>
    </r>
    <r>
      <rPr>
        <b/>
        <vertAlign val="subscript"/>
        <sz val="9"/>
        <color indexed="9"/>
        <rFont val="맑은 고딕"/>
        <family val="3"/>
        <charset val="129"/>
        <scheme val="major"/>
      </rPr>
      <t>m</t>
    </r>
    <phoneticPr fontId="4" type="noConversion"/>
  </si>
  <si>
    <t>초</t>
    <phoneticPr fontId="4" type="noConversion"/>
  </si>
  <si>
    <t>μm</t>
    <phoneticPr fontId="4" type="noConversion"/>
  </si>
  <si>
    <t>표준편차</t>
    <phoneticPr fontId="4" type="noConversion"/>
  </si>
  <si>
    <t>4. 불확도 계산</t>
    <phoneticPr fontId="4" type="noConversion"/>
  </si>
  <si>
    <t>5. 성적서용</t>
    <phoneticPr fontId="4" type="noConversion"/>
  </si>
  <si>
    <t>요인</t>
    <phoneticPr fontId="4" type="noConversion"/>
  </si>
  <si>
    <t>입력량</t>
    <phoneticPr fontId="4" type="noConversion"/>
  </si>
  <si>
    <t>추정값</t>
    <phoneticPr fontId="4" type="noConversion"/>
  </si>
  <si>
    <t>단위</t>
    <phoneticPr fontId="4" type="noConversion"/>
  </si>
  <si>
    <t>사용?</t>
    <phoneticPr fontId="4" type="noConversion"/>
  </si>
  <si>
    <t>표준불확도</t>
    <phoneticPr fontId="4" type="noConversion"/>
  </si>
  <si>
    <t>확률분포</t>
    <phoneticPr fontId="4" type="noConversion"/>
  </si>
  <si>
    <t>요인(값)</t>
    <phoneticPr fontId="4" type="noConversion"/>
  </si>
  <si>
    <t>불확도기여량</t>
    <phoneticPr fontId="4" type="noConversion"/>
  </si>
  <si>
    <t>자유도</t>
    <phoneticPr fontId="4" type="noConversion"/>
  </si>
  <si>
    <t>교정값</t>
    <phoneticPr fontId="4" type="noConversion"/>
  </si>
  <si>
    <t>A</t>
    <phoneticPr fontId="4" type="noConversion"/>
  </si>
  <si>
    <r>
      <t>z</t>
    </r>
    <r>
      <rPr>
        <vertAlign val="subscript"/>
        <sz val="9"/>
        <rFont val="맑은 고딕"/>
        <family val="3"/>
        <charset val="129"/>
        <scheme val="major"/>
      </rPr>
      <t>max</t>
    </r>
    <phoneticPr fontId="4" type="noConversion"/>
  </si>
  <si>
    <t>정규</t>
    <phoneticPr fontId="4" type="noConversion"/>
  </si>
  <si>
    <t>∞</t>
    <phoneticPr fontId="4" type="noConversion"/>
  </si>
  <si>
    <t>B</t>
    <phoneticPr fontId="4" type="noConversion"/>
  </si>
  <si>
    <t>읽음값</t>
    <phoneticPr fontId="4" type="noConversion"/>
  </si>
  <si>
    <t>S</t>
    <phoneticPr fontId="4" type="noConversion"/>
  </si>
  <si>
    <t>μm/초</t>
    <phoneticPr fontId="4" type="noConversion"/>
  </si>
  <si>
    <t>C</t>
    <phoneticPr fontId="4" type="noConversion"/>
  </si>
  <si>
    <t>수준기</t>
    <phoneticPr fontId="4" type="noConversion"/>
  </si>
  <si>
    <r>
      <t>S</t>
    </r>
    <r>
      <rPr>
        <vertAlign val="subscript"/>
        <sz val="9"/>
        <rFont val="맑은 고딕"/>
        <family val="3"/>
        <charset val="129"/>
        <scheme val="major"/>
      </rPr>
      <t>교정</t>
    </r>
    <phoneticPr fontId="4" type="noConversion"/>
  </si>
  <si>
    <t>∞</t>
    <phoneticPr fontId="4" type="noConversion"/>
  </si>
  <si>
    <t>우연</t>
    <phoneticPr fontId="4" type="noConversion"/>
  </si>
  <si>
    <r>
      <t>S</t>
    </r>
    <r>
      <rPr>
        <vertAlign val="subscript"/>
        <sz val="9"/>
        <rFont val="맑은 고딕"/>
        <family val="3"/>
        <charset val="129"/>
        <scheme val="major"/>
      </rPr>
      <t>우연</t>
    </r>
    <phoneticPr fontId="4" type="noConversion"/>
  </si>
  <si>
    <t>E</t>
    <phoneticPr fontId="4" type="noConversion"/>
  </si>
  <si>
    <t>직사각형</t>
    <phoneticPr fontId="4" type="noConversion"/>
  </si>
  <si>
    <t>F</t>
    <phoneticPr fontId="4" type="noConversion"/>
  </si>
  <si>
    <r>
      <t>z</t>
    </r>
    <r>
      <rPr>
        <vertAlign val="subscript"/>
        <sz val="9"/>
        <rFont val="맑은 고딕"/>
        <family val="3"/>
        <charset val="129"/>
        <scheme val="major"/>
      </rPr>
      <t>min</t>
    </r>
    <phoneticPr fontId="4" type="noConversion"/>
  </si>
  <si>
    <t>μm</t>
    <phoneticPr fontId="4" type="noConversion"/>
  </si>
  <si>
    <t>G</t>
    <phoneticPr fontId="4" type="noConversion"/>
  </si>
  <si>
    <t>S</t>
    <phoneticPr fontId="4" type="noConversion"/>
  </si>
  <si>
    <t>초</t>
    <phoneticPr fontId="4" type="noConversion"/>
  </si>
  <si>
    <t>정규</t>
    <phoneticPr fontId="4" type="noConversion"/>
  </si>
  <si>
    <t>우연</t>
    <phoneticPr fontId="4" type="noConversion"/>
  </si>
  <si>
    <r>
      <t>S</t>
    </r>
    <r>
      <rPr>
        <vertAlign val="subscript"/>
        <sz val="9"/>
        <rFont val="맑은 고딕"/>
        <family val="3"/>
        <charset val="129"/>
        <scheme val="major"/>
      </rPr>
      <t>우연</t>
    </r>
    <phoneticPr fontId="4" type="noConversion"/>
  </si>
  <si>
    <t>J</t>
    <phoneticPr fontId="4" type="noConversion"/>
  </si>
  <si>
    <t>분해능</t>
    <phoneticPr fontId="4" type="noConversion"/>
  </si>
  <si>
    <r>
      <t>S</t>
    </r>
    <r>
      <rPr>
        <vertAlign val="subscript"/>
        <sz val="9"/>
        <rFont val="맑은 고딕"/>
        <family val="3"/>
        <charset val="129"/>
        <scheme val="major"/>
      </rPr>
      <t>분해능</t>
    </r>
    <phoneticPr fontId="4" type="noConversion"/>
  </si>
  <si>
    <t>직사각형</t>
    <phoneticPr fontId="4" type="noConversion"/>
  </si>
  <si>
    <t>K</t>
    <phoneticPr fontId="4" type="noConversion"/>
  </si>
  <si>
    <t>폐쇄오차</t>
    <phoneticPr fontId="4" type="noConversion"/>
  </si>
  <si>
    <r>
      <t>δz</t>
    </r>
    <r>
      <rPr>
        <vertAlign val="subscript"/>
        <sz val="9"/>
        <rFont val="맑은 고딕"/>
        <family val="3"/>
        <charset val="129"/>
        <scheme val="major"/>
      </rPr>
      <t>c</t>
    </r>
    <phoneticPr fontId="4" type="noConversion"/>
  </si>
  <si>
    <t>직사각형</t>
    <phoneticPr fontId="4" type="noConversion"/>
  </si>
  <si>
    <t>L</t>
    <phoneticPr fontId="4" type="noConversion"/>
  </si>
  <si>
    <t>합성표준</t>
    <phoneticPr fontId="4" type="noConversion"/>
  </si>
  <si>
    <t>Y</t>
    <phoneticPr fontId="4" type="noConversion"/>
  </si>
  <si>
    <t>μm</t>
    <phoneticPr fontId="4" type="noConversion"/>
  </si>
  <si>
    <t>측정불확도</t>
    <phoneticPr fontId="4" type="noConversion"/>
  </si>
  <si>
    <t>분해능</t>
    <phoneticPr fontId="4" type="noConversion"/>
  </si>
  <si>
    <t>소수점 자리수</t>
    <phoneticPr fontId="4" type="noConversion"/>
  </si>
  <si>
    <t>5% rule</t>
    <phoneticPr fontId="4" type="noConversion"/>
  </si>
  <si>
    <t>Number Format</t>
    <phoneticPr fontId="4" type="noConversion"/>
  </si>
  <si>
    <t>CMC초과?</t>
    <phoneticPr fontId="4" type="noConversion"/>
  </si>
  <si>
    <t>계산(μm)</t>
    <phoneticPr fontId="4" type="noConversion"/>
  </si>
  <si>
    <t>불확도</t>
    <phoneticPr fontId="4" type="noConversion"/>
  </si>
  <si>
    <t>선택</t>
    <phoneticPr fontId="4" type="noConversion"/>
  </si>
  <si>
    <t>성적서</t>
    <phoneticPr fontId="4" type="noConversion"/>
  </si>
  <si>
    <t>Rawdata</t>
    <phoneticPr fontId="4" type="noConversion"/>
  </si>
  <si>
    <t>측정불확도</t>
    <phoneticPr fontId="4" type="noConversion"/>
  </si>
  <si>
    <t>CMC</t>
    <phoneticPr fontId="4" type="noConversion"/>
  </si>
  <si>
    <t>U+α</t>
    <phoneticPr fontId="4" type="noConversion"/>
  </si>
  <si>
    <t>U&amp;r</t>
    <phoneticPr fontId="4" type="noConversion"/>
  </si>
  <si>
    <t>HCT</t>
    <phoneticPr fontId="4" type="noConversion"/>
  </si>
  <si>
    <t>k</t>
    <phoneticPr fontId="4" type="noConversion"/>
  </si>
  <si>
    <t>신뢰수준(%)</t>
    <phoneticPr fontId="4" type="noConversion"/>
  </si>
  <si>
    <t>소수점</t>
    <phoneticPr fontId="4" type="noConversion"/>
  </si>
  <si>
    <t>Number</t>
    <phoneticPr fontId="4" type="noConversion"/>
  </si>
  <si>
    <t>자리수</t>
    <phoneticPr fontId="4" type="noConversion"/>
  </si>
  <si>
    <t>Format</t>
    <phoneticPr fontId="4" type="noConversion"/>
  </si>
  <si>
    <t>0</t>
    <phoneticPr fontId="4" type="noConversion"/>
  </si>
  <si>
    <t>0.0</t>
    <phoneticPr fontId="4" type="noConversion"/>
  </si>
  <si>
    <t>0.00</t>
    <phoneticPr fontId="4" type="noConversion"/>
  </si>
  <si>
    <t>0.000</t>
    <phoneticPr fontId="4" type="noConversion"/>
  </si>
  <si>
    <t>0.000 0</t>
    <phoneticPr fontId="4" type="noConversion"/>
  </si>
  <si>
    <t>0.000 00</t>
    <phoneticPr fontId="4" type="noConversion"/>
  </si>
  <si>
    <t>0.000 000</t>
    <phoneticPr fontId="4" type="noConversion"/>
  </si>
  <si>
    <t>0.000 000 0</t>
    <phoneticPr fontId="4" type="noConversion"/>
  </si>
  <si>
    <t>0.000 000 00</t>
    <phoneticPr fontId="4" type="noConversion"/>
  </si>
  <si>
    <t>0.000 000 000</t>
    <phoneticPr fontId="4" type="noConversion"/>
  </si>
  <si>
    <t>● 교정료 계산</t>
    <phoneticPr fontId="4" type="noConversion"/>
  </si>
  <si>
    <t>조건 1</t>
    <phoneticPr fontId="4" type="noConversion"/>
  </si>
  <si>
    <t>조건 2</t>
    <phoneticPr fontId="4" type="noConversion"/>
  </si>
  <si>
    <t>기본수수료</t>
    <phoneticPr fontId="4" type="noConversion"/>
  </si>
  <si>
    <t>추가수수료</t>
    <phoneticPr fontId="4" type="noConversion"/>
  </si>
  <si>
    <t>면적</t>
    <phoneticPr fontId="4" type="noConversion"/>
  </si>
  <si>
    <t>추가면적</t>
    <phoneticPr fontId="4" type="noConversion"/>
  </si>
  <si>
    <t>소계</t>
    <phoneticPr fontId="4" type="noConversion"/>
  </si>
  <si>
    <t>합계</t>
    <phoneticPr fontId="4" type="noConversion"/>
  </si>
  <si>
    <r>
      <t>cm</t>
    </r>
    <r>
      <rPr>
        <vertAlign val="superscript"/>
        <sz val="10"/>
        <rFont val="맑은 고딕"/>
        <family val="3"/>
        <charset val="129"/>
        <scheme val="minor"/>
      </rPr>
      <t>2</t>
    </r>
    <r>
      <rPr>
        <sz val="10"/>
        <rFont val="맑은 고딕"/>
        <family val="3"/>
        <charset val="129"/>
        <scheme val="minor"/>
      </rPr>
      <t xml:space="preserve"> 이하</t>
    </r>
    <phoneticPr fontId="4" type="noConversion"/>
  </si>
  <si>
    <t>추가</t>
    <phoneticPr fontId="4" type="noConversion"/>
  </si>
  <si>
    <r>
      <t>cm</t>
    </r>
    <r>
      <rPr>
        <vertAlign val="superscript"/>
        <sz val="10"/>
        <rFont val="맑은 고딕"/>
        <family val="3"/>
        <charset val="129"/>
        <scheme val="minor"/>
      </rPr>
      <t>2</t>
    </r>
    <r>
      <rPr>
        <sz val="10"/>
        <rFont val="맑은 고딕"/>
        <family val="3"/>
        <charset val="129"/>
        <scheme val="minor"/>
      </rPr>
      <t xml:space="preserve"> 이하</t>
    </r>
    <phoneticPr fontId="4" type="noConversion"/>
  </si>
  <si>
    <r>
      <t>cm</t>
    </r>
    <r>
      <rPr>
        <vertAlign val="superscript"/>
        <sz val="10"/>
        <rFont val="맑은 고딕"/>
        <family val="3"/>
        <charset val="129"/>
        <scheme val="minor"/>
      </rPr>
      <t>2</t>
    </r>
    <r>
      <rPr>
        <sz val="10"/>
        <rFont val="맑은 고딕"/>
        <family val="3"/>
        <charset val="129"/>
        <scheme val="minor"/>
      </rPr>
      <t xml:space="preserve"> 마다</t>
    </r>
    <phoneticPr fontId="4" type="noConversion"/>
  </si>
  <si>
    <t>추가</t>
    <phoneticPr fontId="4" type="noConversion"/>
  </si>
  <si>
    <r>
      <t>cm</t>
    </r>
    <r>
      <rPr>
        <vertAlign val="superscript"/>
        <sz val="10"/>
        <rFont val="맑은 고딕"/>
        <family val="3"/>
        <charset val="129"/>
        <scheme val="minor"/>
      </rPr>
      <t>2</t>
    </r>
    <r>
      <rPr>
        <sz val="10"/>
        <rFont val="맑은 고딕"/>
        <family val="3"/>
        <charset val="129"/>
        <scheme val="minor"/>
      </rPr>
      <t xml:space="preserve"> 이상</t>
    </r>
    <phoneticPr fontId="4" type="noConversion"/>
  </si>
  <si>
    <t>○ 교정결과</t>
    <phoneticPr fontId="4" type="noConversion"/>
  </si>
  <si>
    <t>측정점</t>
    <phoneticPr fontId="4" type="noConversion"/>
  </si>
  <si>
    <t>측정위치</t>
    <phoneticPr fontId="4" type="noConversion"/>
  </si>
  <si>
    <t>A→C</t>
    <phoneticPr fontId="4" type="noConversion"/>
  </si>
  <si>
    <t>B→D</t>
    <phoneticPr fontId="4" type="noConversion"/>
  </si>
  <si>
    <t>A→B</t>
    <phoneticPr fontId="4" type="noConversion"/>
  </si>
  <si>
    <t>D→C</t>
    <phoneticPr fontId="4" type="noConversion"/>
  </si>
  <si>
    <t>A→D</t>
    <phoneticPr fontId="4" type="noConversion"/>
  </si>
  <si>
    <t>B→C</t>
    <phoneticPr fontId="4" type="noConversion"/>
  </si>
  <si>
    <t>F→E</t>
    <phoneticPr fontId="4" type="noConversion"/>
  </si>
  <si>
    <t>G→H</t>
    <phoneticPr fontId="4" type="noConversion"/>
  </si>
  <si>
    <t>(신뢰수준 약 95 %,</t>
  </si>
  <si>
    <t>2)</t>
    <phoneticPr fontId="4" type="noConversion"/>
  </si>
  <si>
    <t>BD</t>
    <phoneticPr fontId="4" type="noConversion"/>
  </si>
  <si>
    <t>AB</t>
    <phoneticPr fontId="4" type="noConversion"/>
  </si>
  <si>
    <t>DC</t>
    <phoneticPr fontId="4" type="noConversion"/>
  </si>
  <si>
    <t>AD</t>
    <phoneticPr fontId="4" type="noConversion"/>
  </si>
  <si>
    <t>BC</t>
    <phoneticPr fontId="4" type="noConversion"/>
  </si>
  <si>
    <t>FE</t>
    <phoneticPr fontId="4" type="noConversion"/>
  </si>
  <si>
    <t>GH</t>
    <phoneticPr fontId="4" type="noConversion"/>
  </si>
  <si>
    <t>○ 측정점간의 거리</t>
    <phoneticPr fontId="4" type="noConversion"/>
  </si>
  <si>
    <t>가로 :</t>
    <phoneticPr fontId="4" type="noConversion"/>
  </si>
  <si>
    <t>세로 :</t>
    <phoneticPr fontId="4" type="noConversion"/>
  </si>
  <si>
    <t>대각선 :</t>
    <phoneticPr fontId="4" type="noConversion"/>
  </si>
  <si>
    <t>○ Distance between measuring points</t>
    <phoneticPr fontId="4" type="noConversion"/>
  </si>
  <si>
    <t>Vertical :</t>
    <phoneticPr fontId="4" type="noConversion"/>
  </si>
  <si>
    <t>Horizontal :</t>
    <phoneticPr fontId="4" type="noConversion"/>
  </si>
  <si>
    <t>Diagonal :</t>
    <phoneticPr fontId="4" type="noConversion"/>
  </si>
  <si>
    <t>○ Calibration result</t>
    <phoneticPr fontId="4" type="noConversion"/>
  </si>
  <si>
    <t>Measuring point</t>
    <phoneticPr fontId="4" type="noConversion"/>
  </si>
  <si>
    <t>Measuring Line</t>
    <phoneticPr fontId="4" type="noConversion"/>
  </si>
  <si>
    <t>(Confidence level about 95 %,</t>
    <phoneticPr fontId="4" type="noConversion"/>
  </si>
  <si>
    <t>표기용</t>
    <phoneticPr fontId="4" type="noConversion"/>
  </si>
  <si>
    <t>Min</t>
    <phoneticPr fontId="4" type="noConversion"/>
  </si>
  <si>
    <t>Max</t>
    <phoneticPr fontId="4" type="noConversion"/>
  </si>
  <si>
    <t>명목값</t>
    <phoneticPr fontId="4" type="noConversion"/>
  </si>
  <si>
    <t>교정값</t>
    <phoneticPr fontId="4" type="noConversion"/>
  </si>
  <si>
    <t>보정값</t>
    <phoneticPr fontId="4" type="noConversion"/>
  </si>
  <si>
    <t>Spec</t>
    <phoneticPr fontId="4" type="noConversion"/>
  </si>
  <si>
    <t>Pass/Fail</t>
    <phoneticPr fontId="4" type="noConversion"/>
  </si>
  <si>
    <t>불확도</t>
    <phoneticPr fontId="4" type="noConversion"/>
  </si>
  <si>
    <t>μm</t>
    <phoneticPr fontId="4" type="noConversion"/>
  </si>
  <si>
    <t>측정항목</t>
    <phoneticPr fontId="4" type="noConversion"/>
  </si>
  <si>
    <t>평면도</t>
    <phoneticPr fontId="4" type="noConversion"/>
  </si>
  <si>
    <t>μm</t>
    <phoneticPr fontId="4" type="noConversion"/>
  </si>
  <si>
    <t>※ 신뢰수준 약 95 %,</t>
  </si>
  <si>
    <t>평면도</t>
    <phoneticPr fontId="4" type="noConversion"/>
  </si>
  <si>
    <r>
      <rPr>
        <b/>
        <sz val="20"/>
        <rFont val="돋움"/>
        <family val="3"/>
        <charset val="129"/>
      </rPr>
      <t>◆</t>
    </r>
    <r>
      <rPr>
        <b/>
        <sz val="20"/>
        <rFont val="Tahoma"/>
        <family val="2"/>
      </rPr>
      <t xml:space="preserve"> RAWDATA </t>
    </r>
    <r>
      <rPr>
        <b/>
        <sz val="20"/>
        <rFont val="돋움"/>
        <family val="3"/>
        <charset val="129"/>
      </rPr>
      <t>◆</t>
    </r>
    <phoneticPr fontId="4" type="noConversion"/>
  </si>
  <si>
    <t>등록번호</t>
    <phoneticPr fontId="4" type="noConversion"/>
  </si>
  <si>
    <t>교정번호</t>
    <phoneticPr fontId="4" type="noConversion"/>
  </si>
  <si>
    <t>교정자</t>
    <phoneticPr fontId="4" type="noConversion"/>
  </si>
  <si>
    <t>기기번호</t>
    <phoneticPr fontId="4" type="noConversion"/>
  </si>
  <si>
    <t>교정일자</t>
    <phoneticPr fontId="4" type="noConversion"/>
  </si>
  <si>
    <t>기술책임자</t>
    <phoneticPr fontId="4" type="noConversion"/>
  </si>
  <si>
    <t>○ 측정데이터</t>
    <phoneticPr fontId="4" type="noConversion"/>
  </si>
  <si>
    <r>
      <t xml:space="preserve">1. </t>
    </r>
    <r>
      <rPr>
        <b/>
        <sz val="9"/>
        <rFont val="돋움"/>
        <family val="3"/>
        <charset val="129"/>
      </rPr>
      <t>평면도</t>
    </r>
    <r>
      <rPr>
        <b/>
        <sz val="9"/>
        <rFont val="Tahoma"/>
        <family val="2"/>
      </rPr>
      <t xml:space="preserve"> </t>
    </r>
    <r>
      <rPr>
        <b/>
        <sz val="9"/>
        <rFont val="돋움"/>
        <family val="3"/>
        <charset val="129"/>
      </rPr>
      <t>측정</t>
    </r>
    <r>
      <rPr>
        <b/>
        <sz val="9"/>
        <rFont val="Tahoma"/>
        <family val="2"/>
      </rPr>
      <t xml:space="preserve"> </t>
    </r>
    <r>
      <rPr>
        <b/>
        <sz val="9"/>
        <rFont val="돋움"/>
        <family val="3"/>
        <charset val="129"/>
      </rPr>
      <t>결과</t>
    </r>
    <phoneticPr fontId="4" type="noConversion"/>
  </si>
  <si>
    <t>전기식 수준기 지시값 (초)</t>
    <phoneticPr fontId="4" type="noConversion"/>
  </si>
  <si>
    <r>
      <t xml:space="preserve">2. </t>
    </r>
    <r>
      <rPr>
        <b/>
        <sz val="9"/>
        <rFont val="돋움"/>
        <family val="3"/>
        <charset val="129"/>
      </rPr>
      <t>반복정밀도</t>
    </r>
    <r>
      <rPr>
        <b/>
        <sz val="9"/>
        <rFont val="Tahoma"/>
        <family val="2"/>
      </rPr>
      <t xml:space="preserve"> </t>
    </r>
    <r>
      <rPr>
        <b/>
        <sz val="9"/>
        <rFont val="돋움"/>
        <family val="3"/>
        <charset val="129"/>
      </rPr>
      <t>측정결과</t>
    </r>
    <phoneticPr fontId="4" type="noConversion"/>
  </si>
  <si>
    <t>번호</t>
    <phoneticPr fontId="4" type="noConversion"/>
  </si>
  <si>
    <t>A→C</t>
  </si>
  <si>
    <t>B→D</t>
  </si>
  <si>
    <t>A→B</t>
  </si>
  <si>
    <t>D→C</t>
  </si>
  <si>
    <t>A→D</t>
  </si>
  <si>
    <t>B→C</t>
  </si>
  <si>
    <t>F→E</t>
  </si>
  <si>
    <t>G→H</t>
  </si>
  <si>
    <t>번호</t>
    <phoneticPr fontId="4" type="noConversion"/>
  </si>
  <si>
    <t>측정값</t>
    <phoneticPr fontId="4" type="noConversion"/>
  </si>
  <si>
    <t>초</t>
    <phoneticPr fontId="4" type="noConversion"/>
  </si>
  <si>
    <r>
      <t>1</t>
    </r>
    <r>
      <rPr>
        <sz val="9"/>
        <rFont val="돋움"/>
        <family val="3"/>
        <charset val="129"/>
      </rPr>
      <t>회</t>
    </r>
    <phoneticPr fontId="4" type="noConversion"/>
  </si>
  <si>
    <r>
      <t>2</t>
    </r>
    <r>
      <rPr>
        <sz val="9"/>
        <rFont val="돋움"/>
        <family val="3"/>
        <charset val="129"/>
      </rPr>
      <t>회</t>
    </r>
    <phoneticPr fontId="4" type="noConversion"/>
  </si>
  <si>
    <r>
      <t>3회</t>
    </r>
    <r>
      <rPr>
        <sz val="9"/>
        <rFont val="돋움"/>
        <family val="3"/>
        <charset val="129"/>
      </rPr>
      <t/>
    </r>
  </si>
  <si>
    <r>
      <t>4회</t>
    </r>
    <r>
      <rPr>
        <sz val="9"/>
        <rFont val="돋움"/>
        <family val="3"/>
        <charset val="129"/>
      </rPr>
      <t/>
    </r>
  </si>
  <si>
    <r>
      <t>5회</t>
    </r>
    <r>
      <rPr>
        <sz val="9"/>
        <rFont val="돋움"/>
        <family val="3"/>
        <charset val="129"/>
      </rPr>
      <t/>
    </r>
  </si>
  <si>
    <r>
      <t>6회</t>
    </r>
    <r>
      <rPr>
        <sz val="9"/>
        <rFont val="돋움"/>
        <family val="3"/>
        <charset val="129"/>
      </rPr>
      <t/>
    </r>
  </si>
  <si>
    <r>
      <t>7회</t>
    </r>
    <r>
      <rPr>
        <sz val="9"/>
        <rFont val="돋움"/>
        <family val="3"/>
        <charset val="129"/>
      </rPr>
      <t/>
    </r>
  </si>
  <si>
    <r>
      <t>8회</t>
    </r>
    <r>
      <rPr>
        <sz val="9"/>
        <rFont val="돋움"/>
        <family val="3"/>
        <charset val="129"/>
      </rPr>
      <t/>
    </r>
  </si>
  <si>
    <r>
      <t>9회</t>
    </r>
    <r>
      <rPr>
        <sz val="9"/>
        <rFont val="돋움"/>
        <family val="3"/>
        <charset val="129"/>
      </rPr>
      <t/>
    </r>
  </si>
  <si>
    <r>
      <t>10회</t>
    </r>
    <r>
      <rPr>
        <sz val="9"/>
        <rFont val="돋움"/>
        <family val="3"/>
        <charset val="129"/>
      </rPr>
      <t/>
    </r>
  </si>
  <si>
    <t>◆ 측정불확도 추정보고서 ◆</t>
    <phoneticPr fontId="4" type="noConversion"/>
  </si>
  <si>
    <t>■ 측정 정보</t>
    <phoneticPr fontId="4" type="noConversion"/>
  </si>
  <si>
    <t>크기 (mm)</t>
    <phoneticPr fontId="4" type="noConversion"/>
  </si>
  <si>
    <t>제외너비 (mm)</t>
    <phoneticPr fontId="4" type="noConversion"/>
  </si>
  <si>
    <t>환산계수 (C)</t>
    <phoneticPr fontId="4" type="noConversion"/>
  </si>
  <si>
    <t>측정점간격 (F)</t>
    <phoneticPr fontId="4" type="noConversion"/>
  </si>
  <si>
    <t>측정점 수 (N)</t>
    <phoneticPr fontId="4" type="noConversion"/>
  </si>
  <si>
    <t>/초</t>
    <phoneticPr fontId="4" type="noConversion"/>
  </si>
  <si>
    <t>mm</t>
    <phoneticPr fontId="4" type="noConversion"/>
  </si>
  <si>
    <t>가로</t>
    <phoneticPr fontId="4" type="noConversion"/>
  </si>
  <si>
    <r>
      <t>4.85×10</t>
    </r>
    <r>
      <rPr>
        <vertAlign val="superscript"/>
        <sz val="10"/>
        <rFont val="맑은 고딕"/>
        <family val="3"/>
        <charset val="129"/>
        <scheme val="minor"/>
      </rPr>
      <t>-6</t>
    </r>
    <phoneticPr fontId="4" type="noConversion"/>
  </si>
  <si>
    <r>
      <t>4.85×10</t>
    </r>
    <r>
      <rPr>
        <vertAlign val="superscript"/>
        <sz val="10"/>
        <rFont val="맑은 고딕"/>
        <family val="3"/>
        <charset val="129"/>
        <scheme val="minor"/>
      </rPr>
      <t>-6</t>
    </r>
    <phoneticPr fontId="4" type="noConversion"/>
  </si>
  <si>
    <t>세로</t>
    <phoneticPr fontId="4" type="noConversion"/>
  </si>
  <si>
    <r>
      <t>4.85×10</t>
    </r>
    <r>
      <rPr>
        <vertAlign val="superscript"/>
        <sz val="10"/>
        <rFont val="맑은 고딕"/>
        <family val="3"/>
        <charset val="129"/>
        <scheme val="minor"/>
      </rPr>
      <t>-6</t>
    </r>
    <phoneticPr fontId="4" type="noConversion"/>
  </si>
  <si>
    <t>■ 정반의 각 측정선별 측정 데이터</t>
    <phoneticPr fontId="4" type="noConversion"/>
  </si>
  <si>
    <t>○ 측정선 : AC</t>
    <phoneticPr fontId="4" type="noConversion"/>
  </si>
  <si>
    <t>○ 측정선 : BD</t>
    <phoneticPr fontId="4" type="noConversion"/>
  </si>
  <si>
    <t>측정값
( ˝ )</t>
    <phoneticPr fontId="4" type="noConversion"/>
  </si>
  <si>
    <t>누적값
( ˝ )</t>
    <phoneticPr fontId="4" type="noConversion"/>
  </si>
  <si>
    <t>높이
(μm)</t>
    <phoneticPr fontId="4" type="noConversion"/>
  </si>
  <si>
    <t>높이
(μm)</t>
    <phoneticPr fontId="4" type="noConversion"/>
  </si>
  <si>
    <t>○ 측정선 : AB</t>
    <phoneticPr fontId="4" type="noConversion"/>
  </si>
  <si>
    <t>○ 측정선 : DC</t>
    <phoneticPr fontId="4" type="noConversion"/>
  </si>
  <si>
    <t>측정값
( ˝ )</t>
    <phoneticPr fontId="4" type="noConversion"/>
  </si>
  <si>
    <t>측정점</t>
    <phoneticPr fontId="4" type="noConversion"/>
  </si>
  <si>
    <t>○ 측정선 : AD</t>
    <phoneticPr fontId="4" type="noConversion"/>
  </si>
  <si>
    <t>○ 측정선 : BC</t>
    <phoneticPr fontId="4" type="noConversion"/>
  </si>
  <si>
    <t>측정점</t>
    <phoneticPr fontId="4" type="noConversion"/>
  </si>
  <si>
    <t>측정값
( ˝ )</t>
    <phoneticPr fontId="4" type="noConversion"/>
  </si>
  <si>
    <t>누적값
( ˝ )</t>
    <phoneticPr fontId="4" type="noConversion"/>
  </si>
  <si>
    <t>높이
(μm)</t>
    <phoneticPr fontId="4" type="noConversion"/>
  </si>
  <si>
    <t>○ 측정선 : FE</t>
    <phoneticPr fontId="4" type="noConversion"/>
  </si>
  <si>
    <t>○ 측정선 : GH</t>
    <phoneticPr fontId="4" type="noConversion"/>
  </si>
  <si>
    <t>측정점</t>
    <phoneticPr fontId="4" type="noConversion"/>
  </si>
  <si>
    <t>측정값
( ˝ )</t>
    <phoneticPr fontId="4" type="noConversion"/>
  </si>
  <si>
    <t>누적값
( ˝ )</t>
    <phoneticPr fontId="4" type="noConversion"/>
  </si>
  <si>
    <t>높이
(μm)</t>
    <phoneticPr fontId="4" type="noConversion"/>
  </si>
  <si>
    <t>높이
(μm)</t>
    <phoneticPr fontId="4" type="noConversion"/>
  </si>
  <si>
    <t>■ 특정 측정점에서의 반복 측정 데이터</t>
    <phoneticPr fontId="4" type="noConversion"/>
  </si>
  <si>
    <t>측정값
( ˝ )</t>
    <phoneticPr fontId="4" type="noConversion"/>
  </si>
  <si>
    <t>1회</t>
    <phoneticPr fontId="4" type="noConversion"/>
  </si>
  <si>
    <t>2회</t>
  </si>
  <si>
    <t>3회</t>
  </si>
  <si>
    <t>4회</t>
  </si>
  <si>
    <t>5회</t>
  </si>
  <si>
    <t>표준편차 ( ˝ )</t>
    <phoneticPr fontId="4" type="noConversion"/>
  </si>
  <si>
    <t>6회</t>
    <phoneticPr fontId="4" type="noConversion"/>
  </si>
  <si>
    <t>7회</t>
  </si>
  <si>
    <t>8회</t>
  </si>
  <si>
    <t>9회</t>
  </si>
  <si>
    <t>10회</t>
  </si>
  <si>
    <t>■ 수학적 모델</t>
    <phoneticPr fontId="4" type="noConversion"/>
  </si>
  <si>
    <t>Y</t>
    <phoneticPr fontId="4" type="noConversion"/>
  </si>
  <si>
    <t>: 평면도</t>
    <phoneticPr fontId="4" type="noConversion"/>
  </si>
  <si>
    <r>
      <t>z</t>
    </r>
    <r>
      <rPr>
        <vertAlign val="subscript"/>
        <sz val="10"/>
        <rFont val="Times New Roman"/>
        <family val="1"/>
      </rPr>
      <t>max</t>
    </r>
    <phoneticPr fontId="4" type="noConversion"/>
  </si>
  <si>
    <t>: 기준점인 정반 중앙점에 대한 높이가 가장 큰 점</t>
    <phoneticPr fontId="4" type="noConversion"/>
  </si>
  <si>
    <r>
      <t>z</t>
    </r>
    <r>
      <rPr>
        <vertAlign val="subscript"/>
        <sz val="10"/>
        <rFont val="Times New Roman"/>
        <family val="1"/>
      </rPr>
      <t>min</t>
    </r>
    <phoneticPr fontId="4" type="noConversion"/>
  </si>
  <si>
    <t>: 기준점인 정반 중앙점에 대한 높이가 가장 작은 점</t>
    <phoneticPr fontId="4" type="noConversion"/>
  </si>
  <si>
    <r>
      <t>δz</t>
    </r>
    <r>
      <rPr>
        <i/>
        <vertAlign val="subscript"/>
        <sz val="10"/>
        <rFont val="Times New Roman"/>
        <family val="1"/>
      </rPr>
      <t>c</t>
    </r>
    <phoneticPr fontId="4" type="noConversion"/>
  </si>
  <si>
    <t>: 폐쇄오차에 대한 보정항</t>
    <phoneticPr fontId="4" type="noConversion"/>
  </si>
  <si>
    <t>■ 합성표준불확도 관계식</t>
    <phoneticPr fontId="4" type="noConversion"/>
  </si>
  <si>
    <t>※ 감도계수</t>
    <phoneticPr fontId="4" type="noConversion"/>
  </si>
  <si>
    <t>■ 불확도 총괄표</t>
    <phoneticPr fontId="4" type="noConversion"/>
  </si>
  <si>
    <t>입력량</t>
    <phoneticPr fontId="4" type="noConversion"/>
  </si>
  <si>
    <t>추정값</t>
    <phoneticPr fontId="4" type="noConversion"/>
  </si>
  <si>
    <t>표준불확도</t>
    <phoneticPr fontId="4" type="noConversion"/>
  </si>
  <si>
    <t>확률분포</t>
    <phoneticPr fontId="4" type="noConversion"/>
  </si>
  <si>
    <t>감도계수</t>
    <phoneticPr fontId="4" type="noConversion"/>
  </si>
  <si>
    <t>불확도 기여량</t>
    <phoneticPr fontId="4" type="noConversion"/>
  </si>
  <si>
    <t>자유도</t>
    <phoneticPr fontId="4" type="noConversion"/>
  </si>
  <si>
    <r>
      <t>X</t>
    </r>
    <r>
      <rPr>
        <i/>
        <vertAlign val="subscript"/>
        <sz val="10"/>
        <rFont val="Times New Roman"/>
        <family val="1"/>
      </rPr>
      <t>i</t>
    </r>
    <phoneticPr fontId="4" type="noConversion"/>
  </si>
  <si>
    <r>
      <t>x</t>
    </r>
    <r>
      <rPr>
        <i/>
        <vertAlign val="subscript"/>
        <sz val="10"/>
        <rFont val="Times New Roman"/>
        <family val="1"/>
      </rPr>
      <t>i</t>
    </r>
    <phoneticPr fontId="4" type="noConversion"/>
  </si>
  <si>
    <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x</t>
    </r>
    <r>
      <rPr>
        <i/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)</t>
    </r>
    <phoneticPr fontId="4" type="noConversion"/>
  </si>
  <si>
    <r>
      <t>c</t>
    </r>
    <r>
      <rPr>
        <i/>
        <vertAlign val="subscript"/>
        <sz val="10"/>
        <rFont val="Times New Roman"/>
        <family val="1"/>
      </rPr>
      <t>i</t>
    </r>
    <phoneticPr fontId="4" type="noConversion"/>
  </si>
  <si>
    <r>
      <t>u</t>
    </r>
    <r>
      <rPr>
        <i/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(y)</t>
    </r>
    <phoneticPr fontId="4" type="noConversion"/>
  </si>
  <si>
    <t>A</t>
    <phoneticPr fontId="4" type="noConversion"/>
  </si>
  <si>
    <t>μm</t>
    <phoneticPr fontId="4" type="noConversion"/>
  </si>
  <si>
    <t>μm</t>
    <phoneticPr fontId="4" type="noConversion"/>
  </si>
  <si>
    <t>B</t>
    <phoneticPr fontId="4" type="noConversion"/>
  </si>
  <si>
    <t>S</t>
    <phoneticPr fontId="4" type="noConversion"/>
  </si>
  <si>
    <t>-</t>
    <phoneticPr fontId="4" type="noConversion"/>
  </si>
  <si>
    <t>˝</t>
    <phoneticPr fontId="4" type="noConversion"/>
  </si>
  <si>
    <t>μm/ ˝</t>
    <phoneticPr fontId="4" type="noConversion"/>
  </si>
  <si>
    <t>μm</t>
    <phoneticPr fontId="4" type="noConversion"/>
  </si>
  <si>
    <t>C</t>
    <phoneticPr fontId="4" type="noConversion"/>
  </si>
  <si>
    <r>
      <t>S</t>
    </r>
    <r>
      <rPr>
        <vertAlign val="subscript"/>
        <sz val="10"/>
        <rFont val="바탕"/>
        <family val="1"/>
        <charset val="129"/>
      </rPr>
      <t>교정</t>
    </r>
    <phoneticPr fontId="4" type="noConversion"/>
  </si>
  <si>
    <t>-</t>
    <phoneticPr fontId="4" type="noConversion"/>
  </si>
  <si>
    <t>D</t>
    <phoneticPr fontId="4" type="noConversion"/>
  </si>
  <si>
    <r>
      <t>S</t>
    </r>
    <r>
      <rPr>
        <vertAlign val="subscript"/>
        <sz val="10"/>
        <rFont val="바탕"/>
        <family val="1"/>
        <charset val="129"/>
      </rPr>
      <t>우연</t>
    </r>
    <phoneticPr fontId="4" type="noConversion"/>
  </si>
  <si>
    <t>-</t>
    <phoneticPr fontId="4" type="noConversion"/>
  </si>
  <si>
    <t>E</t>
    <phoneticPr fontId="4" type="noConversion"/>
  </si>
  <si>
    <r>
      <t>S</t>
    </r>
    <r>
      <rPr>
        <vertAlign val="subscript"/>
        <sz val="10"/>
        <rFont val="바탕"/>
        <family val="1"/>
        <charset val="129"/>
      </rPr>
      <t>분해능</t>
    </r>
    <phoneticPr fontId="4" type="noConversion"/>
  </si>
  <si>
    <t>˝</t>
    <phoneticPr fontId="4" type="noConversion"/>
  </si>
  <si>
    <t>˝</t>
    <phoneticPr fontId="4" type="noConversion"/>
  </si>
  <si>
    <t>-</t>
    <phoneticPr fontId="4" type="noConversion"/>
  </si>
  <si>
    <t>F</t>
    <phoneticPr fontId="4" type="noConversion"/>
  </si>
  <si>
    <r>
      <t>z</t>
    </r>
    <r>
      <rPr>
        <vertAlign val="subscript"/>
        <sz val="10"/>
        <rFont val="Times New Roman"/>
        <family val="1"/>
      </rPr>
      <t>min</t>
    </r>
    <phoneticPr fontId="4" type="noConversion"/>
  </si>
  <si>
    <t>μm</t>
    <phoneticPr fontId="4" type="noConversion"/>
  </si>
  <si>
    <t>G</t>
    <phoneticPr fontId="4" type="noConversion"/>
  </si>
  <si>
    <t>μm/ ˝</t>
    <phoneticPr fontId="4" type="noConversion"/>
  </si>
  <si>
    <t>H</t>
    <phoneticPr fontId="4" type="noConversion"/>
  </si>
  <si>
    <t>I</t>
    <phoneticPr fontId="4" type="noConversion"/>
  </si>
  <si>
    <r>
      <t>S</t>
    </r>
    <r>
      <rPr>
        <vertAlign val="subscript"/>
        <sz val="10"/>
        <rFont val="바탕"/>
        <family val="1"/>
        <charset val="129"/>
      </rPr>
      <t>우연</t>
    </r>
    <phoneticPr fontId="4" type="noConversion"/>
  </si>
  <si>
    <t>J</t>
    <phoneticPr fontId="4" type="noConversion"/>
  </si>
  <si>
    <t>K</t>
    <phoneticPr fontId="4" type="noConversion"/>
  </si>
  <si>
    <t>μm</t>
    <phoneticPr fontId="4" type="noConversion"/>
  </si>
  <si>
    <t>L</t>
    <phoneticPr fontId="4" type="noConversion"/>
  </si>
  <si>
    <t>Y</t>
    <phoneticPr fontId="4" type="noConversion"/>
  </si>
  <si>
    <t>■ 표준불확도 성분의 계산</t>
    <phoneticPr fontId="4" type="noConversion"/>
  </si>
  <si>
    <r>
      <rPr>
        <b/>
        <sz val="10"/>
        <rFont val="맑은 고딕"/>
        <family val="1"/>
        <scheme val="major"/>
      </rPr>
      <t>1</t>
    </r>
    <r>
      <rPr>
        <b/>
        <sz val="10"/>
        <rFont val="맑은 고딕"/>
        <family val="3"/>
        <charset val="129"/>
        <scheme val="major"/>
      </rPr>
      <t xml:space="preserve">. 정반 중앙점에 대한 최대높이의 표준불확도, </t>
    </r>
    <r>
      <rPr>
        <b/>
        <i/>
        <sz val="10"/>
        <rFont val="Times New Roman"/>
        <family val="1"/>
      </rPr>
      <t>u</t>
    </r>
    <r>
      <rPr>
        <b/>
        <sz val="10"/>
        <rFont val="Times New Roman"/>
        <family val="1"/>
      </rPr>
      <t>(</t>
    </r>
    <r>
      <rPr>
        <b/>
        <i/>
        <sz val="10"/>
        <rFont val="Times New Roman"/>
        <family val="1"/>
      </rPr>
      <t>z</t>
    </r>
    <r>
      <rPr>
        <b/>
        <vertAlign val="subscript"/>
        <sz val="10"/>
        <rFont val="Times New Roman"/>
        <family val="1"/>
      </rPr>
      <t>max</t>
    </r>
    <r>
      <rPr>
        <b/>
        <sz val="10"/>
        <rFont val="Times New Roman"/>
        <family val="1"/>
      </rPr>
      <t>)</t>
    </r>
    <phoneticPr fontId="4" type="noConversion"/>
  </si>
  <si>
    <t>A1. 추정값 :</t>
    <phoneticPr fontId="4" type="noConversion"/>
  </si>
  <si>
    <t>A2. 표준불확도 :</t>
    <phoneticPr fontId="4" type="noConversion"/>
  </si>
  <si>
    <r>
      <t xml:space="preserve">※ </t>
    </r>
    <r>
      <rPr>
        <sz val="10"/>
        <rFont val="Times New Roman"/>
        <family val="1"/>
      </rPr>
      <t>z</t>
    </r>
    <r>
      <rPr>
        <vertAlign val="subscript"/>
        <sz val="10"/>
        <rFont val="맑은 고딕"/>
        <family val="3"/>
        <charset val="129"/>
        <scheme val="minor"/>
      </rPr>
      <t>max</t>
    </r>
    <r>
      <rPr>
        <sz val="10"/>
        <rFont val="맑은 고딕"/>
        <family val="3"/>
        <charset val="129"/>
        <scheme val="minor"/>
      </rPr>
      <t xml:space="preserve"> 가 대각선 측정선상에 위치할 경우</t>
    </r>
    <phoneticPr fontId="4" type="noConversion"/>
  </si>
  <si>
    <r>
      <t xml:space="preserve">※ </t>
    </r>
    <r>
      <rPr>
        <sz val="10"/>
        <rFont val="Times New Roman"/>
        <family val="1"/>
      </rPr>
      <t>z</t>
    </r>
    <r>
      <rPr>
        <vertAlign val="subscript"/>
        <sz val="10"/>
        <rFont val="맑은 고딕"/>
        <family val="3"/>
        <charset val="129"/>
        <scheme val="minor"/>
      </rPr>
      <t>max</t>
    </r>
    <r>
      <rPr>
        <sz val="10"/>
        <rFont val="맑은 고딕"/>
        <family val="3"/>
        <charset val="129"/>
        <scheme val="minor"/>
      </rPr>
      <t xml:space="preserve"> 가 대각선이 아닌 측정선상에 위치할 경우</t>
    </r>
    <phoneticPr fontId="4" type="noConversion"/>
  </si>
  <si>
    <r>
      <t>※ 환산계수  (</t>
    </r>
    <r>
      <rPr>
        <i/>
        <sz val="10"/>
        <rFont val="Times New Roman"/>
        <family val="1"/>
      </rPr>
      <t>C</t>
    </r>
    <r>
      <rPr>
        <sz val="10"/>
        <rFont val="맑은 고딕"/>
        <family val="3"/>
        <charset val="129"/>
        <scheme val="minor"/>
      </rPr>
      <t>)=</t>
    </r>
    <phoneticPr fontId="4" type="noConversion"/>
  </si>
  <si>
    <r>
      <t>※ 발길이     (</t>
    </r>
    <r>
      <rPr>
        <i/>
        <sz val="10"/>
        <rFont val="Times New Roman"/>
        <family val="1"/>
      </rPr>
      <t>F</t>
    </r>
    <r>
      <rPr>
        <sz val="10"/>
        <rFont val="맑은 고딕"/>
        <family val="3"/>
        <charset val="129"/>
        <scheme val="minor"/>
      </rPr>
      <t>)=</t>
    </r>
    <phoneticPr fontId="4" type="noConversion"/>
  </si>
  <si>
    <r>
      <t>※ 측정점 수 (</t>
    </r>
    <r>
      <rPr>
        <i/>
        <sz val="10"/>
        <rFont val="Times New Roman"/>
        <family val="1"/>
      </rPr>
      <t>N</t>
    </r>
    <r>
      <rPr>
        <sz val="10"/>
        <rFont val="맑은 고딕"/>
        <family val="3"/>
        <charset val="129"/>
        <scheme val="minor"/>
      </rPr>
      <t>)=</t>
    </r>
    <phoneticPr fontId="4" type="noConversion"/>
  </si>
  <si>
    <r>
      <t xml:space="preserve">※ 읽음값 </t>
    </r>
    <r>
      <rPr>
        <i/>
        <sz val="10"/>
        <rFont val="Times New Roman"/>
        <family val="1"/>
      </rPr>
      <t>S</t>
    </r>
    <r>
      <rPr>
        <sz val="10"/>
        <rFont val="맑은 고딕"/>
        <family val="3"/>
        <charset val="129"/>
        <scheme val="minor"/>
      </rPr>
      <t xml:space="preserve">의 표준불확도 </t>
    </r>
    <r>
      <rPr>
        <i/>
        <sz val="10"/>
        <rFont val="Times New Roman"/>
        <family val="1"/>
      </rPr>
      <t>u</t>
    </r>
    <r>
      <rPr>
        <sz val="10"/>
        <rFont val="맑은 고딕"/>
        <family val="3"/>
        <charset val="129"/>
        <scheme val="minor"/>
      </rPr>
      <t>(</t>
    </r>
    <r>
      <rPr>
        <i/>
        <sz val="10"/>
        <rFont val="Times New Roman"/>
        <family val="1"/>
      </rPr>
      <t>S</t>
    </r>
    <r>
      <rPr>
        <sz val="10"/>
        <rFont val="맑은 고딕"/>
        <family val="3"/>
        <charset val="129"/>
        <scheme val="minor"/>
      </rPr>
      <t>)=</t>
    </r>
    <phoneticPr fontId="4" type="noConversion"/>
  </si>
  <si>
    <r>
      <t xml:space="preserve">※ </t>
    </r>
    <r>
      <rPr>
        <sz val="10"/>
        <rFont val="Times New Roman"/>
        <family val="1"/>
      </rPr>
      <t>z</t>
    </r>
    <r>
      <rPr>
        <vertAlign val="subscript"/>
        <sz val="10"/>
        <rFont val="맑은 고딕"/>
        <family val="3"/>
        <charset val="129"/>
        <scheme val="minor"/>
      </rPr>
      <t>max</t>
    </r>
    <r>
      <rPr>
        <sz val="10"/>
        <rFont val="맑은 고딕"/>
        <family val="3"/>
        <charset val="129"/>
        <scheme val="minor"/>
      </rPr>
      <t xml:space="preserve"> 가</t>
    </r>
    <phoneticPr fontId="4" type="noConversion"/>
  </si>
  <si>
    <r>
      <t xml:space="preserve">※ </t>
    </r>
    <r>
      <rPr>
        <sz val="10"/>
        <rFont val="Times New Roman"/>
        <family val="1"/>
      </rPr>
      <t>z</t>
    </r>
    <r>
      <rPr>
        <vertAlign val="subscript"/>
        <sz val="10"/>
        <rFont val="맑은 고딕"/>
        <family val="3"/>
        <charset val="129"/>
        <scheme val="minor"/>
      </rPr>
      <t>max</t>
    </r>
    <r>
      <rPr>
        <sz val="10"/>
        <rFont val="맑은 고딕"/>
        <family val="3"/>
        <charset val="129"/>
        <scheme val="minor"/>
      </rPr>
      <t xml:space="preserve"> 가</t>
    </r>
    <phoneticPr fontId="4" type="noConversion"/>
  </si>
  <si>
    <t>에 위치하므로</t>
    <phoneticPr fontId="4" type="noConversion"/>
  </si>
  <si>
    <t>A3. 확률분포 :</t>
    <phoneticPr fontId="4" type="noConversion"/>
  </si>
  <si>
    <t>A4. 감도계수 :</t>
    <phoneticPr fontId="4" type="noConversion"/>
  </si>
  <si>
    <t>A5. 불확도 기여량 :</t>
    <phoneticPr fontId="4" type="noConversion"/>
  </si>
  <si>
    <t>|</t>
    <phoneticPr fontId="4" type="noConversion"/>
  </si>
  <si>
    <t>×</t>
    <phoneticPr fontId="4" type="noConversion"/>
  </si>
  <si>
    <t>|</t>
    <phoneticPr fontId="4" type="noConversion"/>
  </si>
  <si>
    <t>=</t>
    <phoneticPr fontId="4" type="noConversion"/>
  </si>
  <si>
    <t>A6. 자유도 :</t>
    <phoneticPr fontId="4" type="noConversion"/>
  </si>
  <si>
    <r>
      <rPr>
        <i/>
        <sz val="10"/>
        <rFont val="Times New Roman"/>
        <family val="1"/>
      </rPr>
      <t>ν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z</t>
    </r>
    <r>
      <rPr>
        <vertAlign val="subscript"/>
        <sz val="10"/>
        <rFont val="Times New Roman"/>
        <family val="1"/>
      </rPr>
      <t>max</t>
    </r>
    <r>
      <rPr>
        <sz val="10"/>
        <rFont val="Times New Roman"/>
        <family val="1"/>
      </rPr>
      <t>)</t>
    </r>
    <phoneticPr fontId="4" type="noConversion"/>
  </si>
  <si>
    <t>=</t>
    <phoneticPr fontId="4" type="noConversion"/>
  </si>
  <si>
    <r>
      <rPr>
        <b/>
        <sz val="10"/>
        <rFont val="맑은 고딕"/>
        <family val="1"/>
        <scheme val="major"/>
      </rPr>
      <t>2</t>
    </r>
    <r>
      <rPr>
        <b/>
        <sz val="10"/>
        <rFont val="맑은 고딕"/>
        <family val="3"/>
        <charset val="129"/>
        <scheme val="major"/>
      </rPr>
      <t xml:space="preserve">. 읽음값 </t>
    </r>
    <r>
      <rPr>
        <b/>
        <i/>
        <sz val="10"/>
        <rFont val="Times New Roman"/>
        <family val="1"/>
      </rPr>
      <t>S</t>
    </r>
    <r>
      <rPr>
        <b/>
        <sz val="10"/>
        <rFont val="맑은 고딕"/>
        <family val="3"/>
        <charset val="129"/>
        <scheme val="major"/>
      </rPr>
      <t xml:space="preserve">의 표준불확도, </t>
    </r>
    <r>
      <rPr>
        <b/>
        <i/>
        <sz val="10"/>
        <rFont val="Times New Roman"/>
        <family val="1"/>
      </rPr>
      <t>u</t>
    </r>
    <r>
      <rPr>
        <b/>
        <sz val="10"/>
        <rFont val="Times New Roman"/>
        <family val="1"/>
      </rPr>
      <t>(</t>
    </r>
    <r>
      <rPr>
        <b/>
        <i/>
        <sz val="10"/>
        <rFont val="Times New Roman"/>
        <family val="1"/>
      </rPr>
      <t>S</t>
    </r>
    <r>
      <rPr>
        <b/>
        <sz val="10"/>
        <rFont val="Times New Roman"/>
        <family val="1"/>
      </rPr>
      <t>)</t>
    </r>
    <phoneticPr fontId="4" type="noConversion"/>
  </si>
  <si>
    <t>B1. 추정값 :</t>
    <phoneticPr fontId="4" type="noConversion"/>
  </si>
  <si>
    <t>B2. 표준불확도 :</t>
    <phoneticPr fontId="4" type="noConversion"/>
  </si>
  <si>
    <t>=</t>
    <phoneticPr fontId="4" type="noConversion"/>
  </si>
  <si>
    <t>˝</t>
    <phoneticPr fontId="4" type="noConversion"/>
  </si>
  <si>
    <t>B3. 확률분포 :</t>
    <phoneticPr fontId="4" type="noConversion"/>
  </si>
  <si>
    <t>B4. 감도계수 :</t>
    <phoneticPr fontId="4" type="noConversion"/>
  </si>
  <si>
    <r>
      <t xml:space="preserve">※ </t>
    </r>
    <r>
      <rPr>
        <sz val="10"/>
        <rFont val="Times New Roman"/>
        <family val="1"/>
      </rPr>
      <t>z</t>
    </r>
    <r>
      <rPr>
        <vertAlign val="subscript"/>
        <sz val="10"/>
        <rFont val="맑은 고딕"/>
        <family val="3"/>
        <charset val="129"/>
        <scheme val="minor"/>
      </rPr>
      <t>max</t>
    </r>
    <r>
      <rPr>
        <sz val="10"/>
        <rFont val="맑은 고딕"/>
        <family val="3"/>
        <charset val="129"/>
        <scheme val="minor"/>
      </rPr>
      <t xml:space="preserve"> 가 대각선 측정선상에 위치할 경우</t>
    </r>
    <phoneticPr fontId="4" type="noConversion"/>
  </si>
  <si>
    <r>
      <t xml:space="preserve">※ </t>
    </r>
    <r>
      <rPr>
        <sz val="10"/>
        <rFont val="Times New Roman"/>
        <family val="1"/>
      </rPr>
      <t>z</t>
    </r>
    <r>
      <rPr>
        <vertAlign val="subscript"/>
        <sz val="10"/>
        <rFont val="맑은 고딕"/>
        <family val="3"/>
        <charset val="129"/>
        <scheme val="minor"/>
      </rPr>
      <t>max</t>
    </r>
    <r>
      <rPr>
        <sz val="10"/>
        <rFont val="맑은 고딕"/>
        <family val="3"/>
        <charset val="129"/>
        <scheme val="minor"/>
      </rPr>
      <t xml:space="preserve"> 가 대각선이 아닌 측정선상에 위치할 경우</t>
    </r>
    <phoneticPr fontId="4" type="noConversion"/>
  </si>
  <si>
    <r>
      <t>※ 환산계수  (</t>
    </r>
    <r>
      <rPr>
        <i/>
        <sz val="10"/>
        <rFont val="Times New Roman"/>
        <family val="1"/>
      </rPr>
      <t>C</t>
    </r>
    <r>
      <rPr>
        <sz val="10"/>
        <rFont val="맑은 고딕"/>
        <family val="3"/>
        <charset val="129"/>
        <scheme val="minor"/>
      </rPr>
      <t>)=</t>
    </r>
    <phoneticPr fontId="4" type="noConversion"/>
  </si>
  <si>
    <r>
      <t>4.85×10</t>
    </r>
    <r>
      <rPr>
        <vertAlign val="superscript"/>
        <sz val="10"/>
        <rFont val="맑은 고딕"/>
        <family val="3"/>
        <charset val="129"/>
        <scheme val="minor"/>
      </rPr>
      <t>-6</t>
    </r>
    <phoneticPr fontId="4" type="noConversion"/>
  </si>
  <si>
    <r>
      <t>※ 발길이     (</t>
    </r>
    <r>
      <rPr>
        <i/>
        <sz val="10"/>
        <rFont val="Times New Roman"/>
        <family val="1"/>
      </rPr>
      <t>F</t>
    </r>
    <r>
      <rPr>
        <sz val="10"/>
        <rFont val="맑은 고딕"/>
        <family val="3"/>
        <charset val="129"/>
        <scheme val="minor"/>
      </rPr>
      <t>)=</t>
    </r>
    <phoneticPr fontId="4" type="noConversion"/>
  </si>
  <si>
    <r>
      <t>※ 측정점 수 (</t>
    </r>
    <r>
      <rPr>
        <i/>
        <sz val="10"/>
        <rFont val="Times New Roman"/>
        <family val="1"/>
      </rPr>
      <t>N</t>
    </r>
    <r>
      <rPr>
        <sz val="10"/>
        <rFont val="맑은 고딕"/>
        <family val="3"/>
        <charset val="129"/>
        <scheme val="minor"/>
      </rPr>
      <t>)=</t>
    </r>
    <phoneticPr fontId="4" type="noConversion"/>
  </si>
  <si>
    <t>μm/ ˝</t>
    <phoneticPr fontId="4" type="noConversion"/>
  </si>
  <si>
    <t>B5. 불확도 기여량 :</t>
    <phoneticPr fontId="4" type="noConversion"/>
  </si>
  <si>
    <t>μm/ ˝ ×</t>
    <phoneticPr fontId="4" type="noConversion"/>
  </si>
  <si>
    <t>=</t>
    <phoneticPr fontId="4" type="noConversion"/>
  </si>
  <si>
    <t>B6. 자유도 :</t>
    <phoneticPr fontId="4" type="noConversion"/>
  </si>
  <si>
    <t>+</t>
    <phoneticPr fontId="4" type="noConversion"/>
  </si>
  <si>
    <t>+</t>
    <phoneticPr fontId="4" type="noConversion"/>
  </si>
  <si>
    <r>
      <rPr>
        <b/>
        <sz val="10"/>
        <rFont val="맑은 고딕"/>
        <family val="1"/>
        <scheme val="major"/>
      </rPr>
      <t>3</t>
    </r>
    <r>
      <rPr>
        <b/>
        <sz val="10"/>
        <rFont val="맑은 고딕"/>
        <family val="3"/>
        <charset val="129"/>
        <scheme val="major"/>
      </rPr>
      <t xml:space="preserve">. 전기식 수준기의 교정값에 의한 표준불확도, </t>
    </r>
    <r>
      <rPr>
        <b/>
        <i/>
        <sz val="10"/>
        <rFont val="Times New Roman"/>
        <family val="1"/>
      </rPr>
      <t>u</t>
    </r>
    <r>
      <rPr>
        <b/>
        <sz val="10"/>
        <rFont val="Times New Roman"/>
        <family val="1"/>
      </rPr>
      <t>(</t>
    </r>
    <r>
      <rPr>
        <b/>
        <i/>
        <sz val="10"/>
        <rFont val="Times New Roman"/>
        <family val="1"/>
      </rPr>
      <t>S</t>
    </r>
    <r>
      <rPr>
        <b/>
        <vertAlign val="subscript"/>
        <sz val="10"/>
        <rFont val="맑은 고딕"/>
        <family val="3"/>
        <charset val="129"/>
      </rPr>
      <t>교정</t>
    </r>
    <r>
      <rPr>
        <b/>
        <sz val="10"/>
        <rFont val="Times New Roman"/>
        <family val="1"/>
      </rPr>
      <t>)</t>
    </r>
    <phoneticPr fontId="4" type="noConversion"/>
  </si>
  <si>
    <t>C1. 추정값 :</t>
    <phoneticPr fontId="4" type="noConversion"/>
  </si>
  <si>
    <t>C2. 표준불확도 :</t>
    <phoneticPr fontId="4" type="noConversion"/>
  </si>
  <si>
    <t xml:space="preserve">※ 전기식 수준기의 확장불확도가 </t>
    <phoneticPr fontId="4" type="noConversion"/>
  </si>
  <si>
    <r>
      <rPr>
        <sz val="10"/>
        <rFont val="맑은 고딕"/>
        <family val="1"/>
        <scheme val="minor"/>
      </rPr>
      <t xml:space="preserve">˝ </t>
    </r>
    <r>
      <rPr>
        <sz val="10"/>
        <rFont val="맑은 고딕"/>
        <family val="3"/>
        <charset val="129"/>
        <scheme val="minor"/>
      </rPr>
      <t xml:space="preserve">(신뢰수준 약 95 %, </t>
    </r>
    <r>
      <rPr>
        <i/>
        <sz val="10"/>
        <rFont val="Times New Roman"/>
        <family val="1"/>
      </rPr>
      <t>k</t>
    </r>
    <r>
      <rPr>
        <sz val="10"/>
        <rFont val="맑은 고딕"/>
        <family val="3"/>
        <charset val="129"/>
        <scheme val="minor"/>
      </rPr>
      <t>=2) 이고,</t>
    </r>
    <phoneticPr fontId="4" type="noConversion"/>
  </si>
  <si>
    <t>※ 전기식 수준기의 보정값을 적용하지 않고, 전기식 수준기의 눈금값을 그대로 읽어서 측정</t>
    <phoneticPr fontId="4" type="noConversion"/>
  </si>
  <si>
    <t>하였으므로, 표준불확도에 성적서상에 나와 있는 보정값 중 가장 큰 값을 더하여 계산한다.</t>
    <phoneticPr fontId="4" type="noConversion"/>
  </si>
  <si>
    <r>
      <t xml:space="preserve">가장 큰 보정값 </t>
    </r>
    <r>
      <rPr>
        <i/>
        <sz val="10"/>
        <rFont val="Times New Roman"/>
        <family val="1"/>
      </rPr>
      <t>B</t>
    </r>
    <r>
      <rPr>
        <sz val="10"/>
        <rFont val="맑은 고딕"/>
        <family val="3"/>
        <charset val="129"/>
        <scheme val="minor"/>
      </rPr>
      <t>=</t>
    </r>
    <phoneticPr fontId="4" type="noConversion"/>
  </si>
  <si>
    <t>˝ 이다.</t>
    <phoneticPr fontId="4" type="noConversion"/>
  </si>
  <si>
    <t>C3. 확률분포 :</t>
    <phoneticPr fontId="4" type="noConversion"/>
  </si>
  <si>
    <t>C6. 자유도 :</t>
    <phoneticPr fontId="4" type="noConversion"/>
  </si>
  <si>
    <r>
      <rPr>
        <i/>
        <sz val="10"/>
        <rFont val="Times New Roman"/>
        <family val="1"/>
      </rPr>
      <t>ν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S</t>
    </r>
    <r>
      <rPr>
        <vertAlign val="subscript"/>
        <sz val="10"/>
        <rFont val="바탕"/>
        <family val="1"/>
        <charset val="129"/>
      </rPr>
      <t>교정</t>
    </r>
    <r>
      <rPr>
        <sz val="10"/>
        <rFont val="Times New Roman"/>
        <family val="1"/>
      </rPr>
      <t>)</t>
    </r>
    <phoneticPr fontId="4" type="noConversion"/>
  </si>
  <si>
    <r>
      <t>4</t>
    </r>
    <r>
      <rPr>
        <b/>
        <sz val="10"/>
        <rFont val="맑은 고딕"/>
        <family val="1"/>
        <scheme val="major"/>
      </rPr>
      <t>.</t>
    </r>
    <r>
      <rPr>
        <b/>
        <sz val="10"/>
        <rFont val="맑은 고딕"/>
        <family val="3"/>
        <charset val="129"/>
        <scheme val="major"/>
      </rPr>
      <t xml:space="preserve"> 우연효과에 의한 표준불확도, </t>
    </r>
    <r>
      <rPr>
        <b/>
        <i/>
        <sz val="10"/>
        <rFont val="Times New Roman"/>
        <family val="1"/>
      </rPr>
      <t>u</t>
    </r>
    <r>
      <rPr>
        <b/>
        <sz val="10"/>
        <rFont val="Times New Roman"/>
        <family val="1"/>
      </rPr>
      <t>(</t>
    </r>
    <r>
      <rPr>
        <b/>
        <i/>
        <sz val="10"/>
        <rFont val="Times New Roman"/>
        <family val="1"/>
      </rPr>
      <t>S</t>
    </r>
    <r>
      <rPr>
        <b/>
        <vertAlign val="subscript"/>
        <sz val="10"/>
        <rFont val="맑은 고딕"/>
        <family val="3"/>
        <charset val="129"/>
      </rPr>
      <t>우연</t>
    </r>
    <r>
      <rPr>
        <b/>
        <sz val="10"/>
        <rFont val="Times New Roman"/>
        <family val="1"/>
      </rPr>
      <t>)</t>
    </r>
    <phoneticPr fontId="4" type="noConversion"/>
  </si>
  <si>
    <t>D1. 추정값 :</t>
    <phoneticPr fontId="4" type="noConversion"/>
  </si>
  <si>
    <t>D2. 표준불확도 :</t>
    <phoneticPr fontId="4" type="noConversion"/>
  </si>
  <si>
    <t>※ 우연효과에 의한 표준불확도는 특정 측정점에서 여러 번 반복 측정하여 얻은 값으로 부터</t>
    <phoneticPr fontId="4" type="noConversion"/>
  </si>
  <si>
    <t>표준편차를 계산하여 그대로 사용한다.</t>
    <phoneticPr fontId="4" type="noConversion"/>
  </si>
  <si>
    <t>※ 표준편차 (s) =</t>
    <phoneticPr fontId="4" type="noConversion"/>
  </si>
  <si>
    <t>˝ =</t>
    <phoneticPr fontId="4" type="noConversion"/>
  </si>
  <si>
    <t>D3. 확률분포 :</t>
    <phoneticPr fontId="4" type="noConversion"/>
  </si>
  <si>
    <t>D6. 자유도 :</t>
    <phoneticPr fontId="4" type="noConversion"/>
  </si>
  <si>
    <r>
      <rPr>
        <i/>
        <sz val="10"/>
        <rFont val="Times New Roman"/>
        <family val="1"/>
      </rPr>
      <t>ν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S</t>
    </r>
    <r>
      <rPr>
        <vertAlign val="subscript"/>
        <sz val="10"/>
        <rFont val="바탕"/>
        <family val="1"/>
        <charset val="129"/>
      </rPr>
      <t>우연</t>
    </r>
    <r>
      <rPr>
        <sz val="10"/>
        <rFont val="Times New Roman"/>
        <family val="1"/>
      </rPr>
      <t>)</t>
    </r>
    <phoneticPr fontId="4" type="noConversion"/>
  </si>
  <si>
    <r>
      <t>5</t>
    </r>
    <r>
      <rPr>
        <b/>
        <sz val="10"/>
        <rFont val="맑은 고딕"/>
        <family val="1"/>
        <scheme val="major"/>
      </rPr>
      <t>.</t>
    </r>
    <r>
      <rPr>
        <b/>
        <sz val="10"/>
        <rFont val="맑은 고딕"/>
        <family val="3"/>
        <charset val="129"/>
        <scheme val="major"/>
      </rPr>
      <t xml:space="preserve"> 전기식 수준기 분해능에 의한 표준불확도, </t>
    </r>
    <r>
      <rPr>
        <b/>
        <i/>
        <sz val="10"/>
        <rFont val="Times New Roman"/>
        <family val="1"/>
      </rPr>
      <t>u</t>
    </r>
    <r>
      <rPr>
        <b/>
        <sz val="10"/>
        <rFont val="Times New Roman"/>
        <family val="1"/>
      </rPr>
      <t>(</t>
    </r>
    <r>
      <rPr>
        <b/>
        <i/>
        <sz val="10"/>
        <rFont val="Times New Roman"/>
        <family val="1"/>
      </rPr>
      <t>S</t>
    </r>
    <r>
      <rPr>
        <b/>
        <vertAlign val="subscript"/>
        <sz val="10"/>
        <rFont val="맑은 고딕"/>
        <family val="3"/>
        <charset val="129"/>
      </rPr>
      <t>분해능</t>
    </r>
    <r>
      <rPr>
        <b/>
        <sz val="10"/>
        <rFont val="Times New Roman"/>
        <family val="1"/>
      </rPr>
      <t>)</t>
    </r>
    <phoneticPr fontId="4" type="noConversion"/>
  </si>
  <si>
    <t>E1. 추정값 :</t>
    <phoneticPr fontId="4" type="noConversion"/>
  </si>
  <si>
    <t>E2. 표준불확도 :</t>
    <phoneticPr fontId="4" type="noConversion"/>
  </si>
  <si>
    <t>계산하면</t>
    <phoneticPr fontId="4" type="noConversion"/>
  </si>
  <si>
    <t>E3. 확률분포 :</t>
    <phoneticPr fontId="4" type="noConversion"/>
  </si>
  <si>
    <t>E6. 자유도 :</t>
    <phoneticPr fontId="4" type="noConversion"/>
  </si>
  <si>
    <r>
      <rPr>
        <i/>
        <sz val="10"/>
        <rFont val="Times New Roman"/>
        <family val="1"/>
      </rPr>
      <t>ν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S</t>
    </r>
    <r>
      <rPr>
        <vertAlign val="subscript"/>
        <sz val="10"/>
        <rFont val="바탕"/>
        <family val="1"/>
        <charset val="129"/>
      </rPr>
      <t>분해능</t>
    </r>
    <r>
      <rPr>
        <sz val="10"/>
        <rFont val="Times New Roman"/>
        <family val="1"/>
      </rPr>
      <t>)</t>
    </r>
    <phoneticPr fontId="4" type="noConversion"/>
  </si>
  <si>
    <t>=</t>
    <phoneticPr fontId="4" type="noConversion"/>
  </si>
  <si>
    <r>
      <rPr>
        <b/>
        <sz val="10"/>
        <rFont val="맑은 고딕"/>
        <family val="1"/>
        <scheme val="major"/>
      </rPr>
      <t>6</t>
    </r>
    <r>
      <rPr>
        <b/>
        <sz val="10"/>
        <rFont val="맑은 고딕"/>
        <family val="3"/>
        <charset val="129"/>
        <scheme val="major"/>
      </rPr>
      <t xml:space="preserve">. 정반 중앙점에 대한 최소높이의 표준불확도, </t>
    </r>
    <r>
      <rPr>
        <b/>
        <i/>
        <sz val="10"/>
        <rFont val="Times New Roman"/>
        <family val="1"/>
      </rPr>
      <t>u</t>
    </r>
    <r>
      <rPr>
        <b/>
        <sz val="10"/>
        <rFont val="Times New Roman"/>
        <family val="1"/>
      </rPr>
      <t>(</t>
    </r>
    <r>
      <rPr>
        <b/>
        <i/>
        <sz val="10"/>
        <rFont val="Times New Roman"/>
        <family val="1"/>
      </rPr>
      <t>z</t>
    </r>
    <r>
      <rPr>
        <b/>
        <vertAlign val="subscript"/>
        <sz val="10"/>
        <rFont val="Times New Roman"/>
        <family val="1"/>
      </rPr>
      <t>min</t>
    </r>
    <r>
      <rPr>
        <b/>
        <sz val="10"/>
        <rFont val="Times New Roman"/>
        <family val="1"/>
      </rPr>
      <t>)</t>
    </r>
    <phoneticPr fontId="4" type="noConversion"/>
  </si>
  <si>
    <t>F1. 추정값 :</t>
    <phoneticPr fontId="4" type="noConversion"/>
  </si>
  <si>
    <t>F2. 표준불확도 :</t>
    <phoneticPr fontId="4" type="noConversion"/>
  </si>
  <si>
    <r>
      <t xml:space="preserve">※ </t>
    </r>
    <r>
      <rPr>
        <sz val="10"/>
        <rFont val="Times New Roman"/>
        <family val="1"/>
      </rPr>
      <t>z</t>
    </r>
    <r>
      <rPr>
        <vertAlign val="subscript"/>
        <sz val="10"/>
        <rFont val="맑은 고딕"/>
        <family val="3"/>
        <charset val="129"/>
        <scheme val="minor"/>
      </rPr>
      <t>min</t>
    </r>
    <r>
      <rPr>
        <sz val="10"/>
        <rFont val="맑은 고딕"/>
        <family val="3"/>
        <charset val="129"/>
        <scheme val="minor"/>
      </rPr>
      <t xml:space="preserve"> 가 대각선 측정선상에 위치할 경우</t>
    </r>
    <phoneticPr fontId="4" type="noConversion"/>
  </si>
  <si>
    <r>
      <t xml:space="preserve">※ </t>
    </r>
    <r>
      <rPr>
        <sz val="10"/>
        <rFont val="Times New Roman"/>
        <family val="1"/>
      </rPr>
      <t>z</t>
    </r>
    <r>
      <rPr>
        <vertAlign val="subscript"/>
        <sz val="10"/>
        <rFont val="맑은 고딕"/>
        <family val="3"/>
        <charset val="129"/>
        <scheme val="minor"/>
      </rPr>
      <t>min</t>
    </r>
    <r>
      <rPr>
        <sz val="10"/>
        <rFont val="맑은 고딕"/>
        <family val="3"/>
        <charset val="129"/>
        <scheme val="minor"/>
      </rPr>
      <t xml:space="preserve"> 가 대각선이 아닌 측정선상에 위치할 경우</t>
    </r>
    <phoneticPr fontId="4" type="noConversion"/>
  </si>
  <si>
    <r>
      <t>4.85×10</t>
    </r>
    <r>
      <rPr>
        <vertAlign val="superscript"/>
        <sz val="10"/>
        <rFont val="맑은 고딕"/>
        <family val="3"/>
        <charset val="129"/>
        <scheme val="minor"/>
      </rPr>
      <t>-6</t>
    </r>
    <phoneticPr fontId="4" type="noConversion"/>
  </si>
  <si>
    <r>
      <t>※ 발길이     (</t>
    </r>
    <r>
      <rPr>
        <i/>
        <sz val="10"/>
        <rFont val="Times New Roman"/>
        <family val="1"/>
      </rPr>
      <t>F</t>
    </r>
    <r>
      <rPr>
        <sz val="10"/>
        <rFont val="맑은 고딕"/>
        <family val="3"/>
        <charset val="129"/>
        <scheme val="minor"/>
      </rPr>
      <t>)=</t>
    </r>
    <phoneticPr fontId="4" type="noConversion"/>
  </si>
  <si>
    <r>
      <t>※ 측정점 수 (</t>
    </r>
    <r>
      <rPr>
        <i/>
        <sz val="10"/>
        <rFont val="Times New Roman"/>
        <family val="1"/>
      </rPr>
      <t>N</t>
    </r>
    <r>
      <rPr>
        <sz val="10"/>
        <rFont val="맑은 고딕"/>
        <family val="3"/>
        <charset val="129"/>
        <scheme val="minor"/>
      </rPr>
      <t>)=</t>
    </r>
    <phoneticPr fontId="4" type="noConversion"/>
  </si>
  <si>
    <r>
      <t xml:space="preserve">※ 읽음값 </t>
    </r>
    <r>
      <rPr>
        <i/>
        <sz val="10"/>
        <rFont val="Times New Roman"/>
        <family val="1"/>
      </rPr>
      <t>S</t>
    </r>
    <r>
      <rPr>
        <sz val="10"/>
        <rFont val="맑은 고딕"/>
        <family val="3"/>
        <charset val="129"/>
        <scheme val="minor"/>
      </rPr>
      <t xml:space="preserve">의 표준불확도 </t>
    </r>
    <r>
      <rPr>
        <i/>
        <sz val="10"/>
        <rFont val="Times New Roman"/>
        <family val="1"/>
      </rPr>
      <t>u</t>
    </r>
    <r>
      <rPr>
        <sz val="10"/>
        <rFont val="맑은 고딕"/>
        <family val="3"/>
        <charset val="129"/>
        <scheme val="minor"/>
      </rPr>
      <t>(</t>
    </r>
    <r>
      <rPr>
        <i/>
        <sz val="10"/>
        <rFont val="Times New Roman"/>
        <family val="1"/>
      </rPr>
      <t>S</t>
    </r>
    <r>
      <rPr>
        <sz val="10"/>
        <rFont val="맑은 고딕"/>
        <family val="3"/>
        <charset val="129"/>
        <scheme val="minor"/>
      </rPr>
      <t>)=</t>
    </r>
    <phoneticPr fontId="4" type="noConversion"/>
  </si>
  <si>
    <r>
      <t xml:space="preserve">※ </t>
    </r>
    <r>
      <rPr>
        <sz val="10"/>
        <rFont val="Times New Roman"/>
        <family val="1"/>
      </rPr>
      <t>z</t>
    </r>
    <r>
      <rPr>
        <vertAlign val="subscript"/>
        <sz val="10"/>
        <rFont val="맑은 고딕"/>
        <family val="3"/>
        <charset val="129"/>
        <scheme val="minor"/>
      </rPr>
      <t>min</t>
    </r>
    <r>
      <rPr>
        <sz val="10"/>
        <rFont val="맑은 고딕"/>
        <family val="3"/>
        <charset val="129"/>
        <scheme val="minor"/>
      </rPr>
      <t xml:space="preserve"> 가</t>
    </r>
    <phoneticPr fontId="4" type="noConversion"/>
  </si>
  <si>
    <t>에 위치하므로</t>
    <phoneticPr fontId="4" type="noConversion"/>
  </si>
  <si>
    <t>F3. 확률분포 :</t>
    <phoneticPr fontId="4" type="noConversion"/>
  </si>
  <si>
    <t>F4. 감도계수 :</t>
    <phoneticPr fontId="4" type="noConversion"/>
  </si>
  <si>
    <t>F5. 불확도 기여량 :</t>
    <phoneticPr fontId="4" type="noConversion"/>
  </si>
  <si>
    <t>×</t>
    <phoneticPr fontId="4" type="noConversion"/>
  </si>
  <si>
    <t>|</t>
    <phoneticPr fontId="4" type="noConversion"/>
  </si>
  <si>
    <t>F6. 자유도 :</t>
    <phoneticPr fontId="4" type="noConversion"/>
  </si>
  <si>
    <r>
      <rPr>
        <i/>
        <sz val="10"/>
        <rFont val="Times New Roman"/>
        <family val="1"/>
      </rPr>
      <t>ν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z</t>
    </r>
    <r>
      <rPr>
        <vertAlign val="subscript"/>
        <sz val="10"/>
        <rFont val="Times New Roman"/>
        <family val="1"/>
      </rPr>
      <t>min</t>
    </r>
    <r>
      <rPr>
        <sz val="10"/>
        <rFont val="Times New Roman"/>
        <family val="1"/>
      </rPr>
      <t>)</t>
    </r>
    <phoneticPr fontId="4" type="noConversion"/>
  </si>
  <si>
    <r>
      <rPr>
        <b/>
        <sz val="10"/>
        <rFont val="맑은 고딕"/>
        <family val="1"/>
        <scheme val="major"/>
      </rPr>
      <t>7</t>
    </r>
    <r>
      <rPr>
        <b/>
        <sz val="10"/>
        <rFont val="맑은 고딕"/>
        <family val="1"/>
        <scheme val="major"/>
      </rPr>
      <t>.</t>
    </r>
    <r>
      <rPr>
        <b/>
        <sz val="10"/>
        <rFont val="맑은 고딕"/>
        <family val="3"/>
        <charset val="129"/>
        <scheme val="major"/>
      </rPr>
      <t xml:space="preserve"> 폐쇄오차에 의한 표준불확도, </t>
    </r>
    <r>
      <rPr>
        <b/>
        <i/>
        <sz val="10"/>
        <rFont val="Times New Roman"/>
        <family val="1"/>
      </rPr>
      <t>u</t>
    </r>
    <r>
      <rPr>
        <b/>
        <sz val="10"/>
        <rFont val="Times New Roman"/>
        <family val="1"/>
      </rPr>
      <t>(</t>
    </r>
    <r>
      <rPr>
        <b/>
        <i/>
        <sz val="10"/>
        <rFont val="Times New Roman"/>
        <family val="1"/>
      </rPr>
      <t>δz</t>
    </r>
    <r>
      <rPr>
        <b/>
        <i/>
        <vertAlign val="subscript"/>
        <sz val="10"/>
        <rFont val="Times New Roman"/>
        <family val="1"/>
      </rPr>
      <t>c</t>
    </r>
    <r>
      <rPr>
        <b/>
        <sz val="10"/>
        <rFont val="Times New Roman"/>
        <family val="1"/>
      </rPr>
      <t>)</t>
    </r>
    <phoneticPr fontId="4" type="noConversion"/>
  </si>
  <si>
    <t>K1. 추정값 :</t>
    <phoneticPr fontId="4" type="noConversion"/>
  </si>
  <si>
    <t>K2. 표준불확도 :</t>
    <phoneticPr fontId="4" type="noConversion"/>
  </si>
  <si>
    <t>폐쇄오차를 반범위로 하여 직사각형 확률분포를 적용하여 계산하면</t>
    <phoneticPr fontId="4" type="noConversion"/>
  </si>
  <si>
    <t>K3. 확률분포 :</t>
    <phoneticPr fontId="4" type="noConversion"/>
  </si>
  <si>
    <t>K4. 감도계수 :</t>
    <phoneticPr fontId="4" type="noConversion"/>
  </si>
  <si>
    <t>K5. 불확도 기여량 :</t>
    <phoneticPr fontId="4" type="noConversion"/>
  </si>
  <si>
    <t>|</t>
    <phoneticPr fontId="4" type="noConversion"/>
  </si>
  <si>
    <t>K6. 자유도 :</t>
    <phoneticPr fontId="4" type="noConversion"/>
  </si>
  <si>
    <r>
      <rPr>
        <i/>
        <sz val="10"/>
        <rFont val="Times New Roman"/>
        <family val="1"/>
      </rPr>
      <t>ν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δz</t>
    </r>
    <r>
      <rPr>
        <i/>
        <vertAlign val="subscript"/>
        <sz val="10"/>
        <rFont val="Times New Roman"/>
        <family val="1"/>
      </rPr>
      <t>c</t>
    </r>
    <r>
      <rPr>
        <sz val="10"/>
        <rFont val="Times New Roman"/>
        <family val="1"/>
      </rPr>
      <t>)</t>
    </r>
    <phoneticPr fontId="4" type="noConversion"/>
  </si>
  <si>
    <t>■ 합성표준불확도 계산</t>
    <phoneticPr fontId="4" type="noConversion"/>
  </si>
  <si>
    <t>+</t>
    <phoneticPr fontId="4" type="noConversion"/>
  </si>
  <si>
    <t>+</t>
    <phoneticPr fontId="4" type="noConversion"/>
  </si>
  <si>
    <r>
      <t>u</t>
    </r>
    <r>
      <rPr>
        <i/>
        <vertAlign val="subscript"/>
        <sz val="10"/>
        <rFont val="Times New Roman"/>
        <family val="1"/>
      </rPr>
      <t>c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Y</t>
    </r>
    <r>
      <rPr>
        <sz val="10"/>
        <rFont val="Times New Roman"/>
        <family val="1"/>
      </rPr>
      <t>)</t>
    </r>
    <phoneticPr fontId="4" type="noConversion"/>
  </si>
  <si>
    <t>■ 유효자유도</t>
    <phoneticPr fontId="4" type="noConversion"/>
  </si>
  <si>
    <t>■ 측정불확도</t>
    <phoneticPr fontId="4" type="noConversion"/>
  </si>
  <si>
    <r>
      <t xml:space="preserve">유효자유도가 10 이상인 경우 포함인자 </t>
    </r>
    <r>
      <rPr>
        <i/>
        <sz val="10"/>
        <rFont val="맑은 고딕"/>
        <family val="3"/>
        <charset val="129"/>
        <scheme val="major"/>
      </rPr>
      <t>k</t>
    </r>
    <r>
      <rPr>
        <sz val="10"/>
        <rFont val="맑은 고딕"/>
        <family val="3"/>
        <charset val="129"/>
        <scheme val="major"/>
      </rPr>
      <t xml:space="preserve">=2를 적용하고, 10 미만인 경우 t 분포표에서 포함인자 </t>
    </r>
    <r>
      <rPr>
        <i/>
        <sz val="10"/>
        <rFont val="맑은 고딕"/>
        <family val="3"/>
        <charset val="129"/>
        <scheme val="major"/>
      </rPr>
      <t>k</t>
    </r>
    <r>
      <rPr>
        <sz val="10"/>
        <rFont val="맑은 고딕"/>
        <family val="3"/>
        <charset val="129"/>
        <scheme val="major"/>
      </rPr>
      <t>값을 구한다.</t>
    </r>
    <phoneticPr fontId="4" type="noConversion"/>
  </si>
  <si>
    <r>
      <t>※ 유효자유도가 ∞ 이고 확률분포가 정규분포이므로 약 95%의 신뢰수준에서 포함인자 (</t>
    </r>
    <r>
      <rPr>
        <i/>
        <sz val="10"/>
        <rFont val="Times New Roman"/>
        <family val="1"/>
      </rPr>
      <t>k</t>
    </r>
    <r>
      <rPr>
        <sz val="10"/>
        <rFont val="맑은 고딕"/>
        <family val="3"/>
        <charset val="129"/>
        <scheme val="major"/>
      </rPr>
      <t>=2)를 사용하여 측정불확도를 구한다.</t>
    </r>
    <phoneticPr fontId="4" type="noConversion"/>
  </si>
  <si>
    <r>
      <t>U</t>
    </r>
    <r>
      <rPr>
        <sz val="10"/>
        <rFont val="Times New Roman"/>
        <family val="1"/>
      </rPr>
      <t xml:space="preserve"> = </t>
    </r>
    <r>
      <rPr>
        <i/>
        <sz val="10"/>
        <rFont val="Times New Roman"/>
        <family val="1"/>
      </rPr>
      <t>k</t>
    </r>
    <r>
      <rPr>
        <sz val="10"/>
        <rFont val="Times New Roman"/>
        <family val="1"/>
      </rPr>
      <t xml:space="preserve"> × </t>
    </r>
    <r>
      <rPr>
        <i/>
        <sz val="10"/>
        <rFont val="Times New Roman"/>
        <family val="1"/>
      </rPr>
      <t>u</t>
    </r>
    <r>
      <rPr>
        <i/>
        <vertAlign val="subscript"/>
        <sz val="10"/>
        <rFont val="Times New Roman"/>
        <family val="1"/>
      </rPr>
      <t>c</t>
    </r>
    <r>
      <rPr>
        <sz val="10"/>
        <rFont val="Times New Roman"/>
        <family val="1"/>
      </rPr>
      <t xml:space="preserve"> = </t>
    </r>
    <phoneticPr fontId="4" type="noConversion"/>
  </si>
  <si>
    <t>×</t>
  </si>
  <si>
    <t>≒</t>
    <phoneticPr fontId="4" type="noConversion"/>
  </si>
  <si>
    <r>
      <t xml:space="preserve">(신뢰수준 약 95 %, </t>
    </r>
    <r>
      <rPr>
        <i/>
        <sz val="10"/>
        <rFont val="맑은 고딕"/>
        <family val="3"/>
        <charset val="129"/>
        <scheme val="major"/>
      </rPr>
      <t>k</t>
    </r>
    <r>
      <rPr>
        <sz val="10"/>
        <rFont val="맑은 고딕"/>
        <family val="3"/>
        <charset val="129"/>
        <scheme val="major"/>
      </rPr>
      <t>=</t>
    </r>
    <phoneticPr fontId="4" type="noConversion"/>
  </si>
  <si>
    <t>불확도표기</t>
    <phoneticPr fontId="4" type="noConversion"/>
  </si>
  <si>
    <t>값</t>
    <phoneticPr fontId="4" type="noConversion"/>
  </si>
  <si>
    <t>단위포함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</si>
</sst>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7">
    <numFmt numFmtId="41" formatCode="_-* #,##0_-;\-* #,##0_-;_-* &quot;-&quot;_-;_-@_-"/>
    <numFmt numFmtId="43" formatCode="_-* #,##0.00_-;\-* #,##0.00_-;_-* &quot;-&quot;??_-;_-@_-"/>
    <numFmt numFmtId="176" formatCode="_ &quot;₩&quot;* #,##0.00_ ;_ &quot;₩&quot;* &quot;₩&quot;&quot;₩&quot;&quot;₩&quot;&quot;₩&quot;&quot;₩&quot;&quot;₩&quot;&quot;₩&quot;\-#,##0.00_ ;_ &quot;₩&quot;* &quot;-&quot;??_ ;_ @_ "/>
    <numFmt numFmtId="177" formatCode="&quot;₩&quot;#,##0;&quot;₩&quot;&quot;₩&quot;&quot;₩&quot;&quot;₩&quot;&quot;₩&quot;&quot;₩&quot;&quot;₩&quot;&quot;₩&quot;&quot;₩&quot;\-#,##0"/>
    <numFmt numFmtId="178" formatCode="_ * #,##0.00_ ;_ * &quot;₩&quot;&quot;₩&quot;&quot;₩&quot;&quot;₩&quot;&quot;₩&quot;&quot;₩&quot;&quot;₩&quot;\-#,##0.00_ ;_ * &quot;-&quot;??_ ;_ @_ "/>
    <numFmt numFmtId="179" formatCode="&quot;₩&quot;#,##0;[Red]&quot;₩&quot;&quot;₩&quot;&quot;₩&quot;&quot;₩&quot;&quot;₩&quot;&quot;₩&quot;&quot;₩&quot;&quot;₩&quot;&quot;₩&quot;\-#,##0"/>
    <numFmt numFmtId="180" formatCode="_ * #,##0_ ;_ * \-#,##0_ ;_ * &quot;-&quot;_ ;_ @_ "/>
    <numFmt numFmtId="181" formatCode="_ * #,##0.00_ ;_ * \-#,##0.00_ ;_ * &quot;-&quot;??_ ;_ @_ "/>
    <numFmt numFmtId="182" formatCode="&quot;₩&quot;#,##0;&quot;₩&quot;&quot;₩&quot;&quot;₩&quot;&quot;₩&quot;&quot;₩&quot;&quot;₩&quot;&quot;₩&quot;&quot;₩&quot;\-#,##0"/>
    <numFmt numFmtId="183" formatCode="&quot;₩&quot;#,##0.00;&quot;₩&quot;&quot;₩&quot;&quot;₩&quot;&quot;₩&quot;&quot;₩&quot;&quot;₩&quot;&quot;₩&quot;&quot;₩&quot;\-#,##0.00"/>
    <numFmt numFmtId="184" formatCode="################################"/>
    <numFmt numFmtId="185" formatCode="0.0\ &quot;℃&quot;"/>
    <numFmt numFmtId="186" formatCode="0\ &quot;％ R.H.&quot;"/>
    <numFmt numFmtId="187" formatCode="0.0\ &quot;hPa&quot;"/>
    <numFmt numFmtId="188" formatCode="0.000_ "/>
    <numFmt numFmtId="189" formatCode="0.000000_ "/>
    <numFmt numFmtId="190" formatCode="0.000"/>
    <numFmt numFmtId="191" formatCode="####\-##\-##"/>
    <numFmt numFmtId="192" formatCode="\√\(0\)"/>
    <numFmt numFmtId="193" formatCode="0.0"/>
    <numFmt numFmtId="194" formatCode="0_ "/>
    <numFmt numFmtId="195" formatCode="0\ &quot;mm&quot;"/>
    <numFmt numFmtId="196" formatCode="0.000\ 00"/>
    <numFmt numFmtId="197" formatCode="0.000\ &quot;kg&quot;"/>
    <numFmt numFmtId="198" formatCode="0.00\ &quot;mg&quot;"/>
    <numFmt numFmtId="199" formatCode="#\ ###\ ###"/>
    <numFmt numFmtId="200" formatCode="0.000\ &quot;μm&quot;"/>
    <numFmt numFmtId="201" formatCode="0.00.E+00"/>
    <numFmt numFmtId="202" formatCode="0.0_ "/>
    <numFmt numFmtId="203" formatCode="0.00_ "/>
    <numFmt numFmtId="204" formatCode="#\ ##0.00"/>
    <numFmt numFmtId="205" formatCode="0.00\˝"/>
    <numFmt numFmtId="206" formatCode="#\ ###\ ##0"/>
    <numFmt numFmtId="207" formatCode="0.0000\ 00"/>
    <numFmt numFmtId="208" formatCode="0.000\ 0"/>
    <numFmt numFmtId="209" formatCode="0.0\˝"/>
    <numFmt numFmtId="210" formatCode="0.00\ \˝"/>
  </numFmts>
  <fonts count="99">
    <font>
      <sz val="11"/>
      <name val="돋움"/>
      <family val="3"/>
      <charset val="129"/>
    </font>
    <font>
      <sz val="9"/>
      <name val="Tahoma"/>
      <family val="2"/>
    </font>
    <font>
      <b/>
      <sz val="9"/>
      <name val="Tahoma"/>
      <family val="2"/>
    </font>
    <font>
      <sz val="11"/>
      <name val="돋움"/>
      <family val="3"/>
      <charset val="129"/>
    </font>
    <font>
      <sz val="8"/>
      <name val="돋움"/>
      <family val="3"/>
      <charset val="129"/>
    </font>
    <font>
      <b/>
      <sz val="9"/>
      <color indexed="9"/>
      <name val="Tahoma"/>
      <family val="2"/>
    </font>
    <font>
      <sz val="10"/>
      <name val="Arial"/>
      <family val="2"/>
    </font>
    <font>
      <b/>
      <sz val="9"/>
      <color indexed="9"/>
      <name val="돋움"/>
      <family val="3"/>
      <charset val="129"/>
    </font>
    <font>
      <sz val="8"/>
      <name val="Tahoma"/>
      <family val="2"/>
    </font>
    <font>
      <sz val="11"/>
      <name val="Tahoma"/>
      <family val="2"/>
    </font>
    <font>
      <sz val="10"/>
      <name val="Tahoma"/>
      <family val="2"/>
    </font>
    <font>
      <b/>
      <sz val="8"/>
      <name val="Tahoma"/>
      <family val="2"/>
    </font>
    <font>
      <sz val="8"/>
      <color indexed="8"/>
      <name val="Tahoma"/>
      <family val="2"/>
    </font>
    <font>
      <sz val="12"/>
      <name val="바탕체"/>
      <family val="1"/>
      <charset val="129"/>
    </font>
    <font>
      <sz val="11"/>
      <color indexed="8"/>
      <name val="맑은 고딕"/>
      <family val="3"/>
      <charset val="129"/>
    </font>
    <font>
      <sz val="11"/>
      <color indexed="9"/>
      <name val="맑은 고딕"/>
      <family val="3"/>
      <charset val="129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u/>
      <sz val="10"/>
      <color indexed="36"/>
      <name val="Arial"/>
      <family val="2"/>
    </font>
    <font>
      <sz val="11"/>
      <color indexed="60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sz val="12"/>
      <name val="¹ÙÅÁÃ¼"/>
      <family val="1"/>
      <charset val="129"/>
    </font>
    <font>
      <sz val="14"/>
      <name val="¾©"/>
      <family val="3"/>
      <charset val="129"/>
    </font>
    <font>
      <sz val="10"/>
      <name val="±¼¸²Ã¼"/>
      <family val="3"/>
      <charset val="129"/>
    </font>
    <font>
      <sz val="8"/>
      <name val="Arial"/>
      <family val="2"/>
    </font>
    <font>
      <sz val="10"/>
      <name val="Helv"/>
      <family val="2"/>
    </font>
    <font>
      <sz val="12"/>
      <name val="¾©"/>
      <family val="3"/>
      <charset val="129"/>
    </font>
    <font>
      <b/>
      <sz val="20"/>
      <name val="Tahoma"/>
      <family val="2"/>
    </font>
    <font>
      <b/>
      <sz val="20"/>
      <name val="돋움"/>
      <family val="3"/>
      <charset val="129"/>
    </font>
    <font>
      <b/>
      <sz val="8"/>
      <name val="맑은 고딕"/>
      <family val="3"/>
      <charset val="129"/>
    </font>
    <font>
      <sz val="8"/>
      <name val="맑은 고딕"/>
      <family val="3"/>
      <charset val="129"/>
    </font>
    <font>
      <sz val="12"/>
      <name val="뼻뮝"/>
      <family val="1"/>
      <charset val="129"/>
    </font>
    <font>
      <sz val="10"/>
      <name val="굴림체"/>
      <family val="3"/>
      <charset val="129"/>
    </font>
    <font>
      <sz val="8"/>
      <color indexed="10"/>
      <name val="Tahoma"/>
      <family val="2"/>
    </font>
    <font>
      <sz val="8"/>
      <name val="맑은 고딕"/>
      <family val="3"/>
      <charset val="129"/>
    </font>
    <font>
      <sz val="8"/>
      <color indexed="8"/>
      <name val="Tahoma"/>
      <family val="2"/>
    </font>
    <font>
      <b/>
      <sz val="23"/>
      <name val="Arial Unicode MS"/>
      <family val="3"/>
      <charset val="129"/>
    </font>
    <font>
      <sz val="9"/>
      <name val="Arial Unicode MS"/>
      <family val="3"/>
      <charset val="129"/>
    </font>
    <font>
      <b/>
      <sz val="12"/>
      <name val="Arial Unicode MS"/>
      <family val="3"/>
      <charset val="129"/>
    </font>
    <font>
      <sz val="9"/>
      <color indexed="8"/>
      <name val="Arial Unicode MS"/>
      <family val="3"/>
      <charset val="129"/>
    </font>
    <font>
      <sz val="11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0"/>
      <color theme="0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10"/>
      <name val="맑은 고딕"/>
      <family val="3"/>
      <charset val="129"/>
    </font>
    <font>
      <b/>
      <sz val="22"/>
      <name val="맑은 고딕"/>
      <family val="3"/>
      <charset val="129"/>
      <scheme val="minor"/>
    </font>
    <font>
      <sz val="9"/>
      <color indexed="8"/>
      <name val="맑은 고딕"/>
      <family val="3"/>
      <charset val="129"/>
    </font>
    <font>
      <sz val="12"/>
      <color indexed="8"/>
      <name val="굴림"/>
      <family val="3"/>
      <charset val="129"/>
    </font>
    <font>
      <b/>
      <sz val="9"/>
      <color theme="0"/>
      <name val="맑은 고딕"/>
      <family val="3"/>
      <charset val="129"/>
    </font>
    <font>
      <b/>
      <sz val="9"/>
      <name val="Arial Unicode MS"/>
      <family val="3"/>
      <charset val="129"/>
    </font>
    <font>
      <b/>
      <sz val="9"/>
      <name val="돋움"/>
      <family val="3"/>
      <charset val="129"/>
    </font>
    <font>
      <b/>
      <sz val="8"/>
      <name val="돋움"/>
      <family val="3"/>
      <charset val="129"/>
    </font>
    <font>
      <sz val="8"/>
      <name val="맑은 고딕"/>
      <family val="3"/>
      <charset val="129"/>
      <scheme val="major"/>
    </font>
    <font>
      <sz val="9"/>
      <color rgb="FFFF0000"/>
      <name val="Arial Unicode MS"/>
      <family val="3"/>
      <charset val="129"/>
    </font>
    <font>
      <sz val="10"/>
      <name val="맑은 고딕"/>
      <family val="3"/>
      <charset val="129"/>
      <scheme val="major"/>
    </font>
    <font>
      <b/>
      <sz val="20"/>
      <name val="Felix Titling"/>
      <family val="5"/>
    </font>
    <font>
      <b/>
      <sz val="9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9"/>
      <name val="맑은 고딕"/>
      <family val="3"/>
      <charset val="129"/>
      <scheme val="minor"/>
    </font>
    <font>
      <b/>
      <sz val="9"/>
      <name val="맑은 고딕"/>
      <family val="3"/>
      <charset val="129"/>
      <scheme val="major"/>
    </font>
    <font>
      <sz val="9"/>
      <name val="맑은 고딕"/>
      <family val="3"/>
      <charset val="129"/>
      <scheme val="major"/>
    </font>
    <font>
      <b/>
      <sz val="9"/>
      <color indexed="9"/>
      <name val="맑은 고딕"/>
      <family val="3"/>
      <charset val="129"/>
      <scheme val="major"/>
    </font>
    <font>
      <b/>
      <sz val="10"/>
      <color rgb="FFFF0000"/>
      <name val="맑은 고딕"/>
      <family val="3"/>
      <charset val="129"/>
      <scheme val="minor"/>
    </font>
    <font>
      <sz val="9"/>
      <name val="돋움"/>
      <family val="3"/>
      <charset val="129"/>
    </font>
    <font>
      <b/>
      <vertAlign val="subscript"/>
      <sz val="9"/>
      <color indexed="9"/>
      <name val="맑은 고딕"/>
      <family val="3"/>
      <charset val="129"/>
      <scheme val="major"/>
    </font>
    <font>
      <sz val="9"/>
      <color theme="0" tint="-0.249977111117893"/>
      <name val="맑은 고딕"/>
      <family val="3"/>
      <charset val="129"/>
      <scheme val="major"/>
    </font>
    <font>
      <b/>
      <sz val="9"/>
      <color indexed="8"/>
      <name val="Arial Unicode MS"/>
      <family val="3"/>
      <charset val="129"/>
    </font>
    <font>
      <vertAlign val="subscript"/>
      <sz val="9"/>
      <name val="맑은 고딕"/>
      <family val="3"/>
      <charset val="129"/>
      <scheme val="major"/>
    </font>
    <font>
      <b/>
      <sz val="20"/>
      <name val="맑은 고딕"/>
      <family val="3"/>
      <charset val="129"/>
      <scheme val="minor"/>
    </font>
    <font>
      <b/>
      <sz val="10"/>
      <name val="맑은 고딕"/>
      <family val="3"/>
      <charset val="129"/>
      <scheme val="major"/>
    </font>
    <font>
      <i/>
      <sz val="10"/>
      <name val="Times New Roman"/>
      <family val="1"/>
    </font>
    <font>
      <i/>
      <vertAlign val="subscript"/>
      <sz val="10"/>
      <name val="Times New Roman"/>
      <family val="1"/>
    </font>
    <font>
      <vertAlign val="subscript"/>
      <sz val="10"/>
      <name val="Times New Roman"/>
      <family val="1"/>
    </font>
    <font>
      <sz val="10"/>
      <name val="Times New Roman"/>
      <family val="1"/>
    </font>
    <font>
      <vertAlign val="subscript"/>
      <sz val="10"/>
      <name val="맑은 고딕"/>
      <family val="3"/>
      <charset val="129"/>
      <scheme val="minor"/>
    </font>
    <font>
      <b/>
      <sz val="10"/>
      <name val="맑은 고딕"/>
      <family val="1"/>
      <scheme val="major"/>
    </font>
    <font>
      <b/>
      <sz val="10"/>
      <name val="Times New Roman"/>
      <family val="1"/>
    </font>
    <font>
      <b/>
      <i/>
      <sz val="10"/>
      <name val="Times New Roman"/>
      <family val="1"/>
    </font>
    <font>
      <b/>
      <i/>
      <vertAlign val="subscript"/>
      <sz val="10"/>
      <name val="Times New Roman"/>
      <family val="1"/>
    </font>
    <font>
      <sz val="10"/>
      <name val="맑은 고딕"/>
      <family val="1"/>
      <scheme val="minor"/>
    </font>
    <font>
      <b/>
      <vertAlign val="subscript"/>
      <sz val="10"/>
      <name val="Times New Roman"/>
      <family val="1"/>
    </font>
    <font>
      <i/>
      <sz val="10"/>
      <name val="맑은 고딕"/>
      <family val="3"/>
      <charset val="129"/>
      <scheme val="major"/>
    </font>
    <font>
      <b/>
      <sz val="9"/>
      <color rgb="FFFF0000"/>
      <name val="맑은 고딕"/>
      <family val="3"/>
      <charset val="129"/>
      <scheme val="major"/>
    </font>
    <font>
      <b/>
      <sz val="9"/>
      <name val="맑은 고딕"/>
      <family val="3"/>
      <charset val="129"/>
      <scheme val="minor"/>
    </font>
    <font>
      <vertAlign val="superscript"/>
      <sz val="10"/>
      <name val="맑은 고딕"/>
      <family val="3"/>
      <charset val="129"/>
      <scheme val="minor"/>
    </font>
    <font>
      <sz val="10"/>
      <name val="돋움"/>
      <family val="3"/>
      <charset val="129"/>
    </font>
    <font>
      <vertAlign val="subscript"/>
      <sz val="10"/>
      <name val="바탕"/>
      <family val="1"/>
      <charset val="129"/>
    </font>
    <font>
      <b/>
      <vertAlign val="subscript"/>
      <sz val="10"/>
      <name val="맑은 고딕"/>
      <family val="3"/>
      <charset val="129"/>
    </font>
  </fonts>
  <fills count="4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249977111117893"/>
        <bgColor indexed="0"/>
      </patternFill>
    </fill>
    <fill>
      <patternFill patternType="solid">
        <fgColor rgb="FF00206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9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 style="thin">
        <color indexed="22"/>
      </top>
      <bottom/>
      <diagonal/>
    </border>
    <border>
      <left/>
      <right/>
      <top style="thin">
        <color indexed="22"/>
      </top>
      <bottom/>
      <diagonal/>
    </border>
    <border>
      <left/>
      <right style="thin">
        <color indexed="22"/>
      </right>
      <top style="thin">
        <color indexed="22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72">
    <xf numFmtId="0" fontId="0" fillId="0" borderId="0">
      <alignment vertical="center"/>
    </xf>
    <xf numFmtId="0" fontId="13" fillId="0" borderId="0"/>
    <xf numFmtId="0" fontId="13" fillId="0" borderId="0"/>
    <xf numFmtId="40" fontId="33" fillId="0" borderId="0" applyFont="0" applyFill="0" applyBorder="0" applyAlignment="0" applyProtection="0"/>
    <xf numFmtId="38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37" fillId="0" borderId="0"/>
    <xf numFmtId="0" fontId="37" fillId="0" borderId="0"/>
    <xf numFmtId="0" fontId="14" fillId="2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176" fontId="32" fillId="0" borderId="0" applyFont="0" applyFill="0" applyBorder="0" applyAlignment="0" applyProtection="0"/>
    <xf numFmtId="177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179" fontId="32" fillId="0" borderId="0" applyFont="0" applyFill="0" applyBorder="0" applyAlignment="0" applyProtection="0"/>
    <xf numFmtId="0" fontId="34" fillId="0" borderId="0"/>
    <xf numFmtId="180" fontId="6" fillId="0" borderId="0" applyFont="0" applyFill="0" applyBorder="0" applyAlignment="0" applyProtection="0"/>
    <xf numFmtId="181" fontId="6" fillId="0" borderId="0" applyFont="0" applyFill="0" applyBorder="0" applyAlignment="0" applyProtection="0"/>
    <xf numFmtId="182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38" fontId="35" fillId="16" borderId="0" applyNumberFormat="0" applyBorder="0" applyAlignment="0" applyProtection="0"/>
    <xf numFmtId="10" fontId="35" fillId="17" borderId="1" applyNumberFormat="0" applyBorder="0" applyAlignment="0" applyProtection="0"/>
    <xf numFmtId="0" fontId="36" fillId="0" borderId="0"/>
    <xf numFmtId="0" fontId="6" fillId="0" borderId="0"/>
    <xf numFmtId="10" fontId="6" fillId="0" borderId="0" applyFont="0" applyFill="0" applyBorder="0" applyAlignment="0" applyProtection="0"/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22" borderId="2" applyNumberFormat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top"/>
      <protection locked="0"/>
    </xf>
    <xf numFmtId="0" fontId="3" fillId="23" borderId="3" applyNumberFormat="0" applyFont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42" fillId="0" borderId="0"/>
    <xf numFmtId="0" fontId="21" fillId="0" borderId="0" applyNumberFormat="0" applyFill="0" applyBorder="0" applyAlignment="0" applyProtection="0">
      <alignment vertical="center"/>
    </xf>
    <xf numFmtId="0" fontId="22" fillId="25" borderId="4" applyNumberFormat="0" applyAlignment="0" applyProtection="0">
      <alignment vertical="center"/>
    </xf>
    <xf numFmtId="0" fontId="6" fillId="0" borderId="0"/>
    <xf numFmtId="0" fontId="23" fillId="0" borderId="5" applyNumberFormat="0" applyFill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25" fillId="7" borderId="2" applyNumberForma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7" applyNumberFormat="0" applyFill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22" borderId="10" applyNumberFormat="0" applyAlignment="0" applyProtection="0">
      <alignment vertical="center"/>
    </xf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43" fillId="0" borderId="0">
      <alignment vertical="center"/>
    </xf>
    <xf numFmtId="0" fontId="3" fillId="0" borderId="0">
      <alignment vertical="center"/>
    </xf>
    <xf numFmtId="0" fontId="3" fillId="0" borderId="0"/>
    <xf numFmtId="0" fontId="51" fillId="0" borderId="0">
      <alignment vertical="center"/>
    </xf>
    <xf numFmtId="0" fontId="14" fillId="0" borderId="0">
      <alignment vertical="center"/>
    </xf>
    <xf numFmtId="0" fontId="3" fillId="0" borderId="0"/>
    <xf numFmtId="0" fontId="4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58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41" fontId="3" fillId="0" borderId="0" applyFont="0" applyFill="0" applyBorder="0" applyAlignment="0" applyProtection="0">
      <alignment vertical="center"/>
    </xf>
    <xf numFmtId="10" fontId="35" fillId="17" borderId="49" applyNumberFormat="0" applyBorder="0" applyAlignment="0" applyProtection="0"/>
    <xf numFmtId="0" fontId="17" fillId="22" borderId="50" applyNumberFormat="0" applyAlignment="0" applyProtection="0">
      <alignment vertical="center"/>
    </xf>
    <xf numFmtId="0" fontId="3" fillId="23" borderId="48" applyNumberFormat="0" applyFont="0" applyAlignment="0" applyProtection="0">
      <alignment vertical="center"/>
    </xf>
    <xf numFmtId="0" fontId="24" fillId="0" borderId="51" applyNumberFormat="0" applyFill="0" applyAlignment="0" applyProtection="0">
      <alignment vertical="center"/>
    </xf>
    <xf numFmtId="0" fontId="25" fillId="7" borderId="50" applyNumberFormat="0" applyAlignment="0" applyProtection="0">
      <alignment vertical="center"/>
    </xf>
    <xf numFmtId="0" fontId="31" fillId="22" borderId="52" applyNumberFormat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10" fontId="35" fillId="17" borderId="49" applyNumberFormat="0" applyBorder="0" applyAlignment="0" applyProtection="0"/>
    <xf numFmtId="0" fontId="17" fillId="22" borderId="50" applyNumberFormat="0" applyAlignment="0" applyProtection="0">
      <alignment vertical="center"/>
    </xf>
    <xf numFmtId="0" fontId="3" fillId="23" borderId="48" applyNumberFormat="0" applyFont="0" applyAlignment="0" applyProtection="0">
      <alignment vertical="center"/>
    </xf>
    <xf numFmtId="0" fontId="24" fillId="0" borderId="51" applyNumberFormat="0" applyFill="0" applyAlignment="0" applyProtection="0">
      <alignment vertical="center"/>
    </xf>
    <xf numFmtId="0" fontId="25" fillId="7" borderId="50" applyNumberFormat="0" applyAlignment="0" applyProtection="0">
      <alignment vertical="center"/>
    </xf>
    <xf numFmtId="0" fontId="31" fillId="22" borderId="52" applyNumberFormat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17" fillId="22" borderId="57" applyNumberFormat="0" applyAlignment="0" applyProtection="0">
      <alignment vertical="center"/>
    </xf>
    <xf numFmtId="0" fontId="3" fillId="23" borderId="56" applyNumberFormat="0" applyFont="0" applyAlignment="0" applyProtection="0">
      <alignment vertical="center"/>
    </xf>
    <xf numFmtId="0" fontId="24" fillId="0" borderId="58" applyNumberFormat="0" applyFill="0" applyAlignment="0" applyProtection="0">
      <alignment vertical="center"/>
    </xf>
    <xf numFmtId="0" fontId="25" fillId="7" borderId="57" applyNumberFormat="0" applyAlignment="0" applyProtection="0">
      <alignment vertical="center"/>
    </xf>
    <xf numFmtId="0" fontId="31" fillId="22" borderId="59" applyNumberFormat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17" fillId="22" borderId="57" applyNumberFormat="0" applyAlignment="0" applyProtection="0">
      <alignment vertical="center"/>
    </xf>
    <xf numFmtId="0" fontId="3" fillId="23" borderId="56" applyNumberFormat="0" applyFont="0" applyAlignment="0" applyProtection="0">
      <alignment vertical="center"/>
    </xf>
    <xf numFmtId="0" fontId="24" fillId="0" borderId="58" applyNumberFormat="0" applyFill="0" applyAlignment="0" applyProtection="0">
      <alignment vertical="center"/>
    </xf>
    <xf numFmtId="0" fontId="25" fillId="7" borderId="57" applyNumberFormat="0" applyAlignment="0" applyProtection="0">
      <alignment vertical="center"/>
    </xf>
    <xf numFmtId="0" fontId="31" fillId="22" borderId="59" applyNumberFormat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10" fontId="35" fillId="17" borderId="49" applyNumberFormat="0" applyBorder="0" applyAlignment="0" applyProtection="0"/>
    <xf numFmtId="0" fontId="17" fillId="22" borderId="57" applyNumberFormat="0" applyAlignment="0" applyProtection="0">
      <alignment vertical="center"/>
    </xf>
    <xf numFmtId="0" fontId="3" fillId="23" borderId="56" applyNumberFormat="0" applyFont="0" applyAlignment="0" applyProtection="0">
      <alignment vertical="center"/>
    </xf>
    <xf numFmtId="0" fontId="24" fillId="0" borderId="58" applyNumberFormat="0" applyFill="0" applyAlignment="0" applyProtection="0">
      <alignment vertical="center"/>
    </xf>
    <xf numFmtId="0" fontId="25" fillId="7" borderId="57" applyNumberFormat="0" applyAlignment="0" applyProtection="0">
      <alignment vertical="center"/>
    </xf>
    <xf numFmtId="0" fontId="31" fillId="22" borderId="59" applyNumberFormat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6" fillId="0" borderId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10" fontId="35" fillId="17" borderId="49" applyNumberFormat="0" applyBorder="0" applyAlignment="0" applyProtection="0"/>
    <xf numFmtId="0" fontId="3" fillId="23" borderId="56" applyNumberFormat="0" applyFont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10" fontId="35" fillId="17" borderId="49" applyNumberFormat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10" fontId="35" fillId="17" borderId="49" applyNumberFormat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23" borderId="56" applyNumberFormat="0" applyFont="0" applyAlignment="0" applyProtection="0">
      <alignment vertical="center"/>
    </xf>
    <xf numFmtId="0" fontId="3" fillId="23" borderId="56" applyNumberFormat="0" applyFont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10" fontId="35" fillId="17" borderId="49" applyNumberFormat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23" borderId="56" applyNumberFormat="0" applyFont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23" borderId="56" applyNumberFormat="0" applyFont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</cellStyleXfs>
  <cellXfs count="618">
    <xf numFmtId="0" fontId="0" fillId="0" borderId="0" xfId="0">
      <alignment vertical="center"/>
    </xf>
    <xf numFmtId="0" fontId="1" fillId="0" borderId="0" xfId="0" applyFont="1" applyFill="1" applyBorder="1">
      <alignment vertical="center"/>
    </xf>
    <xf numFmtId="0" fontId="41" fillId="0" borderId="1" xfId="0" applyFont="1" applyFill="1" applyBorder="1" applyAlignment="1" applyProtection="1">
      <alignment horizontal="center" vertical="center" shrinkToFit="1"/>
    </xf>
    <xf numFmtId="0" fontId="8" fillId="0" borderId="1" xfId="0" applyFont="1" applyFill="1" applyBorder="1" applyAlignment="1" applyProtection="1">
      <alignment horizontal="center" vertical="center" shrinkToFit="1"/>
    </xf>
    <xf numFmtId="0" fontId="44" fillId="0" borderId="0" xfId="0" applyFont="1" applyFill="1" applyBorder="1">
      <alignment vertical="center"/>
    </xf>
    <xf numFmtId="0" fontId="8" fillId="0" borderId="0" xfId="0" applyFont="1" applyFill="1" applyBorder="1">
      <alignment vertical="center"/>
    </xf>
    <xf numFmtId="0" fontId="41" fillId="0" borderId="1" xfId="0" applyFont="1" applyFill="1" applyBorder="1" applyAlignment="1" applyProtection="1">
      <alignment horizontal="center" vertical="center"/>
    </xf>
    <xf numFmtId="0" fontId="1" fillId="0" borderId="0" xfId="0" applyFont="1" applyFill="1" applyBorder="1" applyAlignment="1">
      <alignment vertical="center"/>
    </xf>
    <xf numFmtId="0" fontId="8" fillId="0" borderId="1" xfId="0" applyFont="1" applyFill="1" applyBorder="1" applyAlignment="1" applyProtection="1">
      <alignment horizontal="center" vertical="center"/>
    </xf>
    <xf numFmtId="0" fontId="12" fillId="17" borderId="1" xfId="0" applyFont="1" applyFill="1" applyBorder="1" applyAlignment="1" applyProtection="1">
      <alignment horizontal="center" vertical="center" shrinkToFit="1"/>
      <protection locked="0"/>
    </xf>
    <xf numFmtId="14" fontId="1" fillId="0" borderId="0" xfId="0" applyNumberFormat="1" applyFont="1" applyFill="1" applyBorder="1">
      <alignment vertical="center"/>
    </xf>
    <xf numFmtId="0" fontId="12" fillId="17" borderId="1" xfId="0" applyFont="1" applyFill="1" applyBorder="1" applyAlignment="1" applyProtection="1">
      <alignment horizontal="center" vertical="center" shrinkToFit="1"/>
      <protection locked="0"/>
    </xf>
    <xf numFmtId="0" fontId="52" fillId="0" borderId="0" xfId="0" applyFont="1" applyAlignment="1">
      <alignment horizontal="center" vertical="center"/>
    </xf>
    <xf numFmtId="0" fontId="53" fillId="26" borderId="0" xfId="0" applyFont="1" applyFill="1" applyAlignment="1">
      <alignment horizontal="center" vertical="center" wrapText="1"/>
    </xf>
    <xf numFmtId="0" fontId="56" fillId="0" borderId="0" xfId="0" applyFont="1" applyAlignment="1">
      <alignment horizontal="left" vertical="center"/>
    </xf>
    <xf numFmtId="0" fontId="12" fillId="17" borderId="1" xfId="0" applyFont="1" applyFill="1" applyBorder="1" applyAlignment="1" applyProtection="1">
      <alignment horizontal="center" vertical="center" shrinkToFit="1"/>
      <protection locked="0"/>
    </xf>
    <xf numFmtId="0" fontId="54" fillId="0" borderId="0" xfId="0" applyFont="1" applyAlignment="1">
      <alignment vertical="center"/>
    </xf>
    <xf numFmtId="0" fontId="12" fillId="17" borderId="1" xfId="0" applyFont="1" applyFill="1" applyBorder="1" applyAlignment="1" applyProtection="1">
      <alignment horizontal="center" vertical="center" shrinkToFit="1"/>
      <protection locked="0"/>
    </xf>
    <xf numFmtId="0" fontId="57" fillId="0" borderId="0" xfId="0" applyFont="1" applyBorder="1" applyAlignment="1">
      <alignment horizontal="center" vertical="center"/>
    </xf>
    <xf numFmtId="0" fontId="12" fillId="17" borderId="1" xfId="0" applyFont="1" applyFill="1" applyBorder="1" applyAlignment="1" applyProtection="1">
      <alignment horizontal="center" vertical="center" shrinkToFit="1"/>
      <protection locked="0"/>
    </xf>
    <xf numFmtId="0" fontId="12" fillId="17" borderId="1" xfId="0" applyFont="1" applyFill="1" applyBorder="1" applyAlignment="1" applyProtection="1">
      <alignment horizontal="center" vertical="center" shrinkToFit="1"/>
      <protection locked="0"/>
    </xf>
    <xf numFmtId="0" fontId="48" fillId="0" borderId="0" xfId="79" applyNumberFormat="1" applyFont="1"/>
    <xf numFmtId="0" fontId="55" fillId="0" borderId="25" xfId="0" applyFont="1" applyBorder="1" applyAlignment="1">
      <alignment horizontal="center" vertical="center"/>
    </xf>
    <xf numFmtId="0" fontId="52" fillId="0" borderId="25" xfId="0" applyFont="1" applyBorder="1" applyAlignment="1">
      <alignment horizontal="center" vertical="center"/>
    </xf>
    <xf numFmtId="0" fontId="5" fillId="0" borderId="0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left" vertical="center"/>
    </xf>
    <xf numFmtId="0" fontId="1" fillId="0" borderId="0" xfId="0" applyNumberFormat="1" applyFont="1" applyFill="1" applyBorder="1" applyAlignment="1">
      <alignment vertical="center"/>
    </xf>
    <xf numFmtId="0" fontId="10" fillId="0" borderId="0" xfId="0" applyNumberFormat="1" applyFont="1" applyFill="1" applyAlignment="1">
      <alignment vertical="center"/>
    </xf>
    <xf numFmtId="0" fontId="10" fillId="0" borderId="0" xfId="0" applyNumberFormat="1" applyFont="1" applyFill="1" applyAlignment="1">
      <alignment horizontal="center" vertical="center"/>
    </xf>
    <xf numFmtId="0" fontId="12" fillId="17" borderId="1" xfId="0" applyFont="1" applyFill="1" applyBorder="1" applyAlignment="1" applyProtection="1">
      <alignment horizontal="center" vertical="center" shrinkToFit="1"/>
      <protection locked="0"/>
    </xf>
    <xf numFmtId="0" fontId="52" fillId="0" borderId="0" xfId="0" applyNumberFormat="1" applyFont="1" applyBorder="1" applyAlignment="1">
      <alignment horizontal="center" vertical="center"/>
    </xf>
    <xf numFmtId="49" fontId="55" fillId="0" borderId="25" xfId="0" applyNumberFormat="1" applyFont="1" applyBorder="1" applyAlignment="1">
      <alignment horizontal="center" vertical="center"/>
    </xf>
    <xf numFmtId="0" fontId="8" fillId="29" borderId="11" xfId="0" applyFont="1" applyFill="1" applyBorder="1" applyAlignment="1" applyProtection="1">
      <alignment horizontal="center" vertical="center"/>
      <protection locked="0"/>
    </xf>
    <xf numFmtId="0" fontId="8" fillId="29" borderId="1" xfId="0" applyFont="1" applyFill="1" applyBorder="1" applyAlignment="1" applyProtection="1">
      <alignment horizontal="center" vertical="center" shrinkToFit="1"/>
      <protection locked="0"/>
    </xf>
    <xf numFmtId="0" fontId="48" fillId="0" borderId="0" xfId="79" applyNumberFormat="1" applyFont="1" applyFill="1" applyBorder="1" applyAlignment="1">
      <alignment vertical="center"/>
    </xf>
    <xf numFmtId="0" fontId="48" fillId="0" borderId="0" xfId="79" applyNumberFormat="1" applyFont="1" applyFill="1" applyAlignment="1">
      <alignment horizontal="center" vertical="center"/>
    </xf>
    <xf numFmtId="0" fontId="48" fillId="0" borderId="0" xfId="79" applyNumberFormat="1" applyFont="1" applyFill="1" applyAlignment="1">
      <alignment vertical="center"/>
    </xf>
    <xf numFmtId="0" fontId="11" fillId="0" borderId="0" xfId="0" applyFont="1" applyFill="1" applyBorder="1">
      <alignment vertical="center"/>
    </xf>
    <xf numFmtId="0" fontId="12" fillId="17" borderId="1" xfId="0" applyFont="1" applyFill="1" applyBorder="1" applyAlignment="1" applyProtection="1">
      <alignment horizontal="center" vertical="center" shrinkToFit="1"/>
      <protection locked="0"/>
    </xf>
    <xf numFmtId="0" fontId="53" fillId="26" borderId="33" xfId="0" applyFont="1" applyFill="1" applyBorder="1" applyAlignment="1">
      <alignment horizontal="center" vertical="center" wrapText="1"/>
    </xf>
    <xf numFmtId="0" fontId="55" fillId="0" borderId="33" xfId="0" applyFont="1" applyBorder="1" applyAlignment="1">
      <alignment horizontal="center" vertical="center"/>
    </xf>
    <xf numFmtId="0" fontId="64" fillId="0" borderId="0" xfId="79" applyNumberFormat="1" applyFont="1" applyFill="1" applyAlignment="1">
      <alignment horizontal="left" vertical="center"/>
    </xf>
    <xf numFmtId="0" fontId="64" fillId="0" borderId="0" xfId="79" applyNumberFormat="1" applyFont="1" applyFill="1" applyAlignment="1">
      <alignment vertical="center"/>
    </xf>
    <xf numFmtId="0" fontId="9" fillId="0" borderId="0" xfId="0" applyNumberFormat="1" applyFont="1" applyFill="1">
      <alignment vertical="center"/>
    </xf>
    <xf numFmtId="0" fontId="61" fillId="0" borderId="0" xfId="0" applyNumberFormat="1" applyFont="1" applyFill="1" applyBorder="1" applyAlignment="1">
      <alignment vertical="center"/>
    </xf>
    <xf numFmtId="0" fontId="1" fillId="0" borderId="0" xfId="79" applyNumberFormat="1" applyFont="1" applyFill="1" applyAlignment="1">
      <alignment horizontal="left" vertical="center"/>
    </xf>
    <xf numFmtId="0" fontId="48" fillId="0" borderId="0" xfId="0" applyNumberFormat="1" applyFont="1">
      <alignment vertical="center"/>
    </xf>
    <xf numFmtId="0" fontId="1" fillId="0" borderId="0" xfId="79" applyNumberFormat="1" applyFont="1" applyFill="1" applyBorder="1" applyAlignment="1">
      <alignment horizontal="left" vertical="center"/>
    </xf>
    <xf numFmtId="0" fontId="48" fillId="0" borderId="0" xfId="79" applyNumberFormat="1" applyFont="1" applyFill="1" applyAlignment="1">
      <alignment horizontal="left" vertical="center"/>
    </xf>
    <xf numFmtId="0" fontId="48" fillId="0" borderId="0" xfId="79" applyNumberFormat="1" applyFont="1" applyFill="1" applyBorder="1" applyAlignment="1">
      <alignment horizontal="center" vertical="center"/>
    </xf>
    <xf numFmtId="3" fontId="48" fillId="0" borderId="0" xfId="79" applyNumberFormat="1" applyFont="1" applyFill="1" applyBorder="1" applyAlignment="1">
      <alignment horizontal="center" vertical="center"/>
    </xf>
    <xf numFmtId="0" fontId="48" fillId="0" borderId="0" xfId="0" applyNumberFormat="1" applyFont="1" applyBorder="1" applyAlignment="1">
      <alignment vertical="center"/>
    </xf>
    <xf numFmtId="0" fontId="55" fillId="0" borderId="35" xfId="0" applyFont="1" applyBorder="1" applyAlignment="1">
      <alignment horizontal="center" vertical="center"/>
    </xf>
    <xf numFmtId="0" fontId="65" fillId="0" borderId="0" xfId="0" applyFont="1">
      <alignment vertical="center"/>
    </xf>
    <xf numFmtId="0" fontId="38" fillId="0" borderId="0" xfId="0" applyNumberFormat="1" applyFont="1" applyFill="1" applyAlignment="1">
      <alignment vertical="center"/>
    </xf>
    <xf numFmtId="49" fontId="1" fillId="0" borderId="0" xfId="0" applyNumberFormat="1" applyFont="1" applyFill="1" applyAlignment="1">
      <alignment horizontal="center" vertical="center"/>
    </xf>
    <xf numFmtId="189" fontId="1" fillId="0" borderId="0" xfId="0" applyNumberFormat="1" applyFont="1" applyFill="1" applyBorder="1" applyAlignment="1">
      <alignment horizontal="center" vertical="center"/>
    </xf>
    <xf numFmtId="0" fontId="0" fillId="0" borderId="0" xfId="0" applyFill="1">
      <alignment vertical="center"/>
    </xf>
    <xf numFmtId="49" fontId="1" fillId="0" borderId="0" xfId="0" applyNumberFormat="1" applyFont="1" applyFill="1" applyBorder="1" applyAlignment="1">
      <alignment vertical="center"/>
    </xf>
    <xf numFmtId="0" fontId="52" fillId="0" borderId="0" xfId="0" applyNumberFormat="1" applyFont="1" applyFill="1" applyBorder="1" applyAlignment="1">
      <alignment vertical="center"/>
    </xf>
    <xf numFmtId="0" fontId="48" fillId="31" borderId="0" xfId="79" applyNumberFormat="1" applyFont="1" applyFill="1" applyAlignment="1">
      <alignment horizontal="center" vertical="center"/>
    </xf>
    <xf numFmtId="0" fontId="60" fillId="31" borderId="0" xfId="0" applyNumberFormat="1" applyFont="1" applyFill="1" applyBorder="1" applyAlignment="1">
      <alignment horizontal="left" vertical="center"/>
    </xf>
    <xf numFmtId="49" fontId="1" fillId="0" borderId="0" xfId="79" applyNumberFormat="1" applyFont="1" applyFill="1" applyAlignment="1">
      <alignment horizontal="left" vertical="center"/>
    </xf>
    <xf numFmtId="0" fontId="48" fillId="0" borderId="0" xfId="0" applyFont="1">
      <alignment vertical="center"/>
    </xf>
    <xf numFmtId="49" fontId="1" fillId="0" borderId="0" xfId="79" applyNumberFormat="1" applyFont="1" applyFill="1" applyBorder="1" applyAlignment="1">
      <alignment horizontal="left" vertical="center"/>
    </xf>
    <xf numFmtId="49" fontId="48" fillId="0" borderId="0" xfId="79" applyNumberFormat="1" applyFont="1" applyFill="1" applyBorder="1" applyAlignment="1">
      <alignment vertical="center"/>
    </xf>
    <xf numFmtId="49" fontId="1" fillId="0" borderId="0" xfId="79" applyNumberFormat="1" applyFont="1" applyFill="1" applyBorder="1" applyAlignment="1">
      <alignment vertical="center"/>
    </xf>
    <xf numFmtId="49" fontId="1" fillId="0" borderId="0" xfId="79" applyNumberFormat="1" applyFont="1" applyFill="1" applyAlignment="1">
      <alignment horizontal="center" vertical="center"/>
    </xf>
    <xf numFmtId="0" fontId="46" fillId="17" borderId="1" xfId="0" applyNumberFormat="1" applyFont="1" applyFill="1" applyBorder="1" applyAlignment="1" applyProtection="1">
      <alignment horizontal="center" vertical="center" shrinkToFit="1"/>
      <protection locked="0"/>
    </xf>
    <xf numFmtId="185" fontId="8" fillId="17" borderId="1" xfId="0" applyNumberFormat="1" applyFont="1" applyFill="1" applyBorder="1" applyAlignment="1" applyProtection="1">
      <alignment horizontal="center" vertical="center" shrinkToFit="1"/>
    </xf>
    <xf numFmtId="186" fontId="8" fillId="17" borderId="1" xfId="0" applyNumberFormat="1" applyFont="1" applyFill="1" applyBorder="1" applyAlignment="1" applyProtection="1">
      <alignment horizontal="center" vertical="center" shrinkToFit="1"/>
    </xf>
    <xf numFmtId="187" fontId="8" fillId="0" borderId="1" xfId="0" applyNumberFormat="1" applyFont="1" applyFill="1" applyBorder="1" applyAlignment="1" applyProtection="1">
      <alignment horizontal="center" vertical="center" shrinkToFit="1"/>
    </xf>
    <xf numFmtId="0" fontId="48" fillId="0" borderId="37" xfId="79" applyNumberFormat="1" applyFont="1" applyFill="1" applyBorder="1" applyAlignment="1">
      <alignment vertical="center"/>
    </xf>
    <xf numFmtId="0" fontId="48" fillId="0" borderId="37" xfId="79" applyNumberFormat="1" applyFont="1" applyFill="1" applyBorder="1" applyAlignment="1">
      <alignment horizontal="left" vertical="center"/>
    </xf>
    <xf numFmtId="0" fontId="48" fillId="0" borderId="37" xfId="79" applyNumberFormat="1" applyFont="1" applyFill="1" applyBorder="1" applyAlignment="1">
      <alignment horizontal="right" vertical="center"/>
    </xf>
    <xf numFmtId="49" fontId="48" fillId="0" borderId="0" xfId="79" applyNumberFormat="1" applyFont="1" applyFill="1" applyAlignment="1">
      <alignment horizontal="center" vertical="center"/>
    </xf>
    <xf numFmtId="0" fontId="64" fillId="0" borderId="0" xfId="79" applyNumberFormat="1" applyFont="1" applyFill="1" applyAlignment="1">
      <alignment horizontal="center" vertical="center"/>
    </xf>
    <xf numFmtId="0" fontId="69" fillId="0" borderId="0" xfId="0" applyFont="1">
      <alignment vertical="center"/>
    </xf>
    <xf numFmtId="0" fontId="54" fillId="0" borderId="0" xfId="0" applyFont="1" applyAlignment="1">
      <alignment horizontal="center" vertical="center"/>
    </xf>
    <xf numFmtId="0" fontId="52" fillId="0" borderId="36" xfId="0" applyNumberFormat="1" applyFont="1" applyBorder="1" applyAlignment="1">
      <alignment horizontal="center" vertical="center"/>
    </xf>
    <xf numFmtId="0" fontId="48" fillId="0" borderId="37" xfId="79" applyNumberFormat="1" applyFont="1" applyFill="1" applyBorder="1" applyAlignment="1">
      <alignment horizontal="center" vertical="center"/>
    </xf>
    <xf numFmtId="0" fontId="50" fillId="0" borderId="37" xfId="80" applyNumberFormat="1" applyFont="1" applyFill="1" applyBorder="1" applyAlignment="1">
      <alignment horizontal="right" vertical="center"/>
    </xf>
    <xf numFmtId="0" fontId="61" fillId="0" borderId="0" xfId="0" applyNumberFormat="1" applyFont="1" applyFill="1" applyAlignment="1">
      <alignment vertical="center"/>
    </xf>
    <xf numFmtId="0" fontId="2" fillId="0" borderId="0" xfId="0" applyNumberFormat="1" applyFont="1" applyFill="1" applyAlignment="1">
      <alignment vertical="center"/>
    </xf>
    <xf numFmtId="0" fontId="48" fillId="0" borderId="0" xfId="0" applyFont="1" applyBorder="1">
      <alignment vertical="center"/>
    </xf>
    <xf numFmtId="49" fontId="48" fillId="0" borderId="0" xfId="79" applyNumberFormat="1" applyFont="1" applyFill="1" applyBorder="1" applyAlignment="1">
      <alignment horizontal="center" vertical="center"/>
    </xf>
    <xf numFmtId="0" fontId="48" fillId="31" borderId="38" xfId="79" applyNumberFormat="1" applyFont="1" applyFill="1" applyBorder="1" applyAlignment="1">
      <alignment horizontal="center" vertical="center"/>
    </xf>
    <xf numFmtId="0" fontId="60" fillId="31" borderId="38" xfId="0" applyNumberFormat="1" applyFont="1" applyFill="1" applyBorder="1" applyAlignment="1">
      <alignment horizontal="left" vertical="center"/>
    </xf>
    <xf numFmtId="0" fontId="1" fillId="35" borderId="0" xfId="0" applyFont="1" applyFill="1" applyBorder="1" applyProtection="1">
      <alignment vertical="center"/>
      <protection locked="0"/>
    </xf>
    <xf numFmtId="49" fontId="55" fillId="0" borderId="39" xfId="0" applyNumberFormat="1" applyFont="1" applyBorder="1" applyAlignment="1">
      <alignment horizontal="center" vertical="center"/>
    </xf>
    <xf numFmtId="0" fontId="53" fillId="26" borderId="39" xfId="0" applyFont="1" applyFill="1" applyBorder="1" applyAlignment="1">
      <alignment horizontal="center" vertical="center" wrapText="1"/>
    </xf>
    <xf numFmtId="0" fontId="55" fillId="0" borderId="39" xfId="0" applyFont="1" applyBorder="1" applyAlignment="1">
      <alignment horizontal="center" vertical="center"/>
    </xf>
    <xf numFmtId="0" fontId="52" fillId="0" borderId="39" xfId="0" applyFont="1" applyBorder="1" applyAlignment="1">
      <alignment horizontal="center" vertical="center"/>
    </xf>
    <xf numFmtId="0" fontId="59" fillId="27" borderId="41" xfId="81" applyFont="1" applyFill="1" applyBorder="1" applyAlignment="1">
      <alignment horizontal="center" vertical="center"/>
    </xf>
    <xf numFmtId="0" fontId="52" fillId="0" borderId="39" xfId="0" applyNumberFormat="1" applyFont="1" applyBorder="1" applyAlignment="1">
      <alignment horizontal="center" vertical="center"/>
    </xf>
    <xf numFmtId="0" fontId="70" fillId="0" borderId="0" xfId="0" applyNumberFormat="1" applyFont="1" applyFill="1" applyAlignment="1">
      <alignment horizontal="left" vertical="center" indent="1"/>
    </xf>
    <xf numFmtId="0" fontId="71" fillId="0" borderId="0" xfId="0" applyNumberFormat="1" applyFont="1" applyFill="1" applyBorder="1" applyAlignment="1">
      <alignment horizontal="center" vertical="center"/>
    </xf>
    <xf numFmtId="0" fontId="71" fillId="0" borderId="0" xfId="0" applyNumberFormat="1" applyFont="1" applyFill="1" applyBorder="1" applyAlignment="1">
      <alignment horizontal="left" vertical="center"/>
    </xf>
    <xf numFmtId="0" fontId="71" fillId="0" borderId="0" xfId="0" applyNumberFormat="1" applyFont="1">
      <alignment vertical="center"/>
    </xf>
    <xf numFmtId="0" fontId="71" fillId="0" borderId="0" xfId="0" applyNumberFormat="1" applyFont="1" applyFill="1" applyBorder="1" applyAlignment="1">
      <alignment vertical="center"/>
    </xf>
    <xf numFmtId="0" fontId="71" fillId="0" borderId="0" xfId="0" applyNumberFormat="1" applyFont="1" applyFill="1" applyAlignment="1">
      <alignment vertical="center"/>
    </xf>
    <xf numFmtId="0" fontId="70" fillId="0" borderId="0" xfId="0" applyNumberFormat="1" applyFont="1" applyFill="1" applyBorder="1" applyAlignment="1">
      <alignment vertical="center"/>
    </xf>
    <xf numFmtId="0" fontId="71" fillId="35" borderId="42" xfId="0" applyNumberFormat="1" applyFont="1" applyFill="1" applyBorder="1" applyAlignment="1">
      <alignment horizontal="center" vertical="center"/>
    </xf>
    <xf numFmtId="0" fontId="70" fillId="0" borderId="0" xfId="0" applyNumberFormat="1" applyFont="1" applyFill="1" applyAlignment="1">
      <alignment vertical="center"/>
    </xf>
    <xf numFmtId="0" fontId="71" fillId="35" borderId="44" xfId="0" applyNumberFormat="1" applyFont="1" applyFill="1" applyBorder="1" applyAlignment="1">
      <alignment horizontal="center" vertical="center"/>
    </xf>
    <xf numFmtId="0" fontId="48" fillId="0" borderId="39" xfId="79" applyNumberFormat="1" applyFont="1" applyFill="1" applyBorder="1" applyAlignment="1">
      <alignment horizontal="center" vertical="center"/>
    </xf>
    <xf numFmtId="0" fontId="54" fillId="0" borderId="0" xfId="0" applyNumberFormat="1" applyFont="1">
      <alignment vertical="center"/>
    </xf>
    <xf numFmtId="0" fontId="52" fillId="0" borderId="0" xfId="0" applyNumberFormat="1" applyFont="1">
      <alignment vertical="center"/>
    </xf>
    <xf numFmtId="0" fontId="52" fillId="0" borderId="0" xfId="78" applyNumberFormat="1" applyFont="1" applyFill="1" applyBorder="1" applyAlignment="1">
      <alignment horizontal="center" vertical="center"/>
    </xf>
    <xf numFmtId="0" fontId="73" fillId="0" borderId="0" xfId="0" applyNumberFormat="1" applyFont="1" applyAlignment="1">
      <alignment vertical="center"/>
    </xf>
    <xf numFmtId="0" fontId="73" fillId="0" borderId="0" xfId="0" applyNumberFormat="1" applyFont="1" applyAlignment="1">
      <alignment horizontal="left" vertical="center" indent="1"/>
    </xf>
    <xf numFmtId="0" fontId="71" fillId="0" borderId="44" xfId="0" applyNumberFormat="1" applyFont="1" applyFill="1" applyBorder="1" applyAlignment="1">
      <alignment horizontal="center" vertical="center"/>
    </xf>
    <xf numFmtId="0" fontId="48" fillId="0" borderId="46" xfId="79" applyNumberFormat="1" applyFont="1" applyFill="1" applyBorder="1" applyAlignment="1">
      <alignment horizontal="center" vertical="center"/>
    </xf>
    <xf numFmtId="0" fontId="48" fillId="0" borderId="40" xfId="79" applyNumberFormat="1" applyFont="1" applyFill="1" applyBorder="1" applyAlignment="1">
      <alignment horizontal="center" vertical="center"/>
    </xf>
    <xf numFmtId="0" fontId="48" fillId="0" borderId="54" xfId="79" applyNumberFormat="1" applyFont="1" applyFill="1" applyBorder="1" applyAlignment="1">
      <alignment horizontal="center" vertical="center"/>
    </xf>
    <xf numFmtId="0" fontId="48" fillId="31" borderId="0" xfId="79" applyNumberFormat="1" applyFont="1" applyFill="1" applyBorder="1" applyAlignment="1">
      <alignment horizontal="center" vertical="center"/>
    </xf>
    <xf numFmtId="0" fontId="55" fillId="0" borderId="49" xfId="0" applyFont="1" applyBorder="1" applyAlignment="1">
      <alignment horizontal="center" vertical="center"/>
    </xf>
    <xf numFmtId="0" fontId="48" fillId="0" borderId="55" xfId="79" applyNumberFormat="1" applyFont="1" applyFill="1" applyBorder="1" applyAlignment="1">
      <alignment horizontal="right" vertical="center"/>
    </xf>
    <xf numFmtId="0" fontId="48" fillId="0" borderId="55" xfId="79" applyNumberFormat="1" applyFont="1" applyFill="1" applyBorder="1" applyAlignment="1">
      <alignment horizontal="left" vertical="center"/>
    </xf>
    <xf numFmtId="0" fontId="52" fillId="29" borderId="53" xfId="86" applyNumberFormat="1" applyFont="1" applyFill="1" applyBorder="1" applyAlignment="1">
      <alignment horizontal="center" vertical="center" wrapText="1"/>
    </xf>
    <xf numFmtId="0" fontId="71" fillId="0" borderId="45" xfId="0" applyNumberFormat="1" applyFont="1" applyFill="1" applyBorder="1" applyAlignment="1">
      <alignment horizontal="center" vertical="center"/>
    </xf>
    <xf numFmtId="0" fontId="48" fillId="0" borderId="0" xfId="79" applyNumberFormat="1" applyFont="1" applyFill="1" applyAlignment="1">
      <alignment horizontal="left" vertical="center" indent="2"/>
    </xf>
    <xf numFmtId="0" fontId="48" fillId="0" borderId="0" xfId="79" applyNumberFormat="1" applyFont="1" applyFill="1" applyAlignment="1">
      <alignment horizontal="right" vertical="center"/>
    </xf>
    <xf numFmtId="0" fontId="48" fillId="0" borderId="55" xfId="79" applyNumberFormat="1" applyFont="1" applyFill="1" applyBorder="1" applyAlignment="1">
      <alignment vertical="center"/>
    </xf>
    <xf numFmtId="0" fontId="50" fillId="0" borderId="55" xfId="80" applyNumberFormat="1" applyFont="1" applyFill="1" applyBorder="1" applyAlignment="1">
      <alignment horizontal="right" vertical="center"/>
    </xf>
    <xf numFmtId="0" fontId="48" fillId="0" borderId="55" xfId="79" applyNumberFormat="1" applyFont="1" applyFill="1" applyBorder="1" applyAlignment="1">
      <alignment horizontal="center" vertical="center"/>
    </xf>
    <xf numFmtId="49" fontId="60" fillId="0" borderId="0" xfId="79" applyNumberFormat="1" applyFont="1" applyFill="1" applyBorder="1" applyAlignment="1">
      <alignment vertical="center"/>
    </xf>
    <xf numFmtId="49" fontId="60" fillId="0" borderId="0" xfId="79" applyNumberFormat="1" applyFont="1" applyFill="1" applyBorder="1" applyAlignment="1">
      <alignment horizontal="center" vertical="center"/>
    </xf>
    <xf numFmtId="194" fontId="77" fillId="38" borderId="55" xfId="138" applyNumberFormat="1" applyFont="1" applyFill="1" applyBorder="1" applyAlignment="1">
      <alignment horizontal="center" vertical="center" wrapText="1"/>
    </xf>
    <xf numFmtId="49" fontId="60" fillId="38" borderId="55" xfId="79" applyNumberFormat="1" applyFont="1" applyFill="1" applyBorder="1" applyAlignment="1">
      <alignment horizontal="center" vertical="center" wrapText="1"/>
    </xf>
    <xf numFmtId="0" fontId="1" fillId="0" borderId="0" xfId="0" applyFont="1" applyFill="1" applyBorder="1">
      <alignment vertical="center"/>
    </xf>
    <xf numFmtId="193" fontId="71" fillId="29" borderId="43" xfId="0" applyNumberFormat="1" applyFont="1" applyFill="1" applyBorder="1" applyAlignment="1">
      <alignment horizontal="center" vertical="center"/>
    </xf>
    <xf numFmtId="0" fontId="71" fillId="29" borderId="43" xfId="0" applyNumberFormat="1" applyFont="1" applyFill="1" applyBorder="1" applyAlignment="1">
      <alignment horizontal="center" vertical="center"/>
    </xf>
    <xf numFmtId="0" fontId="71" fillId="0" borderId="42" xfId="0" applyNumberFormat="1" applyFont="1" applyFill="1" applyBorder="1" applyAlignment="1">
      <alignment horizontal="center" vertical="center"/>
    </xf>
    <xf numFmtId="0" fontId="79" fillId="0" borderId="0" xfId="0" applyNumberFormat="1" applyFont="1" applyAlignment="1">
      <alignment vertical="center"/>
    </xf>
    <xf numFmtId="0" fontId="52" fillId="0" borderId="0" xfId="0" applyNumberFormat="1" applyFont="1" applyAlignment="1">
      <alignment vertical="center"/>
    </xf>
    <xf numFmtId="0" fontId="54" fillId="0" borderId="0" xfId="0" applyNumberFormat="1" applyFont="1" applyBorder="1" applyAlignment="1">
      <alignment vertical="center"/>
    </xf>
    <xf numFmtId="0" fontId="80" fillId="0" borderId="0" xfId="0" applyFont="1" applyBorder="1" applyAlignment="1">
      <alignment vertical="center"/>
    </xf>
    <xf numFmtId="0" fontId="65" fillId="0" borderId="0" xfId="0" applyFont="1" applyBorder="1">
      <alignment vertical="center"/>
    </xf>
    <xf numFmtId="0" fontId="80" fillId="0" borderId="0" xfId="0" applyFont="1" applyBorder="1" applyAlignment="1">
      <alignment horizontal="left" vertical="center" indent="1"/>
    </xf>
    <xf numFmtId="1" fontId="52" fillId="0" borderId="0" xfId="0" applyNumberFormat="1" applyFont="1" applyBorder="1" applyAlignment="1">
      <alignment vertical="center"/>
    </xf>
    <xf numFmtId="190" fontId="52" fillId="0" borderId="0" xfId="0" applyNumberFormat="1" applyFont="1" applyBorder="1" applyAlignment="1">
      <alignment vertical="center"/>
    </xf>
    <xf numFmtId="2" fontId="65" fillId="0" borderId="0" xfId="0" applyNumberFormat="1" applyFont="1" applyBorder="1" applyAlignment="1">
      <alignment vertical="center"/>
    </xf>
    <xf numFmtId="0" fontId="84" fillId="0" borderId="0" xfId="0" applyFont="1" applyBorder="1" applyAlignment="1">
      <alignment vertical="center"/>
    </xf>
    <xf numFmtId="0" fontId="52" fillId="0" borderId="0" xfId="0" applyFont="1" applyBorder="1" applyAlignment="1">
      <alignment vertical="center"/>
    </xf>
    <xf numFmtId="0" fontId="81" fillId="0" borderId="0" xfId="0" applyFont="1" applyBorder="1" applyAlignment="1">
      <alignment horizontal="right" vertical="center"/>
    </xf>
    <xf numFmtId="198" fontId="65" fillId="0" borderId="0" xfId="0" applyNumberFormat="1" applyFont="1" applyBorder="1" applyAlignment="1">
      <alignment horizontal="center" vertical="center"/>
    </xf>
    <xf numFmtId="0" fontId="65" fillId="0" borderId="0" xfId="0" applyFont="1" applyAlignment="1">
      <alignment horizontal="center" vertical="center"/>
    </xf>
    <xf numFmtId="199" fontId="65" fillId="0" borderId="0" xfId="0" applyNumberFormat="1" applyFont="1" applyBorder="1" applyAlignment="1">
      <alignment vertical="center"/>
    </xf>
    <xf numFmtId="0" fontId="48" fillId="0" borderId="54" xfId="79" applyNumberFormat="1" applyFont="1" applyFill="1" applyBorder="1" applyAlignment="1">
      <alignment horizontal="center" vertical="center"/>
    </xf>
    <xf numFmtId="0" fontId="52" fillId="0" borderId="0" xfId="0" applyNumberFormat="1" applyFont="1" applyAlignment="1">
      <alignment horizontal="center" vertical="center"/>
    </xf>
    <xf numFmtId="0" fontId="93" fillId="35" borderId="42" xfId="0" applyNumberFormat="1" applyFont="1" applyFill="1" applyBorder="1" applyAlignment="1">
      <alignment horizontal="center" vertical="center"/>
    </xf>
    <xf numFmtId="0" fontId="52" fillId="0" borderId="0" xfId="0" applyNumberFormat="1" applyFont="1" applyBorder="1" applyAlignment="1">
      <alignment horizontal="center" vertical="center"/>
    </xf>
    <xf numFmtId="0" fontId="53" fillId="26" borderId="49" xfId="0" applyFont="1" applyFill="1" applyBorder="1" applyAlignment="1">
      <alignment horizontal="center" vertical="center" wrapText="1"/>
    </xf>
    <xf numFmtId="0" fontId="52" fillId="0" borderId="49" xfId="0" applyFont="1" applyBorder="1" applyAlignment="1">
      <alignment horizontal="center" vertical="center"/>
    </xf>
    <xf numFmtId="49" fontId="55" fillId="0" borderId="49" xfId="0" applyNumberFormat="1" applyFont="1" applyBorder="1" applyAlignment="1">
      <alignment horizontal="center" vertical="center"/>
    </xf>
    <xf numFmtId="0" fontId="67" fillId="33" borderId="49" xfId="0" applyFont="1" applyFill="1" applyBorder="1">
      <alignment vertical="center"/>
    </xf>
    <xf numFmtId="0" fontId="71" fillId="0" borderId="62" xfId="0" applyNumberFormat="1" applyFont="1" applyFill="1" applyBorder="1" applyAlignment="1">
      <alignment horizontal="center" vertical="center"/>
    </xf>
    <xf numFmtId="0" fontId="5" fillId="28" borderId="63" xfId="0" applyNumberFormat="1" applyFont="1" applyFill="1" applyBorder="1" applyAlignment="1">
      <alignment horizontal="center" vertical="center"/>
    </xf>
    <xf numFmtId="0" fontId="94" fillId="0" borderId="0" xfId="0" applyNumberFormat="1" applyFont="1">
      <alignment vertical="center"/>
    </xf>
    <xf numFmtId="0" fontId="71" fillId="32" borderId="62" xfId="0" applyNumberFormat="1" applyFont="1" applyFill="1" applyBorder="1" applyAlignment="1">
      <alignment horizontal="center" vertical="center" wrapText="1"/>
    </xf>
    <xf numFmtId="0" fontId="72" fillId="28" borderId="62" xfId="0" applyNumberFormat="1" applyFont="1" applyFill="1" applyBorder="1" applyAlignment="1">
      <alignment horizontal="center" vertical="center"/>
    </xf>
    <xf numFmtId="0" fontId="71" fillId="29" borderId="62" xfId="0" applyNumberFormat="1" applyFont="1" applyFill="1" applyBorder="1" applyAlignment="1">
      <alignment horizontal="center" vertical="center" wrapText="1"/>
    </xf>
    <xf numFmtId="193" fontId="71" fillId="0" borderId="62" xfId="78" applyNumberFormat="1" applyFont="1" applyFill="1" applyBorder="1" applyAlignment="1">
      <alignment horizontal="center" vertical="center"/>
    </xf>
    <xf numFmtId="201" fontId="71" fillId="0" borderId="62" xfId="78" applyNumberFormat="1" applyFont="1" applyFill="1" applyBorder="1" applyAlignment="1">
      <alignment horizontal="center" vertical="center"/>
    </xf>
    <xf numFmtId="0" fontId="71" fillId="0" borderId="62" xfId="78" applyNumberFormat="1" applyFont="1" applyFill="1" applyBorder="1" applyAlignment="1">
      <alignment horizontal="center" vertical="center"/>
    </xf>
    <xf numFmtId="0" fontId="71" fillId="40" borderId="62" xfId="78" applyNumberFormat="1" applyFont="1" applyFill="1" applyBorder="1" applyAlignment="1">
      <alignment horizontal="center" vertical="center"/>
    </xf>
    <xf numFmtId="0" fontId="72" fillId="28" borderId="62" xfId="0" applyNumberFormat="1" applyFont="1" applyFill="1" applyBorder="1" applyAlignment="1">
      <alignment horizontal="center" vertical="center" wrapText="1"/>
    </xf>
    <xf numFmtId="0" fontId="71" fillId="39" borderId="62" xfId="0" applyNumberFormat="1" applyFont="1" applyFill="1" applyBorder="1" applyAlignment="1">
      <alignment horizontal="center" vertical="center"/>
    </xf>
    <xf numFmtId="193" fontId="71" fillId="34" borderId="62" xfId="0" applyNumberFormat="1" applyFont="1" applyFill="1" applyBorder="1" applyAlignment="1">
      <alignment horizontal="center" vertical="center"/>
    </xf>
    <xf numFmtId="0" fontId="71" fillId="37" borderId="62" xfId="0" applyNumberFormat="1" applyFont="1" applyFill="1" applyBorder="1" applyAlignment="1">
      <alignment horizontal="center" vertical="center"/>
    </xf>
    <xf numFmtId="2" fontId="71" fillId="32" borderId="62" xfId="0" applyNumberFormat="1" applyFont="1" applyFill="1" applyBorder="1" applyAlignment="1">
      <alignment horizontal="center" vertical="center"/>
    </xf>
    <xf numFmtId="0" fontId="72" fillId="28" borderId="64" xfId="0" applyNumberFormat="1" applyFont="1" applyFill="1" applyBorder="1" applyAlignment="1">
      <alignment vertical="center" wrapText="1"/>
    </xf>
    <xf numFmtId="0" fontId="72" fillId="28" borderId="66" xfId="0" applyNumberFormat="1" applyFont="1" applyFill="1" applyBorder="1" applyAlignment="1">
      <alignment vertical="center" wrapText="1"/>
    </xf>
    <xf numFmtId="0" fontId="72" fillId="28" borderId="65" xfId="0" applyNumberFormat="1" applyFont="1" applyFill="1" applyBorder="1" applyAlignment="1">
      <alignment vertical="center" wrapText="1"/>
    </xf>
    <xf numFmtId="0" fontId="71" fillId="32" borderId="62" xfId="0" applyNumberFormat="1" applyFont="1" applyFill="1" applyBorder="1" applyAlignment="1">
      <alignment horizontal="left" vertical="center" wrapText="1"/>
    </xf>
    <xf numFmtId="0" fontId="71" fillId="0" borderId="62" xfId="0" applyNumberFormat="1" applyFont="1" applyFill="1" applyBorder="1" applyAlignment="1">
      <alignment horizontal="left" vertical="center" wrapText="1"/>
    </xf>
    <xf numFmtId="193" fontId="71" fillId="0" borderId="62" xfId="0" applyNumberFormat="1" applyFont="1" applyFill="1" applyBorder="1" applyAlignment="1">
      <alignment horizontal="center" vertical="center"/>
    </xf>
    <xf numFmtId="2" fontId="71" fillId="32" borderId="62" xfId="0" applyNumberFormat="1" applyFont="1" applyFill="1" applyBorder="1" applyAlignment="1">
      <alignment horizontal="left" vertical="center"/>
    </xf>
    <xf numFmtId="0" fontId="71" fillId="0" borderId="62" xfId="0" applyNumberFormat="1" applyFont="1" applyFill="1" applyBorder="1" applyAlignment="1">
      <alignment horizontal="left" vertical="center"/>
    </xf>
    <xf numFmtId="0" fontId="71" fillId="29" borderId="62" xfId="0" applyNumberFormat="1" applyFont="1" applyFill="1" applyBorder="1" applyAlignment="1">
      <alignment horizontal="left" vertical="center"/>
    </xf>
    <xf numFmtId="2" fontId="71" fillId="0" borderId="62" xfId="0" applyNumberFormat="1" applyFont="1" applyFill="1" applyBorder="1" applyAlignment="1">
      <alignment horizontal="center" vertical="center"/>
    </xf>
    <xf numFmtId="0" fontId="93" fillId="35" borderId="62" xfId="0" applyNumberFormat="1" applyFont="1" applyFill="1" applyBorder="1" applyAlignment="1">
      <alignment horizontal="center" vertical="center" wrapText="1"/>
    </xf>
    <xf numFmtId="0" fontId="71" fillId="0" borderId="62" xfId="0" applyNumberFormat="1" applyFont="1" applyFill="1" applyBorder="1" applyAlignment="1">
      <alignment horizontal="center" vertical="center" wrapText="1"/>
    </xf>
    <xf numFmtId="2" fontId="71" fillId="31" borderId="62" xfId="0" applyNumberFormat="1" applyFont="1" applyFill="1" applyBorder="1" applyAlignment="1">
      <alignment horizontal="center" vertical="center"/>
    </xf>
    <xf numFmtId="0" fontId="71" fillId="0" borderId="62" xfId="0" applyNumberFormat="1" applyFont="1" applyFill="1" applyBorder="1" applyAlignment="1">
      <alignment horizontal="right" vertical="center"/>
    </xf>
    <xf numFmtId="2" fontId="71" fillId="29" borderId="62" xfId="0" applyNumberFormat="1" applyFont="1" applyFill="1" applyBorder="1" applyAlignment="1">
      <alignment horizontal="center" vertical="center"/>
    </xf>
    <xf numFmtId="2" fontId="71" fillId="40" borderId="62" xfId="0" applyNumberFormat="1" applyFont="1" applyFill="1" applyBorder="1" applyAlignment="1">
      <alignment horizontal="right" vertical="center"/>
    </xf>
    <xf numFmtId="2" fontId="71" fillId="0" borderId="62" xfId="0" applyNumberFormat="1" applyFont="1" applyFill="1" applyBorder="1" applyAlignment="1">
      <alignment horizontal="right" vertical="center"/>
    </xf>
    <xf numFmtId="0" fontId="71" fillId="32" borderId="62" xfId="0" applyNumberFormat="1" applyFont="1" applyFill="1" applyBorder="1" applyAlignment="1">
      <alignment horizontal="right" vertical="center" wrapText="1"/>
    </xf>
    <xf numFmtId="0" fontId="71" fillId="0" borderId="62" xfId="0" applyNumberFormat="1" applyFont="1" applyFill="1" applyBorder="1" applyAlignment="1">
      <alignment horizontal="right" vertical="center" wrapText="1"/>
    </xf>
    <xf numFmtId="0" fontId="71" fillId="0" borderId="62" xfId="0" applyNumberFormat="1" applyFont="1" applyBorder="1" applyAlignment="1">
      <alignment horizontal="center" vertical="center"/>
    </xf>
    <xf numFmtId="2" fontId="71" fillId="32" borderId="62" xfId="0" applyNumberFormat="1" applyFont="1" applyFill="1" applyBorder="1" applyAlignment="1">
      <alignment horizontal="right" vertical="center"/>
    </xf>
    <xf numFmtId="0" fontId="71" fillId="0" borderId="62" xfId="0" applyNumberFormat="1" applyFont="1" applyBorder="1" applyAlignment="1">
      <alignment horizontal="right" vertical="center"/>
    </xf>
    <xf numFmtId="0" fontId="71" fillId="40" borderId="62" xfId="0" applyNumberFormat="1" applyFont="1" applyFill="1" applyBorder="1" applyAlignment="1">
      <alignment horizontal="center" vertical="center"/>
    </xf>
    <xf numFmtId="0" fontId="71" fillId="40" borderId="62" xfId="0" applyNumberFormat="1" applyFont="1" applyFill="1" applyBorder="1" applyAlignment="1">
      <alignment horizontal="right" vertical="center"/>
    </xf>
    <xf numFmtId="0" fontId="76" fillId="0" borderId="62" xfId="0" applyNumberFormat="1" applyFont="1" applyFill="1" applyBorder="1" applyAlignment="1">
      <alignment horizontal="center" vertical="center"/>
    </xf>
    <xf numFmtId="193" fontId="71" fillId="32" borderId="62" xfId="0" applyNumberFormat="1" applyFont="1" applyFill="1" applyBorder="1" applyAlignment="1">
      <alignment horizontal="right" vertical="center"/>
    </xf>
    <xf numFmtId="192" fontId="71" fillId="0" borderId="62" xfId="0" applyNumberFormat="1" applyFont="1" applyFill="1" applyBorder="1" applyAlignment="1">
      <alignment horizontal="center" vertical="center"/>
    </xf>
    <xf numFmtId="2" fontId="71" fillId="29" borderId="62" xfId="0" applyNumberFormat="1" applyFont="1" applyFill="1" applyBorder="1" applyAlignment="1">
      <alignment horizontal="right" vertical="center"/>
    </xf>
    <xf numFmtId="2" fontId="71" fillId="40" borderId="62" xfId="0" applyNumberFormat="1" applyFont="1" applyFill="1" applyBorder="1" applyAlignment="1">
      <alignment horizontal="center" vertical="center"/>
    </xf>
    <xf numFmtId="0" fontId="71" fillId="29" borderId="62" xfId="0" applyNumberFormat="1" applyFont="1" applyFill="1" applyBorder="1" applyAlignment="1">
      <alignment horizontal="center" vertical="center"/>
    </xf>
    <xf numFmtId="0" fontId="71" fillId="0" borderId="64" xfId="0" applyNumberFormat="1" applyFont="1" applyFill="1" applyBorder="1" applyAlignment="1">
      <alignment vertical="center"/>
    </xf>
    <xf numFmtId="0" fontId="71" fillId="0" borderId="66" xfId="0" applyNumberFormat="1" applyFont="1" applyFill="1" applyBorder="1" applyAlignment="1">
      <alignment vertical="center"/>
    </xf>
    <xf numFmtId="0" fontId="71" fillId="0" borderId="65" xfId="0" applyNumberFormat="1" applyFont="1" applyFill="1" applyBorder="1" applyAlignment="1">
      <alignment vertical="center"/>
    </xf>
    <xf numFmtId="0" fontId="71" fillId="34" borderId="62" xfId="0" applyNumberFormat="1" applyFont="1" applyFill="1" applyBorder="1" applyAlignment="1">
      <alignment horizontal="center" vertical="center"/>
    </xf>
    <xf numFmtId="0" fontId="71" fillId="36" borderId="62" xfId="0" applyNumberFormat="1" applyFont="1" applyFill="1" applyBorder="1" applyAlignment="1">
      <alignment horizontal="center" vertical="center"/>
    </xf>
    <xf numFmtId="0" fontId="72" fillId="28" borderId="63" xfId="0" applyNumberFormat="1" applyFont="1" applyFill="1" applyBorder="1" applyAlignment="1">
      <alignment horizontal="center" vertical="center" wrapText="1"/>
    </xf>
    <xf numFmtId="0" fontId="72" fillId="28" borderId="61" xfId="0" applyNumberFormat="1" applyFont="1" applyFill="1" applyBorder="1" applyAlignment="1">
      <alignment horizontal="center" vertical="center"/>
    </xf>
    <xf numFmtId="0" fontId="52" fillId="0" borderId="70" xfId="0" applyNumberFormat="1" applyFont="1" applyBorder="1" applyAlignment="1">
      <alignment horizontal="center" vertical="center"/>
    </xf>
    <xf numFmtId="0" fontId="52" fillId="0" borderId="71" xfId="0" applyNumberFormat="1" applyFont="1" applyBorder="1" applyAlignment="1">
      <alignment horizontal="center" vertical="center"/>
    </xf>
    <xf numFmtId="0" fontId="52" fillId="0" borderId="72" xfId="0" applyNumberFormat="1" applyFont="1" applyBorder="1" applyAlignment="1">
      <alignment horizontal="center" vertical="center"/>
    </xf>
    <xf numFmtId="0" fontId="52" fillId="0" borderId="72" xfId="0" applyNumberFormat="1" applyFont="1" applyBorder="1" applyAlignment="1">
      <alignment horizontal="center" vertical="center" shrinkToFit="1"/>
    </xf>
    <xf numFmtId="0" fontId="52" fillId="0" borderId="70" xfId="0" applyNumberFormat="1" applyFont="1" applyBorder="1" applyAlignment="1">
      <alignment vertical="center"/>
    </xf>
    <xf numFmtId="0" fontId="52" fillId="0" borderId="71" xfId="0" applyNumberFormat="1" applyFont="1" applyBorder="1" applyAlignment="1">
      <alignment vertical="center"/>
    </xf>
    <xf numFmtId="0" fontId="52" fillId="0" borderId="72" xfId="86" applyNumberFormat="1" applyFont="1" applyBorder="1" applyAlignment="1">
      <alignment horizontal="center" vertical="center"/>
    </xf>
    <xf numFmtId="0" fontId="52" fillId="0" borderId="53" xfId="86" applyNumberFormat="1" applyFont="1" applyBorder="1" applyAlignment="1">
      <alignment horizontal="center" vertical="center" wrapText="1"/>
    </xf>
    <xf numFmtId="0" fontId="52" fillId="0" borderId="71" xfId="0" applyNumberFormat="1" applyFont="1" applyBorder="1" applyAlignment="1">
      <alignment horizontal="left" vertical="center"/>
    </xf>
    <xf numFmtId="0" fontId="52" fillId="0" borderId="47" xfId="86" applyNumberFormat="1" applyFont="1" applyBorder="1" applyAlignment="1">
      <alignment horizontal="center" vertical="center" wrapText="1"/>
    </xf>
    <xf numFmtId="49" fontId="71" fillId="0" borderId="62" xfId="0" applyNumberFormat="1" applyFont="1" applyFill="1" applyBorder="1" applyAlignment="1">
      <alignment horizontal="center" vertical="center"/>
    </xf>
    <xf numFmtId="41" fontId="52" fillId="0" borderId="72" xfId="86" applyFont="1" applyBorder="1" applyAlignment="1">
      <alignment horizontal="center" vertical="center"/>
    </xf>
    <xf numFmtId="0" fontId="52" fillId="0" borderId="46" xfId="86" applyNumberFormat="1" applyFont="1" applyBorder="1" applyAlignment="1">
      <alignment horizontal="center" vertical="center" wrapText="1"/>
    </xf>
    <xf numFmtId="9" fontId="52" fillId="29" borderId="53" xfId="86" applyNumberFormat="1" applyFont="1" applyFill="1" applyBorder="1" applyAlignment="1">
      <alignment horizontal="center" vertical="center" wrapText="1"/>
    </xf>
    <xf numFmtId="41" fontId="1" fillId="0" borderId="0" xfId="0" applyNumberFormat="1" applyFont="1" applyFill="1" applyBorder="1">
      <alignment vertical="center"/>
    </xf>
    <xf numFmtId="0" fontId="48" fillId="0" borderId="72" xfId="79" applyNumberFormat="1" applyFont="1" applyFill="1" applyBorder="1" applyAlignment="1">
      <alignment horizontal="center" vertical="center"/>
    </xf>
    <xf numFmtId="0" fontId="48" fillId="0" borderId="47" xfId="79" applyNumberFormat="1" applyFont="1" applyFill="1" applyBorder="1" applyAlignment="1">
      <alignment horizontal="center" vertical="center"/>
    </xf>
    <xf numFmtId="0" fontId="48" fillId="0" borderId="47" xfId="79" applyNumberFormat="1" applyFont="1" applyFill="1" applyBorder="1" applyAlignment="1">
      <alignment horizontal="center" vertical="center"/>
    </xf>
    <xf numFmtId="0" fontId="48" fillId="0" borderId="60" xfId="79" applyNumberFormat="1" applyFont="1" applyFill="1" applyBorder="1" applyAlignment="1">
      <alignment horizontal="center" vertical="center"/>
    </xf>
    <xf numFmtId="0" fontId="48" fillId="0" borderId="53" xfId="79" applyNumberFormat="1" applyFont="1" applyFill="1" applyBorder="1" applyAlignment="1">
      <alignment horizontal="center" vertical="center"/>
    </xf>
    <xf numFmtId="0" fontId="48" fillId="0" borderId="38" xfId="79" applyNumberFormat="1" applyFont="1" applyFill="1" applyBorder="1" applyAlignment="1">
      <alignment horizontal="center" vertical="center"/>
    </xf>
    <xf numFmtId="0" fontId="72" fillId="28" borderId="64" xfId="0" applyNumberFormat="1" applyFont="1" applyFill="1" applyBorder="1" applyAlignment="1">
      <alignment horizontal="center" vertical="center" wrapText="1"/>
    </xf>
    <xf numFmtId="0" fontId="72" fillId="28" borderId="66" xfId="0" applyNumberFormat="1" applyFont="1" applyFill="1" applyBorder="1" applyAlignment="1">
      <alignment horizontal="center" vertical="center" wrapText="1"/>
    </xf>
    <xf numFmtId="0" fontId="72" fillId="28" borderId="65" xfId="0" applyNumberFormat="1" applyFont="1" applyFill="1" applyBorder="1" applyAlignment="1">
      <alignment horizontal="center" vertical="center" wrapText="1"/>
    </xf>
    <xf numFmtId="0" fontId="72" fillId="28" borderId="62" xfId="0" applyNumberFormat="1" applyFont="1" applyFill="1" applyBorder="1" applyAlignment="1">
      <alignment horizontal="center" vertical="center" wrapText="1"/>
    </xf>
    <xf numFmtId="0" fontId="65" fillId="0" borderId="0" xfId="0" applyFont="1" applyBorder="1" applyAlignment="1">
      <alignment vertical="center"/>
    </xf>
    <xf numFmtId="0" fontId="65" fillId="0" borderId="0" xfId="0" applyFont="1" applyBorder="1" applyAlignment="1">
      <alignment horizontal="center" vertical="center"/>
    </xf>
    <xf numFmtId="0" fontId="65" fillId="0" borderId="0" xfId="0" applyNumberFormat="1" applyFont="1" applyBorder="1" applyAlignment="1">
      <alignment horizontal="center" vertical="center"/>
    </xf>
    <xf numFmtId="190" fontId="65" fillId="0" borderId="0" xfId="0" applyNumberFormat="1" applyFont="1" applyBorder="1" applyAlignment="1">
      <alignment horizontal="center" vertical="center"/>
    </xf>
    <xf numFmtId="2" fontId="52" fillId="0" borderId="0" xfId="0" applyNumberFormat="1" applyFont="1" applyBorder="1" applyAlignment="1">
      <alignment vertical="center"/>
    </xf>
    <xf numFmtId="0" fontId="52" fillId="0" borderId="0" xfId="0" applyNumberFormat="1" applyFont="1" applyBorder="1" applyAlignment="1">
      <alignment vertical="center"/>
    </xf>
    <xf numFmtId="0" fontId="65" fillId="0" borderId="0" xfId="0" applyNumberFormat="1" applyFont="1" applyBorder="1" applyAlignment="1">
      <alignment vertical="center"/>
    </xf>
    <xf numFmtId="0" fontId="81" fillId="0" borderId="0" xfId="0" applyFont="1" applyBorder="1" applyAlignment="1">
      <alignment horizontal="center" vertical="center"/>
    </xf>
    <xf numFmtId="0" fontId="65" fillId="0" borderId="0" xfId="0" applyFont="1" applyBorder="1" applyAlignment="1">
      <alignment vertical="center" shrinkToFit="1"/>
    </xf>
    <xf numFmtId="0" fontId="65" fillId="0" borderId="0" xfId="0" applyFont="1" applyBorder="1" applyAlignment="1">
      <alignment horizontal="left" vertical="center"/>
    </xf>
    <xf numFmtId="190" fontId="65" fillId="0" borderId="0" xfId="0" applyNumberFormat="1" applyFont="1" applyBorder="1" applyAlignment="1">
      <alignment vertical="center"/>
    </xf>
    <xf numFmtId="0" fontId="65" fillId="0" borderId="0" xfId="0" applyFont="1" applyBorder="1" applyAlignment="1">
      <alignment horizontal="right" vertical="center"/>
    </xf>
    <xf numFmtId="0" fontId="65" fillId="0" borderId="0" xfId="0" applyFont="1" applyAlignment="1">
      <alignment vertical="center"/>
    </xf>
    <xf numFmtId="0" fontId="52" fillId="0" borderId="0" xfId="0" applyNumberFormat="1" applyFont="1" applyBorder="1" applyAlignment="1">
      <alignment horizontal="center" vertical="center"/>
    </xf>
    <xf numFmtId="188" fontId="65" fillId="0" borderId="0" xfId="0" applyNumberFormat="1" applyFont="1" applyBorder="1" applyAlignment="1">
      <alignment vertical="center"/>
    </xf>
    <xf numFmtId="0" fontId="7" fillId="28" borderId="63" xfId="0" applyNumberFormat="1" applyFont="1" applyFill="1" applyBorder="1" applyAlignment="1">
      <alignment horizontal="center" vertical="center"/>
    </xf>
    <xf numFmtId="0" fontId="1" fillId="0" borderId="62" xfId="78" applyNumberFormat="1" applyFont="1" applyFill="1" applyBorder="1" applyAlignment="1">
      <alignment horizontal="center" vertical="center"/>
    </xf>
    <xf numFmtId="191" fontId="1" fillId="0" borderId="62" xfId="78" applyNumberFormat="1" applyFont="1" applyFill="1" applyBorder="1" applyAlignment="1">
      <alignment horizontal="center" vertical="center"/>
    </xf>
    <xf numFmtId="49" fontId="1" fillId="0" borderId="62" xfId="78" applyNumberFormat="1" applyFont="1" applyFill="1" applyBorder="1" applyAlignment="1">
      <alignment horizontal="center" vertical="center"/>
    </xf>
    <xf numFmtId="0" fontId="7" fillId="28" borderId="62" xfId="0" applyNumberFormat="1" applyFont="1" applyFill="1" applyBorder="1" applyAlignment="1">
      <alignment horizontal="center" vertical="center" wrapText="1"/>
    </xf>
    <xf numFmtId="0" fontId="65" fillId="0" borderId="32" xfId="0" applyFont="1" applyBorder="1" applyAlignment="1">
      <alignment vertical="center" wrapText="1"/>
    </xf>
    <xf numFmtId="0" fontId="65" fillId="0" borderId="78" xfId="0" applyFont="1" applyBorder="1" applyAlignment="1">
      <alignment vertical="center" wrapText="1"/>
    </xf>
    <xf numFmtId="1" fontId="65" fillId="0" borderId="32" xfId="0" applyNumberFormat="1" applyFont="1" applyBorder="1" applyAlignment="1">
      <alignment vertical="center" shrinkToFit="1"/>
    </xf>
    <xf numFmtId="1" fontId="65" fillId="0" borderId="78" xfId="0" applyNumberFormat="1" applyFont="1" applyBorder="1" applyAlignment="1">
      <alignment vertical="center" shrinkToFit="1"/>
    </xf>
    <xf numFmtId="1" fontId="65" fillId="0" borderId="0" xfId="0" applyNumberFormat="1" applyFont="1" applyBorder="1" applyAlignment="1">
      <alignment horizontal="center" vertical="center"/>
    </xf>
    <xf numFmtId="0" fontId="65" fillId="0" borderId="0" xfId="0" quotePrefix="1" applyFont="1" applyBorder="1" applyAlignment="1">
      <alignment horizontal="center" vertical="center"/>
    </xf>
    <xf numFmtId="196" fontId="65" fillId="0" borderId="0" xfId="0" quotePrefix="1" applyNumberFormat="1" applyFont="1" applyBorder="1" applyAlignment="1">
      <alignment horizontal="center" vertical="center" shrinkToFit="1"/>
    </xf>
    <xf numFmtId="2" fontId="65" fillId="0" borderId="0" xfId="0" quotePrefix="1" applyNumberFormat="1" applyFont="1" applyBorder="1" applyAlignment="1">
      <alignment horizontal="center" vertical="center" shrinkToFit="1"/>
    </xf>
    <xf numFmtId="2" fontId="65" fillId="0" borderId="0" xfId="0" applyNumberFormat="1" applyFont="1" applyBorder="1" applyAlignment="1">
      <alignment horizontal="center" vertical="center"/>
    </xf>
    <xf numFmtId="1" fontId="65" fillId="0" borderId="75" xfId="0" applyNumberFormat="1" applyFont="1" applyBorder="1" applyAlignment="1">
      <alignment vertical="center" shrinkToFit="1"/>
    </xf>
    <xf numFmtId="1" fontId="65" fillId="0" borderId="77" xfId="0" applyNumberFormat="1" applyFont="1" applyBorder="1" applyAlignment="1">
      <alignment vertical="center" shrinkToFit="1"/>
    </xf>
    <xf numFmtId="1" fontId="65" fillId="0" borderId="0" xfId="0" applyNumberFormat="1" applyFont="1" applyBorder="1" applyAlignment="1">
      <alignment vertical="center" shrinkToFit="1"/>
    </xf>
    <xf numFmtId="0" fontId="52" fillId="0" borderId="0" xfId="0" applyFont="1" applyBorder="1" applyAlignment="1">
      <alignment horizontal="center" vertical="center"/>
    </xf>
    <xf numFmtId="202" fontId="52" fillId="0" borderId="0" xfId="0" applyNumberFormat="1" applyFont="1" applyBorder="1" applyAlignment="1">
      <alignment horizontal="center" vertical="center"/>
    </xf>
    <xf numFmtId="0" fontId="65" fillId="0" borderId="0" xfId="0" applyFont="1" applyBorder="1" applyAlignment="1">
      <alignment vertical="center" wrapText="1"/>
    </xf>
    <xf numFmtId="0" fontId="81" fillId="0" borderId="0" xfId="0" applyNumberFormat="1" applyFont="1" applyBorder="1" applyAlignment="1">
      <alignment vertical="center"/>
    </xf>
    <xf numFmtId="0" fontId="52" fillId="0" borderId="0" xfId="0" applyNumberFormat="1" applyFont="1" applyBorder="1" applyAlignment="1">
      <alignment horizontal="left" vertical="center"/>
    </xf>
    <xf numFmtId="205" fontId="52" fillId="0" borderId="0" xfId="0" applyNumberFormat="1" applyFont="1" applyBorder="1" applyAlignment="1">
      <alignment horizontal="center" vertical="center"/>
    </xf>
    <xf numFmtId="2" fontId="52" fillId="0" borderId="0" xfId="0" applyNumberFormat="1" applyFont="1" applyBorder="1" applyAlignment="1">
      <alignment horizontal="center" vertical="center"/>
    </xf>
    <xf numFmtId="0" fontId="84" fillId="0" borderId="0" xfId="0" applyNumberFormat="1" applyFont="1" applyBorder="1" applyAlignment="1">
      <alignment horizontal="right" vertical="center"/>
    </xf>
    <xf numFmtId="207" fontId="65" fillId="0" borderId="0" xfId="0" applyNumberFormat="1" applyFont="1" applyBorder="1" applyAlignment="1">
      <alignment vertical="center"/>
    </xf>
    <xf numFmtId="207" fontId="65" fillId="0" borderId="0" xfId="0" applyNumberFormat="1" applyFont="1" applyBorder="1" applyAlignment="1">
      <alignment horizontal="center" vertical="center"/>
    </xf>
    <xf numFmtId="208" fontId="52" fillId="0" borderId="0" xfId="0" applyNumberFormat="1" applyFont="1" applyBorder="1" applyAlignment="1">
      <alignment vertical="center"/>
    </xf>
    <xf numFmtId="193" fontId="52" fillId="0" borderId="0" xfId="0" applyNumberFormat="1" applyFont="1" applyBorder="1" applyAlignment="1">
      <alignment vertical="center"/>
    </xf>
    <xf numFmtId="194" fontId="52" fillId="0" borderId="0" xfId="0" applyNumberFormat="1" applyFont="1" applyBorder="1" applyAlignment="1">
      <alignment vertical="center"/>
    </xf>
    <xf numFmtId="193" fontId="52" fillId="0" borderId="0" xfId="0" applyNumberFormat="1" applyFont="1" applyBorder="1" applyAlignment="1">
      <alignment horizontal="right" vertical="center"/>
    </xf>
    <xf numFmtId="194" fontId="52" fillId="0" borderId="76" xfId="0" applyNumberFormat="1" applyFont="1" applyBorder="1" applyAlignment="1">
      <alignment vertical="center"/>
    </xf>
    <xf numFmtId="0" fontId="84" fillId="0" borderId="0" xfId="0" applyNumberFormat="1" applyFont="1" applyBorder="1" applyAlignment="1">
      <alignment vertical="center"/>
    </xf>
    <xf numFmtId="200" fontId="65" fillId="0" borderId="0" xfId="0" applyNumberFormat="1" applyFont="1" applyBorder="1" applyAlignment="1">
      <alignment vertical="center" shrinkToFit="1"/>
    </xf>
    <xf numFmtId="210" fontId="65" fillId="0" borderId="0" xfId="0" applyNumberFormat="1" applyFont="1" applyBorder="1" applyAlignment="1">
      <alignment horizontal="center" vertical="center"/>
    </xf>
    <xf numFmtId="200" fontId="65" fillId="0" borderId="0" xfId="0" applyNumberFormat="1" applyFont="1" applyBorder="1" applyAlignment="1">
      <alignment horizontal="left" vertical="center"/>
    </xf>
    <xf numFmtId="203" fontId="65" fillId="0" borderId="0" xfId="0" applyNumberFormat="1" applyFont="1" applyBorder="1" applyAlignment="1">
      <alignment vertical="center"/>
    </xf>
    <xf numFmtId="2" fontId="65" fillId="0" borderId="0" xfId="0" applyNumberFormat="1" applyFont="1" applyBorder="1" applyAlignment="1">
      <alignment horizontal="left" vertical="center"/>
    </xf>
    <xf numFmtId="0" fontId="65" fillId="0" borderId="0" xfId="0" applyFont="1" applyBorder="1" applyAlignment="1">
      <alignment horizontal="left" vertical="center" indent="1"/>
    </xf>
    <xf numFmtId="0" fontId="72" fillId="28" borderId="62" xfId="0" applyNumberFormat="1" applyFont="1" applyFill="1" applyBorder="1" applyAlignment="1">
      <alignment horizontal="center" vertical="center" wrapText="1"/>
    </xf>
    <xf numFmtId="0" fontId="63" fillId="0" borderId="35" xfId="0" applyFont="1" applyFill="1" applyBorder="1" applyAlignment="1">
      <alignment horizontal="center" vertical="center"/>
    </xf>
    <xf numFmtId="0" fontId="63" fillId="0" borderId="26" xfId="0" applyFont="1" applyFill="1" applyBorder="1" applyAlignment="1">
      <alignment horizontal="center" vertical="center"/>
    </xf>
    <xf numFmtId="0" fontId="63" fillId="0" borderId="27" xfId="0" applyFont="1" applyFill="1" applyBorder="1" applyAlignment="1">
      <alignment horizontal="center" vertical="center" wrapText="1"/>
    </xf>
    <xf numFmtId="0" fontId="63" fillId="0" borderId="17" xfId="0" applyFont="1" applyFill="1" applyBorder="1" applyAlignment="1">
      <alignment horizontal="center" vertical="center" wrapText="1"/>
    </xf>
    <xf numFmtId="0" fontId="63" fillId="0" borderId="13" xfId="0" applyFont="1" applyFill="1" applyBorder="1" applyAlignment="1">
      <alignment horizontal="center" vertical="center" wrapText="1"/>
    </xf>
    <xf numFmtId="0" fontId="63" fillId="0" borderId="28" xfId="0" applyFont="1" applyFill="1" applyBorder="1" applyAlignment="1" applyProtection="1">
      <alignment horizontal="left" vertical="center" wrapText="1"/>
      <protection locked="0"/>
    </xf>
    <xf numFmtId="0" fontId="63" fillId="0" borderId="29" xfId="0" applyFont="1" applyFill="1" applyBorder="1" applyAlignment="1" applyProtection="1">
      <alignment horizontal="left" vertical="center" wrapText="1"/>
      <protection locked="0"/>
    </xf>
    <xf numFmtId="0" fontId="63" fillId="0" borderId="30" xfId="0" applyFont="1" applyFill="1" applyBorder="1" applyAlignment="1" applyProtection="1">
      <alignment horizontal="left" vertical="center" wrapText="1"/>
      <protection locked="0"/>
    </xf>
    <xf numFmtId="0" fontId="63" fillId="0" borderId="31" xfId="0" applyFont="1" applyFill="1" applyBorder="1" applyAlignment="1" applyProtection="1">
      <alignment horizontal="left" vertical="center" wrapText="1"/>
      <protection locked="0"/>
    </xf>
    <xf numFmtId="0" fontId="63" fillId="0" borderId="0" xfId="0" applyFont="1" applyFill="1" applyBorder="1" applyAlignment="1" applyProtection="1">
      <alignment horizontal="left" vertical="center" wrapText="1"/>
      <protection locked="0"/>
    </xf>
    <xf numFmtId="0" fontId="63" fillId="0" borderId="32" xfId="0" applyFont="1" applyFill="1" applyBorder="1" applyAlignment="1" applyProtection="1">
      <alignment horizontal="left" vertical="center" wrapText="1"/>
      <protection locked="0"/>
    </xf>
    <xf numFmtId="0" fontId="63" fillId="0" borderId="18" xfId="0" applyFont="1" applyFill="1" applyBorder="1" applyAlignment="1" applyProtection="1">
      <alignment horizontal="left" vertical="center" wrapText="1"/>
      <protection locked="0"/>
    </xf>
    <xf numFmtId="0" fontId="63" fillId="0" borderId="19" xfId="0" applyFont="1" applyFill="1" applyBorder="1" applyAlignment="1" applyProtection="1">
      <alignment horizontal="left" vertical="center" wrapText="1"/>
      <protection locked="0"/>
    </xf>
    <xf numFmtId="0" fontId="63" fillId="0" borderId="20" xfId="0" applyFont="1" applyFill="1" applyBorder="1" applyAlignment="1" applyProtection="1">
      <alignment horizontal="left" vertical="center" wrapText="1"/>
      <protection locked="0"/>
    </xf>
    <xf numFmtId="0" fontId="63" fillId="30" borderId="34" xfId="0" applyFont="1" applyFill="1" applyBorder="1" applyAlignment="1" applyProtection="1">
      <alignment horizontal="center" vertical="center"/>
      <protection locked="0"/>
    </xf>
    <xf numFmtId="0" fontId="12" fillId="17" borderId="1" xfId="0" applyFont="1" applyFill="1" applyBorder="1" applyAlignment="1" applyProtection="1">
      <alignment horizontal="center" vertical="center" shrinkToFit="1"/>
      <protection locked="0"/>
    </xf>
    <xf numFmtId="0" fontId="8" fillId="17" borderId="1" xfId="0" applyFont="1" applyFill="1" applyBorder="1" applyAlignment="1" applyProtection="1">
      <alignment horizontal="center" vertical="center" shrinkToFit="1"/>
      <protection locked="0"/>
    </xf>
    <xf numFmtId="0" fontId="8" fillId="29" borderId="11" xfId="0" applyFont="1" applyFill="1" applyBorder="1" applyAlignment="1" applyProtection="1">
      <alignment horizontal="left" vertical="center" wrapText="1"/>
    </xf>
    <xf numFmtId="0" fontId="8" fillId="29" borderId="14" xfId="0" applyFont="1" applyFill="1" applyBorder="1" applyAlignment="1" applyProtection="1">
      <alignment horizontal="left" vertical="center" wrapText="1"/>
    </xf>
    <xf numFmtId="0" fontId="8" fillId="29" borderId="16" xfId="0" applyFont="1" applyFill="1" applyBorder="1" applyAlignment="1" applyProtection="1">
      <alignment horizontal="left" vertical="center" wrapText="1"/>
    </xf>
    <xf numFmtId="0" fontId="11" fillId="0" borderId="0" xfId="0" applyFont="1" applyFill="1" applyBorder="1" applyAlignment="1" applyProtection="1">
      <alignment horizontal="left" vertical="center" shrinkToFit="1"/>
    </xf>
    <xf numFmtId="0" fontId="41" fillId="0" borderId="1" xfId="0" applyFont="1" applyFill="1" applyBorder="1" applyAlignment="1" applyProtection="1">
      <alignment horizontal="center" vertical="center" shrinkToFit="1"/>
    </xf>
    <xf numFmtId="0" fontId="8" fillId="0" borderId="1" xfId="0" applyFont="1" applyFill="1" applyBorder="1" applyAlignment="1" applyProtection="1">
      <alignment horizontal="center" vertical="center" shrinkToFit="1"/>
    </xf>
    <xf numFmtId="0" fontId="8" fillId="29" borderId="1" xfId="0" applyFont="1" applyFill="1" applyBorder="1" applyAlignment="1" applyProtection="1">
      <alignment horizontal="center" vertical="center" shrinkToFit="1"/>
      <protection locked="0"/>
    </xf>
    <xf numFmtId="0" fontId="8" fillId="29" borderId="1" xfId="0" applyFont="1" applyFill="1" applyBorder="1" applyAlignment="1" applyProtection="1">
      <alignment vertical="center" shrinkToFit="1"/>
      <protection locked="0"/>
    </xf>
    <xf numFmtId="0" fontId="8" fillId="0" borderId="21" xfId="0" applyNumberFormat="1" applyFont="1" applyFill="1" applyBorder="1" applyAlignment="1" applyProtection="1">
      <alignment horizontal="center" vertical="center" shrinkToFit="1"/>
    </xf>
    <xf numFmtId="0" fontId="8" fillId="0" borderId="18" xfId="0" applyNumberFormat="1" applyFont="1" applyFill="1" applyBorder="1" applyAlignment="1" applyProtection="1">
      <alignment horizontal="center" vertical="center" shrinkToFit="1"/>
    </xf>
    <xf numFmtId="0" fontId="41" fillId="29" borderId="22" xfId="0" applyFont="1" applyFill="1" applyBorder="1" applyAlignment="1" applyProtection="1">
      <alignment horizontal="left" vertical="center" wrapText="1"/>
    </xf>
    <xf numFmtId="0" fontId="41" fillId="29" borderId="16" xfId="0" applyFont="1" applyFill="1" applyBorder="1" applyAlignment="1" applyProtection="1">
      <alignment horizontal="left" vertical="center"/>
    </xf>
    <xf numFmtId="0" fontId="41" fillId="0" borderId="12" xfId="0" applyFont="1" applyFill="1" applyBorder="1" applyAlignment="1" applyProtection="1">
      <alignment horizontal="center" vertical="center"/>
    </xf>
    <xf numFmtId="0" fontId="41" fillId="0" borderId="13" xfId="0" applyFont="1" applyFill="1" applyBorder="1" applyAlignment="1" applyProtection="1">
      <alignment horizontal="center" vertical="center"/>
    </xf>
    <xf numFmtId="0" fontId="41" fillId="0" borderId="23" xfId="0" applyFont="1" applyFill="1" applyBorder="1" applyAlignment="1" applyProtection="1">
      <alignment horizontal="left" vertical="center" wrapText="1"/>
    </xf>
    <xf numFmtId="0" fontId="41" fillId="0" borderId="15" xfId="0" applyFont="1" applyFill="1" applyBorder="1" applyAlignment="1" applyProtection="1">
      <alignment horizontal="left" vertical="center"/>
    </xf>
    <xf numFmtId="0" fontId="41" fillId="0" borderId="24" xfId="0" applyFont="1" applyFill="1" applyBorder="1" applyAlignment="1" applyProtection="1">
      <alignment horizontal="left" vertical="center"/>
    </xf>
    <xf numFmtId="0" fontId="41" fillId="0" borderId="20" xfId="0" applyFont="1" applyFill="1" applyBorder="1" applyAlignment="1" applyProtection="1">
      <alignment horizontal="left" vertical="center"/>
    </xf>
    <xf numFmtId="0" fontId="8" fillId="0" borderId="1" xfId="0" applyFont="1" applyFill="1" applyBorder="1" applyAlignment="1" applyProtection="1">
      <alignment vertical="center" shrinkToFit="1"/>
    </xf>
    <xf numFmtId="49" fontId="8" fillId="0" borderId="1" xfId="0" applyNumberFormat="1" applyFont="1" applyFill="1" applyBorder="1" applyAlignment="1" applyProtection="1">
      <alignment horizontal="center" vertical="center" shrinkToFit="1"/>
    </xf>
    <xf numFmtId="49" fontId="8" fillId="0" borderId="1" xfId="0" applyNumberFormat="1" applyFont="1" applyFill="1" applyBorder="1" applyAlignment="1" applyProtection="1">
      <alignment vertical="center" shrinkToFit="1"/>
    </xf>
    <xf numFmtId="184" fontId="8" fillId="0" borderId="1" xfId="0" applyNumberFormat="1" applyFont="1" applyFill="1" applyBorder="1" applyAlignment="1" applyProtection="1">
      <alignment horizontal="center" vertical="center" shrinkToFit="1"/>
    </xf>
    <xf numFmtId="0" fontId="45" fillId="0" borderId="1" xfId="0" applyFont="1" applyFill="1" applyBorder="1" applyAlignment="1" applyProtection="1">
      <alignment horizontal="center" vertical="center" shrinkToFit="1"/>
    </xf>
    <xf numFmtId="0" fontId="38" fillId="0" borderId="11" xfId="0" applyFont="1" applyFill="1" applyBorder="1" applyAlignment="1" applyProtection="1">
      <alignment horizontal="center" vertical="center"/>
    </xf>
    <xf numFmtId="0" fontId="38" fillId="0" borderId="14" xfId="0" applyFont="1" applyFill="1" applyBorder="1" applyAlignment="1" applyProtection="1">
      <alignment horizontal="center" vertical="center"/>
    </xf>
    <xf numFmtId="0" fontId="9" fillId="0" borderId="14" xfId="0" applyFont="1" applyFill="1" applyBorder="1" applyAlignment="1" applyProtection="1">
      <alignment vertical="center"/>
    </xf>
    <xf numFmtId="0" fontId="0" fillId="0" borderId="14" xfId="0" applyFill="1" applyBorder="1" applyAlignment="1" applyProtection="1">
      <alignment vertical="center"/>
    </xf>
    <xf numFmtId="0" fontId="0" fillId="0" borderId="16" xfId="0" applyFill="1" applyBorder="1" applyAlignment="1" applyProtection="1">
      <alignment vertical="center"/>
    </xf>
    <xf numFmtId="0" fontId="11" fillId="0" borderId="1" xfId="0" applyFont="1" applyFill="1" applyBorder="1" applyAlignment="1" applyProtection="1">
      <alignment horizontal="center" vertical="center" shrinkToFit="1"/>
    </xf>
    <xf numFmtId="0" fontId="4" fillId="0" borderId="1" xfId="0" applyFont="1" applyFill="1" applyBorder="1" applyAlignment="1" applyProtection="1">
      <alignment horizontal="center" vertical="center" shrinkToFit="1"/>
    </xf>
    <xf numFmtId="0" fontId="48" fillId="0" borderId="46" xfId="79" applyNumberFormat="1" applyFont="1" applyFill="1" applyBorder="1" applyAlignment="1">
      <alignment horizontal="center" vertical="center"/>
    </xf>
    <xf numFmtId="0" fontId="48" fillId="0" borderId="47" xfId="79" applyNumberFormat="1" applyFont="1" applyFill="1" applyBorder="1" applyAlignment="1">
      <alignment horizontal="center" vertical="center"/>
    </xf>
    <xf numFmtId="0" fontId="48" fillId="0" borderId="70" xfId="79" applyNumberFormat="1" applyFont="1" applyFill="1" applyBorder="1" applyAlignment="1">
      <alignment horizontal="center" vertical="center" wrapText="1"/>
    </xf>
    <xf numFmtId="0" fontId="48" fillId="0" borderId="14" xfId="79" applyNumberFormat="1" applyFont="1" applyFill="1" applyBorder="1" applyAlignment="1">
      <alignment horizontal="center" vertical="center" wrapText="1"/>
    </xf>
    <xf numFmtId="0" fontId="48" fillId="0" borderId="71" xfId="79" applyNumberFormat="1" applyFont="1" applyFill="1" applyBorder="1" applyAlignment="1">
      <alignment horizontal="center" vertical="center" wrapText="1"/>
    </xf>
    <xf numFmtId="0" fontId="47" fillId="0" borderId="0" xfId="79" applyNumberFormat="1" applyFont="1" applyAlignment="1">
      <alignment horizontal="center" wrapText="1"/>
    </xf>
    <xf numFmtId="0" fontId="48" fillId="0" borderId="46" xfId="79" applyNumberFormat="1" applyFont="1" applyFill="1" applyBorder="1" applyAlignment="1">
      <alignment horizontal="center" vertical="center" wrapText="1"/>
    </xf>
    <xf numFmtId="0" fontId="48" fillId="0" borderId="47" xfId="79" applyNumberFormat="1" applyFont="1" applyFill="1" applyBorder="1" applyAlignment="1">
      <alignment horizontal="center" vertical="center" wrapText="1"/>
    </xf>
    <xf numFmtId="49" fontId="66" fillId="0" borderId="0" xfId="82" applyNumberFormat="1" applyFont="1" applyFill="1" applyBorder="1" applyAlignment="1">
      <alignment horizontal="center" vertical="center" wrapText="1"/>
    </xf>
    <xf numFmtId="0" fontId="60" fillId="38" borderId="0" xfId="0" applyNumberFormat="1" applyFont="1" applyFill="1" applyAlignment="1">
      <alignment horizontal="center" vertical="center"/>
    </xf>
    <xf numFmtId="49" fontId="60" fillId="38" borderId="0" xfId="79" applyNumberFormat="1" applyFont="1" applyFill="1" applyBorder="1" applyAlignment="1">
      <alignment horizontal="center" vertical="center"/>
    </xf>
    <xf numFmtId="49" fontId="60" fillId="38" borderId="55" xfId="79" applyNumberFormat="1" applyFont="1" applyFill="1" applyBorder="1" applyAlignment="1">
      <alignment horizontal="center" vertical="center"/>
    </xf>
    <xf numFmtId="194" fontId="60" fillId="38" borderId="0" xfId="0" applyNumberFormat="1" applyFont="1" applyFill="1" applyBorder="1" applyAlignment="1">
      <alignment horizontal="center" vertical="center" wrapText="1"/>
    </xf>
    <xf numFmtId="194" fontId="60" fillId="38" borderId="55" xfId="0" applyNumberFormat="1" applyFont="1" applyFill="1" applyBorder="1" applyAlignment="1">
      <alignment horizontal="center" vertical="center" wrapText="1"/>
    </xf>
    <xf numFmtId="49" fontId="60" fillId="38" borderId="0" xfId="0" applyNumberFormat="1" applyFont="1" applyFill="1" applyBorder="1" applyAlignment="1">
      <alignment horizontal="center" vertical="center"/>
    </xf>
    <xf numFmtId="49" fontId="60" fillId="38" borderId="55" xfId="0" applyNumberFormat="1" applyFont="1" applyFill="1" applyBorder="1" applyAlignment="1">
      <alignment horizontal="center" vertical="center"/>
    </xf>
    <xf numFmtId="194" fontId="48" fillId="38" borderId="0" xfId="0" applyNumberFormat="1" applyFont="1" applyFill="1" applyAlignment="1">
      <alignment horizontal="center" vertical="center"/>
    </xf>
    <xf numFmtId="194" fontId="48" fillId="38" borderId="55" xfId="0" applyNumberFormat="1" applyFont="1" applyFill="1" applyBorder="1" applyAlignment="1">
      <alignment horizontal="center" vertical="center"/>
    </xf>
    <xf numFmtId="194" fontId="77" fillId="38" borderId="0" xfId="138" applyNumberFormat="1" applyFont="1" applyFill="1" applyBorder="1" applyAlignment="1">
      <alignment horizontal="center" vertical="center" wrapText="1"/>
    </xf>
    <xf numFmtId="194" fontId="77" fillId="38" borderId="55" xfId="138" applyNumberFormat="1" applyFont="1" applyFill="1" applyBorder="1" applyAlignment="1">
      <alignment horizontal="center" vertical="center" wrapText="1"/>
    </xf>
    <xf numFmtId="194" fontId="77" fillId="38" borderId="0" xfId="138" applyNumberFormat="1" applyFont="1" applyFill="1" applyBorder="1" applyAlignment="1">
      <alignment horizontal="center" vertical="center"/>
    </xf>
    <xf numFmtId="194" fontId="77" fillId="38" borderId="55" xfId="138" applyNumberFormat="1" applyFont="1" applyFill="1" applyBorder="1" applyAlignment="1">
      <alignment horizontal="center" vertical="center"/>
    </xf>
    <xf numFmtId="0" fontId="60" fillId="38" borderId="0" xfId="0" applyNumberFormat="1" applyFont="1" applyFill="1" applyBorder="1" applyAlignment="1">
      <alignment horizontal="center" vertical="center"/>
    </xf>
    <xf numFmtId="0" fontId="60" fillId="38" borderId="55" xfId="0" applyNumberFormat="1" applyFont="1" applyFill="1" applyBorder="1" applyAlignment="1">
      <alignment horizontal="center" vertical="center"/>
    </xf>
    <xf numFmtId="194" fontId="48" fillId="38" borderId="0" xfId="0" applyNumberFormat="1" applyFont="1" applyFill="1" applyBorder="1" applyAlignment="1">
      <alignment horizontal="center" vertical="center"/>
    </xf>
    <xf numFmtId="194" fontId="60" fillId="38" borderId="0" xfId="0" applyNumberFormat="1" applyFont="1" applyFill="1" applyBorder="1" applyAlignment="1">
      <alignment horizontal="center" vertical="center"/>
    </xf>
    <xf numFmtId="0" fontId="47" fillId="0" borderId="0" xfId="79" applyFont="1" applyAlignment="1">
      <alignment horizontal="center" wrapText="1"/>
    </xf>
    <xf numFmtId="191" fontId="1" fillId="0" borderId="64" xfId="78" applyNumberFormat="1" applyFont="1" applyFill="1" applyBorder="1" applyAlignment="1">
      <alignment horizontal="center" vertical="center"/>
    </xf>
    <xf numFmtId="191" fontId="1" fillId="0" borderId="65" xfId="78" applyNumberFormat="1" applyFont="1" applyFill="1" applyBorder="1" applyAlignment="1">
      <alignment horizontal="center" vertical="center"/>
    </xf>
    <xf numFmtId="49" fontId="1" fillId="0" borderId="64" xfId="78" applyNumberFormat="1" applyFont="1" applyFill="1" applyBorder="1" applyAlignment="1">
      <alignment horizontal="center" vertical="center"/>
    </xf>
    <xf numFmtId="49" fontId="1" fillId="0" borderId="65" xfId="78" applyNumberFormat="1" applyFont="1" applyFill="1" applyBorder="1" applyAlignment="1">
      <alignment horizontal="center" vertical="center"/>
    </xf>
    <xf numFmtId="0" fontId="7" fillId="28" borderId="64" xfId="0" applyNumberFormat="1" applyFont="1" applyFill="1" applyBorder="1" applyAlignment="1">
      <alignment horizontal="center" vertical="center"/>
    </xf>
    <xf numFmtId="0" fontId="7" fillId="28" borderId="66" xfId="0" applyNumberFormat="1" applyFont="1" applyFill="1" applyBorder="1" applyAlignment="1">
      <alignment horizontal="center" vertical="center"/>
    </xf>
    <xf numFmtId="0" fontId="7" fillId="28" borderId="65" xfId="0" applyNumberFormat="1" applyFont="1" applyFill="1" applyBorder="1" applyAlignment="1">
      <alignment horizontal="center" vertical="center"/>
    </xf>
    <xf numFmtId="0" fontId="7" fillId="28" borderId="63" xfId="0" applyNumberFormat="1" applyFont="1" applyFill="1" applyBorder="1" applyAlignment="1">
      <alignment horizontal="center" vertical="center" wrapText="1"/>
    </xf>
    <xf numFmtId="0" fontId="7" fillId="28" borderId="74" xfId="0" applyNumberFormat="1" applyFont="1" applyFill="1" applyBorder="1" applyAlignment="1">
      <alignment horizontal="center" vertical="center" wrapText="1"/>
    </xf>
    <xf numFmtId="0" fontId="65" fillId="0" borderId="0" xfId="0" applyNumberFormat="1" applyFont="1" applyBorder="1" applyAlignment="1">
      <alignment vertical="center"/>
    </xf>
    <xf numFmtId="2" fontId="65" fillId="0" borderId="0" xfId="0" applyNumberFormat="1" applyFont="1" applyBorder="1" applyAlignment="1">
      <alignment vertical="center" shrinkToFit="1"/>
    </xf>
    <xf numFmtId="200" fontId="65" fillId="0" borderId="0" xfId="0" applyNumberFormat="1" applyFont="1" applyBorder="1" applyAlignment="1">
      <alignment horizontal="left" vertical="center"/>
    </xf>
    <xf numFmtId="0" fontId="52" fillId="0" borderId="0" xfId="0" applyNumberFormat="1" applyFont="1" applyBorder="1" applyAlignment="1">
      <alignment horizontal="left" vertical="center"/>
    </xf>
    <xf numFmtId="0" fontId="65" fillId="0" borderId="0" xfId="0" applyFont="1" applyBorder="1" applyAlignment="1">
      <alignment horizontal="center" vertical="center" shrinkToFit="1"/>
    </xf>
    <xf numFmtId="2" fontId="65" fillId="0" borderId="0" xfId="0" applyNumberFormat="1" applyFont="1" applyBorder="1" applyAlignment="1">
      <alignment vertical="center"/>
    </xf>
    <xf numFmtId="203" fontId="65" fillId="0" borderId="76" xfId="0" applyNumberFormat="1" applyFont="1" applyBorder="1" applyAlignment="1">
      <alignment horizontal="center" vertical="center"/>
    </xf>
    <xf numFmtId="0" fontId="65" fillId="0" borderId="0" xfId="0" applyFont="1" applyBorder="1" applyAlignment="1">
      <alignment horizontal="center" vertical="center"/>
    </xf>
    <xf numFmtId="199" fontId="65" fillId="0" borderId="0" xfId="0" applyNumberFormat="1" applyFont="1" applyBorder="1" applyAlignment="1">
      <alignment horizontal="left" vertical="center"/>
    </xf>
    <xf numFmtId="0" fontId="52" fillId="0" borderId="0" xfId="0" applyNumberFormat="1" applyFont="1" applyBorder="1" applyAlignment="1">
      <alignment vertical="center"/>
    </xf>
    <xf numFmtId="204" fontId="52" fillId="0" borderId="0" xfId="0" applyNumberFormat="1" applyFont="1" applyBorder="1" applyAlignment="1">
      <alignment vertical="center"/>
    </xf>
    <xf numFmtId="0" fontId="52" fillId="0" borderId="0" xfId="0" applyFont="1" applyBorder="1" applyAlignment="1">
      <alignment vertical="center"/>
    </xf>
    <xf numFmtId="0" fontId="52" fillId="0" borderId="76" xfId="0" applyNumberFormat="1" applyFont="1" applyBorder="1" applyAlignment="1">
      <alignment vertical="center"/>
    </xf>
    <xf numFmtId="0" fontId="52" fillId="0" borderId="76" xfId="0" applyFont="1" applyBorder="1" applyAlignment="1">
      <alignment vertical="center"/>
    </xf>
    <xf numFmtId="0" fontId="52" fillId="0" borderId="0" xfId="0" applyFont="1" applyBorder="1" applyAlignment="1">
      <alignment horizontal="center" vertical="center"/>
    </xf>
    <xf numFmtId="2" fontId="52" fillId="0" borderId="0" xfId="0" applyNumberFormat="1" applyFont="1" applyBorder="1" applyAlignment="1">
      <alignment vertical="center"/>
    </xf>
    <xf numFmtId="190" fontId="52" fillId="0" borderId="0" xfId="0" applyNumberFormat="1" applyFont="1" applyBorder="1" applyAlignment="1">
      <alignment vertical="center"/>
    </xf>
    <xf numFmtId="190" fontId="52" fillId="0" borderId="0" xfId="0" applyNumberFormat="1" applyFont="1" applyBorder="1" applyAlignment="1">
      <alignment horizontal="center" vertical="center"/>
    </xf>
    <xf numFmtId="0" fontId="52" fillId="0" borderId="0" xfId="0" applyNumberFormat="1" applyFont="1" applyBorder="1" applyAlignment="1">
      <alignment horizontal="right" vertical="center"/>
    </xf>
    <xf numFmtId="0" fontId="65" fillId="0" borderId="0" xfId="0" applyNumberFormat="1" applyFont="1" applyBorder="1" applyAlignment="1">
      <alignment horizontal="center" vertical="center"/>
    </xf>
    <xf numFmtId="197" fontId="65" fillId="0" borderId="0" xfId="0" applyNumberFormat="1" applyFont="1" applyBorder="1" applyAlignment="1">
      <alignment vertical="center"/>
    </xf>
    <xf numFmtId="190" fontId="52" fillId="0" borderId="38" xfId="0" applyNumberFormat="1" applyFont="1" applyBorder="1" applyAlignment="1">
      <alignment horizontal="center" vertical="center"/>
    </xf>
    <xf numFmtId="195" fontId="52" fillId="0" borderId="0" xfId="0" applyNumberFormat="1" applyFont="1" applyBorder="1" applyAlignment="1">
      <alignment horizontal="left" vertical="center"/>
    </xf>
    <xf numFmtId="205" fontId="52" fillId="0" borderId="0" xfId="0" applyNumberFormat="1" applyFont="1" applyBorder="1" applyAlignment="1">
      <alignment horizontal="left" vertical="center"/>
    </xf>
    <xf numFmtId="0" fontId="52" fillId="0" borderId="0" xfId="0" applyNumberFormat="1" applyFont="1" applyBorder="1" applyAlignment="1">
      <alignment horizontal="center" vertical="center"/>
    </xf>
    <xf numFmtId="193" fontId="52" fillId="0" borderId="0" xfId="0" applyNumberFormat="1" applyFont="1" applyBorder="1" applyAlignment="1">
      <alignment horizontal="right" vertical="center"/>
    </xf>
    <xf numFmtId="193" fontId="52" fillId="0" borderId="0" xfId="0" applyNumberFormat="1" applyFont="1" applyBorder="1" applyAlignment="1">
      <alignment vertical="center"/>
    </xf>
    <xf numFmtId="209" fontId="52" fillId="0" borderId="0" xfId="0" applyNumberFormat="1" applyFont="1" applyBorder="1" applyAlignment="1">
      <alignment vertical="center"/>
    </xf>
    <xf numFmtId="0" fontId="52" fillId="0" borderId="38" xfId="0" applyNumberFormat="1" applyFont="1" applyBorder="1" applyAlignment="1">
      <alignment horizontal="center" vertical="center"/>
    </xf>
    <xf numFmtId="2" fontId="65" fillId="0" borderId="76" xfId="0" applyNumberFormat="1" applyFont="1" applyBorder="1" applyAlignment="1">
      <alignment horizontal="center" vertical="center"/>
    </xf>
    <xf numFmtId="206" fontId="65" fillId="0" borderId="0" xfId="0" applyNumberFormat="1" applyFont="1" applyBorder="1" applyAlignment="1">
      <alignment horizontal="left" vertical="center"/>
    </xf>
    <xf numFmtId="207" fontId="65" fillId="0" borderId="0" xfId="0" applyNumberFormat="1" applyFont="1" applyBorder="1" applyAlignment="1">
      <alignment horizontal="center" vertical="center"/>
    </xf>
    <xf numFmtId="0" fontId="65" fillId="0" borderId="38" xfId="0" applyFont="1" applyBorder="1" applyAlignment="1">
      <alignment horizontal="center" vertical="center"/>
    </xf>
    <xf numFmtId="2" fontId="52" fillId="0" borderId="0" xfId="0" applyNumberFormat="1" applyFont="1" applyBorder="1" applyAlignment="1">
      <alignment horizontal="center" vertical="center"/>
    </xf>
    <xf numFmtId="2" fontId="65" fillId="0" borderId="75" xfId="0" applyNumberFormat="1" applyFont="1" applyBorder="1" applyAlignment="1">
      <alignment vertical="center"/>
    </xf>
    <xf numFmtId="2" fontId="65" fillId="0" borderId="76" xfId="0" applyNumberFormat="1" applyFont="1" applyBorder="1" applyAlignment="1">
      <alignment vertical="center"/>
    </xf>
    <xf numFmtId="0" fontId="65" fillId="0" borderId="76" xfId="0" applyFont="1" applyBorder="1" applyAlignment="1">
      <alignment vertical="center"/>
    </xf>
    <xf numFmtId="0" fontId="65" fillId="0" borderId="77" xfId="0" applyFont="1" applyBorder="1" applyAlignment="1">
      <alignment vertical="center"/>
    </xf>
    <xf numFmtId="0" fontId="65" fillId="0" borderId="75" xfId="0" applyFont="1" applyBorder="1" applyAlignment="1">
      <alignment horizontal="left" vertical="center" shrinkToFit="1"/>
    </xf>
    <xf numFmtId="0" fontId="65" fillId="0" borderId="76" xfId="0" applyFont="1" applyBorder="1" applyAlignment="1">
      <alignment horizontal="left" vertical="center" shrinkToFit="1"/>
    </xf>
    <xf numFmtId="0" fontId="65" fillId="0" borderId="77" xfId="0" applyFont="1" applyBorder="1" applyAlignment="1">
      <alignment horizontal="left" vertical="center" shrinkToFit="1"/>
    </xf>
    <xf numFmtId="0" fontId="65" fillId="0" borderId="75" xfId="0" applyNumberFormat="1" applyFont="1" applyBorder="1" applyAlignment="1">
      <alignment horizontal="center" vertical="center" shrinkToFit="1"/>
    </xf>
    <xf numFmtId="0" fontId="65" fillId="0" borderId="76" xfId="0" applyNumberFormat="1" applyFont="1" applyBorder="1" applyAlignment="1">
      <alignment horizontal="center" vertical="center" shrinkToFit="1"/>
    </xf>
    <xf numFmtId="0" fontId="65" fillId="0" borderId="77" xfId="0" applyNumberFormat="1" applyFont="1" applyBorder="1" applyAlignment="1">
      <alignment horizontal="center" vertical="center" shrinkToFit="1"/>
    </xf>
    <xf numFmtId="2" fontId="65" fillId="0" borderId="75" xfId="0" applyNumberFormat="1" applyFont="1" applyBorder="1" applyAlignment="1">
      <alignment vertical="center" shrinkToFit="1"/>
    </xf>
    <xf numFmtId="2" fontId="65" fillId="0" borderId="76" xfId="0" applyNumberFormat="1" applyFont="1" applyBorder="1" applyAlignment="1">
      <alignment vertical="center" shrinkToFit="1"/>
    </xf>
    <xf numFmtId="0" fontId="65" fillId="0" borderId="76" xfId="0" applyNumberFormat="1" applyFont="1" applyBorder="1" applyAlignment="1">
      <alignment vertical="center"/>
    </xf>
    <xf numFmtId="0" fontId="65" fillId="0" borderId="77" xfId="0" applyNumberFormat="1" applyFont="1" applyBorder="1" applyAlignment="1">
      <alignment vertical="center"/>
    </xf>
    <xf numFmtId="0" fontId="65" fillId="0" borderId="70" xfId="0" applyFont="1" applyBorder="1" applyAlignment="1">
      <alignment horizontal="center" vertical="center"/>
    </xf>
    <xf numFmtId="0" fontId="65" fillId="0" borderId="71" xfId="0" applyFont="1" applyBorder="1" applyAlignment="1">
      <alignment horizontal="center" vertical="center"/>
    </xf>
    <xf numFmtId="0" fontId="81" fillId="0" borderId="70" xfId="0" applyFont="1" applyBorder="1" applyAlignment="1">
      <alignment horizontal="center" vertical="center" shrinkToFit="1"/>
    </xf>
    <xf numFmtId="0" fontId="81" fillId="0" borderId="14" xfId="0" applyFont="1" applyBorder="1" applyAlignment="1">
      <alignment horizontal="center" vertical="center" shrinkToFit="1"/>
    </xf>
    <xf numFmtId="0" fontId="81" fillId="0" borderId="71" xfId="0" applyFont="1" applyBorder="1" applyAlignment="1">
      <alignment horizontal="center" vertical="center" shrinkToFit="1"/>
    </xf>
    <xf numFmtId="2" fontId="65" fillId="0" borderId="70" xfId="0" applyNumberFormat="1" applyFont="1" applyBorder="1" applyAlignment="1">
      <alignment vertical="center"/>
    </xf>
    <xf numFmtId="2" fontId="65" fillId="0" borderId="14" xfId="0" applyNumberFormat="1" applyFont="1" applyBorder="1" applyAlignment="1">
      <alignment vertical="center"/>
    </xf>
    <xf numFmtId="0" fontId="65" fillId="0" borderId="14" xfId="0" applyFont="1" applyBorder="1" applyAlignment="1">
      <alignment vertical="center"/>
    </xf>
    <xf numFmtId="0" fontId="65" fillId="0" borderId="71" xfId="0" applyFont="1" applyBorder="1" applyAlignment="1">
      <alignment vertical="center"/>
    </xf>
    <xf numFmtId="203" fontId="65" fillId="0" borderId="70" xfId="0" applyNumberFormat="1" applyFont="1" applyBorder="1" applyAlignment="1">
      <alignment horizontal="center" vertical="center" shrinkToFit="1"/>
    </xf>
    <xf numFmtId="203" fontId="65" fillId="0" borderId="14" xfId="0" applyNumberFormat="1" applyFont="1" applyBorder="1" applyAlignment="1">
      <alignment horizontal="center" vertical="center" shrinkToFit="1"/>
    </xf>
    <xf numFmtId="203" fontId="65" fillId="0" borderId="71" xfId="0" applyNumberFormat="1" applyFont="1" applyBorder="1" applyAlignment="1">
      <alignment horizontal="center" vertical="center" shrinkToFit="1"/>
    </xf>
    <xf numFmtId="0" fontId="65" fillId="0" borderId="70" xfId="0" applyFont="1" applyBorder="1" applyAlignment="1">
      <alignment horizontal="center" vertical="center" shrinkToFit="1"/>
    </xf>
    <xf numFmtId="0" fontId="96" fillId="0" borderId="14" xfId="0" applyFont="1" applyBorder="1" applyAlignment="1">
      <alignment vertical="center"/>
    </xf>
    <xf numFmtId="0" fontId="0" fillId="0" borderId="71" xfId="0" applyBorder="1" applyAlignment="1">
      <alignment vertical="center"/>
    </xf>
    <xf numFmtId="0" fontId="65" fillId="0" borderId="70" xfId="0" applyNumberFormat="1" applyFont="1" applyBorder="1" applyAlignment="1">
      <alignment horizontal="center" vertical="center" shrinkToFit="1"/>
    </xf>
    <xf numFmtId="0" fontId="65" fillId="0" borderId="14" xfId="0" applyNumberFormat="1" applyFont="1" applyBorder="1" applyAlignment="1">
      <alignment horizontal="center" vertical="center" shrinkToFit="1"/>
    </xf>
    <xf numFmtId="0" fontId="65" fillId="0" borderId="71" xfId="0" applyNumberFormat="1" applyFont="1" applyBorder="1" applyAlignment="1">
      <alignment horizontal="center" vertical="center" shrinkToFit="1"/>
    </xf>
    <xf numFmtId="2" fontId="65" fillId="0" borderId="70" xfId="0" applyNumberFormat="1" applyFont="1" applyBorder="1" applyAlignment="1">
      <alignment vertical="center" shrinkToFit="1"/>
    </xf>
    <xf numFmtId="2" fontId="65" fillId="0" borderId="14" xfId="0" applyNumberFormat="1" applyFont="1" applyBorder="1" applyAlignment="1">
      <alignment vertical="center" shrinkToFit="1"/>
    </xf>
    <xf numFmtId="0" fontId="65" fillId="0" borderId="14" xfId="0" applyNumberFormat="1" applyFont="1" applyBorder="1" applyAlignment="1">
      <alignment vertical="center"/>
    </xf>
    <xf numFmtId="199" fontId="65" fillId="0" borderId="70" xfId="0" applyNumberFormat="1" applyFont="1" applyBorder="1" applyAlignment="1">
      <alignment horizontal="center" vertical="center" shrinkToFit="1"/>
    </xf>
    <xf numFmtId="0" fontId="96" fillId="0" borderId="14" xfId="0" applyNumberFormat="1" applyFont="1" applyBorder="1" applyAlignment="1">
      <alignment horizontal="center" vertical="center"/>
    </xf>
    <xf numFmtId="0" fontId="0" fillId="0" borderId="71" xfId="0" applyNumberFormat="1" applyBorder="1" applyAlignment="1">
      <alignment horizontal="center" vertical="center"/>
    </xf>
    <xf numFmtId="0" fontId="65" fillId="0" borderId="75" xfId="0" applyFont="1" applyBorder="1" applyAlignment="1">
      <alignment horizontal="center" vertical="center"/>
    </xf>
    <xf numFmtId="0" fontId="65" fillId="0" borderId="77" xfId="0" applyFont="1" applyBorder="1" applyAlignment="1">
      <alignment horizontal="center" vertical="center"/>
    </xf>
    <xf numFmtId="0" fontId="81" fillId="0" borderId="75" xfId="0" applyFont="1" applyBorder="1" applyAlignment="1">
      <alignment horizontal="left" vertical="center" shrinkToFit="1"/>
    </xf>
    <xf numFmtId="0" fontId="81" fillId="0" borderId="76" xfId="0" applyFont="1" applyBorder="1" applyAlignment="1">
      <alignment horizontal="left" vertical="center" shrinkToFit="1"/>
    </xf>
    <xf numFmtId="0" fontId="81" fillId="0" borderId="77" xfId="0" applyFont="1" applyBorder="1" applyAlignment="1">
      <alignment horizontal="left" vertical="center" shrinkToFit="1"/>
    </xf>
    <xf numFmtId="0" fontId="65" fillId="0" borderId="75" xfId="0" applyNumberFormat="1" applyFont="1" applyBorder="1" applyAlignment="1">
      <alignment horizontal="center" vertical="center"/>
    </xf>
    <xf numFmtId="0" fontId="65" fillId="0" borderId="76" xfId="0" applyNumberFormat="1" applyFont="1" applyBorder="1" applyAlignment="1">
      <alignment horizontal="center" vertical="center"/>
    </xf>
    <xf numFmtId="0" fontId="65" fillId="0" borderId="77" xfId="0" applyNumberFormat="1" applyFont="1" applyBorder="1" applyAlignment="1">
      <alignment horizontal="center" vertical="center"/>
    </xf>
    <xf numFmtId="0" fontId="65" fillId="0" borderId="71" xfId="0" applyNumberFormat="1" applyFont="1" applyBorder="1" applyAlignment="1">
      <alignment vertical="center"/>
    </xf>
    <xf numFmtId="0" fontId="65" fillId="0" borderId="70" xfId="0" applyFont="1" applyBorder="1" applyAlignment="1">
      <alignment horizontal="right" vertical="center" shrinkToFit="1"/>
    </xf>
    <xf numFmtId="0" fontId="65" fillId="0" borderId="14" xfId="0" applyFont="1" applyBorder="1" applyAlignment="1">
      <alignment horizontal="right" vertical="center" shrinkToFit="1"/>
    </xf>
    <xf numFmtId="0" fontId="65" fillId="0" borderId="85" xfId="0" applyFont="1" applyBorder="1" applyAlignment="1">
      <alignment horizontal="right" vertical="center" shrinkToFit="1"/>
    </xf>
    <xf numFmtId="0" fontId="65" fillId="0" borderId="84" xfId="0" applyFont="1" applyBorder="1" applyAlignment="1">
      <alignment horizontal="center" vertical="center"/>
    </xf>
    <xf numFmtId="0" fontId="81" fillId="0" borderId="70" xfId="0" applyFont="1" applyBorder="1" applyAlignment="1">
      <alignment horizontal="right" vertical="center" shrinkToFit="1"/>
    </xf>
    <xf numFmtId="0" fontId="81" fillId="0" borderId="14" xfId="0" applyFont="1" applyBorder="1" applyAlignment="1">
      <alignment horizontal="right" vertical="center" shrinkToFit="1"/>
    </xf>
    <xf numFmtId="0" fontId="81" fillId="0" borderId="71" xfId="0" applyFont="1" applyBorder="1" applyAlignment="1">
      <alignment horizontal="right" vertical="center" shrinkToFit="1"/>
    </xf>
    <xf numFmtId="204" fontId="65" fillId="0" borderId="70" xfId="0" applyNumberFormat="1" applyFont="1" applyBorder="1" applyAlignment="1">
      <alignment horizontal="center" vertical="center"/>
    </xf>
    <xf numFmtId="204" fontId="65" fillId="0" borderId="14" xfId="0" applyNumberFormat="1" applyFont="1" applyBorder="1" applyAlignment="1">
      <alignment horizontal="center" vertical="center"/>
    </xf>
    <xf numFmtId="204" fontId="65" fillId="0" borderId="71" xfId="0" applyNumberFormat="1" applyFont="1" applyBorder="1" applyAlignment="1">
      <alignment horizontal="center" vertical="center"/>
    </xf>
    <xf numFmtId="0" fontId="96" fillId="0" borderId="14" xfId="0" applyFont="1" applyBorder="1" applyAlignment="1">
      <alignment horizontal="right" vertical="center"/>
    </xf>
    <xf numFmtId="0" fontId="0" fillId="0" borderId="71" xfId="0" applyBorder="1" applyAlignment="1">
      <alignment horizontal="right" vertical="center"/>
    </xf>
    <xf numFmtId="0" fontId="65" fillId="0" borderId="86" xfId="0" applyFont="1" applyBorder="1" applyAlignment="1">
      <alignment horizontal="center" vertical="center"/>
    </xf>
    <xf numFmtId="0" fontId="65" fillId="0" borderId="87" xfId="0" applyFont="1" applyBorder="1" applyAlignment="1">
      <alignment horizontal="center" vertical="center"/>
    </xf>
    <xf numFmtId="0" fontId="81" fillId="0" borderId="88" xfId="0" applyFont="1" applyBorder="1" applyAlignment="1">
      <alignment horizontal="right" vertical="center" shrinkToFit="1"/>
    </xf>
    <xf numFmtId="0" fontId="81" fillId="0" borderId="89" xfId="0" applyFont="1" applyBorder="1" applyAlignment="1">
      <alignment horizontal="right" vertical="center" shrinkToFit="1"/>
    </xf>
    <xf numFmtId="0" fontId="81" fillId="0" borderId="87" xfId="0" applyFont="1" applyBorder="1" applyAlignment="1">
      <alignment horizontal="right" vertical="center" shrinkToFit="1"/>
    </xf>
    <xf numFmtId="204" fontId="65" fillId="0" borderId="88" xfId="0" applyNumberFormat="1" applyFont="1" applyBorder="1" applyAlignment="1">
      <alignment horizontal="center" vertical="center"/>
    </xf>
    <xf numFmtId="204" fontId="65" fillId="0" borderId="89" xfId="0" applyNumberFormat="1" applyFont="1" applyBorder="1" applyAlignment="1">
      <alignment horizontal="center" vertical="center"/>
    </xf>
    <xf numFmtId="204" fontId="65" fillId="0" borderId="87" xfId="0" applyNumberFormat="1" applyFont="1" applyBorder="1" applyAlignment="1">
      <alignment horizontal="center" vertical="center"/>
    </xf>
    <xf numFmtId="2" fontId="65" fillId="0" borderId="88" xfId="0" applyNumberFormat="1" applyFont="1" applyBorder="1" applyAlignment="1">
      <alignment vertical="center"/>
    </xf>
    <xf numFmtId="2" fontId="65" fillId="0" borderId="89" xfId="0" applyNumberFormat="1" applyFont="1" applyBorder="1" applyAlignment="1">
      <alignment vertical="center"/>
    </xf>
    <xf numFmtId="0" fontId="65" fillId="0" borderId="89" xfId="0" applyFont="1" applyBorder="1" applyAlignment="1">
      <alignment vertical="center"/>
    </xf>
    <xf numFmtId="0" fontId="65" fillId="0" borderId="87" xfId="0" applyFont="1" applyBorder="1" applyAlignment="1">
      <alignment vertical="center"/>
    </xf>
    <xf numFmtId="0" fontId="65" fillId="0" borderId="88" xfId="0" applyFont="1" applyBorder="1" applyAlignment="1">
      <alignment horizontal="right" vertical="center" shrinkToFit="1"/>
    </xf>
    <xf numFmtId="0" fontId="96" fillId="0" borderId="89" xfId="0" applyFont="1" applyBorder="1" applyAlignment="1">
      <alignment horizontal="right" vertical="center"/>
    </xf>
    <xf numFmtId="0" fontId="0" fillId="0" borderId="87" xfId="0" applyBorder="1" applyAlignment="1">
      <alignment horizontal="right" vertical="center"/>
    </xf>
    <xf numFmtId="0" fontId="65" fillId="0" borderId="88" xfId="0" applyNumberFormat="1" applyFont="1" applyBorder="1" applyAlignment="1">
      <alignment horizontal="center" vertical="center" shrinkToFit="1"/>
    </xf>
    <xf numFmtId="0" fontId="65" fillId="0" borderId="89" xfId="0" applyNumberFormat="1" applyFont="1" applyBorder="1" applyAlignment="1">
      <alignment horizontal="center" vertical="center" shrinkToFit="1"/>
    </xf>
    <xf numFmtId="0" fontId="65" fillId="0" borderId="87" xfId="0" applyNumberFormat="1" applyFont="1" applyBorder="1" applyAlignment="1">
      <alignment horizontal="center" vertical="center" shrinkToFit="1"/>
    </xf>
    <xf numFmtId="2" fontId="65" fillId="0" borderId="88" xfId="0" applyNumberFormat="1" applyFont="1" applyBorder="1" applyAlignment="1">
      <alignment vertical="center" shrinkToFit="1"/>
    </xf>
    <xf numFmtId="2" fontId="65" fillId="0" borderId="89" xfId="0" applyNumberFormat="1" applyFont="1" applyBorder="1" applyAlignment="1">
      <alignment vertical="center" shrinkToFit="1"/>
    </xf>
    <xf numFmtId="0" fontId="65" fillId="0" borderId="89" xfId="0" applyNumberFormat="1" applyFont="1" applyBorder="1" applyAlignment="1">
      <alignment vertical="center"/>
    </xf>
    <xf numFmtId="0" fontId="65" fillId="0" borderId="87" xfId="0" applyNumberFormat="1" applyFont="1" applyBorder="1" applyAlignment="1">
      <alignment vertical="center"/>
    </xf>
    <xf numFmtId="0" fontId="65" fillId="0" borderId="89" xfId="0" applyFont="1" applyBorder="1" applyAlignment="1">
      <alignment horizontal="right" vertical="center" shrinkToFit="1"/>
    </xf>
    <xf numFmtId="0" fontId="65" fillId="0" borderId="90" xfId="0" applyFont="1" applyBorder="1" applyAlignment="1">
      <alignment horizontal="right" vertical="center" shrinkToFit="1"/>
    </xf>
    <xf numFmtId="0" fontId="0" fillId="0" borderId="90" xfId="0" applyBorder="1" applyAlignment="1">
      <alignment horizontal="right" vertical="center"/>
    </xf>
    <xf numFmtId="0" fontId="65" fillId="0" borderId="79" xfId="0" applyFont="1" applyBorder="1" applyAlignment="1">
      <alignment horizontal="center" vertical="center"/>
    </xf>
    <xf numFmtId="0" fontId="65" fillId="0" borderId="80" xfId="0" applyFont="1" applyBorder="1" applyAlignment="1">
      <alignment horizontal="center" vertical="center"/>
    </xf>
    <xf numFmtId="0" fontId="81" fillId="0" borderId="81" xfId="0" applyFont="1" applyBorder="1" applyAlignment="1">
      <alignment horizontal="left" vertical="center" shrinkToFit="1"/>
    </xf>
    <xf numFmtId="0" fontId="81" fillId="0" borderId="82" xfId="0" applyFont="1" applyBorder="1" applyAlignment="1">
      <alignment horizontal="left" vertical="center" shrinkToFit="1"/>
    </xf>
    <xf numFmtId="0" fontId="81" fillId="0" borderId="80" xfId="0" applyFont="1" applyBorder="1" applyAlignment="1">
      <alignment horizontal="left" vertical="center" shrinkToFit="1"/>
    </xf>
    <xf numFmtId="2" fontId="65" fillId="0" borderId="81" xfId="0" applyNumberFormat="1" applyFont="1" applyBorder="1" applyAlignment="1">
      <alignment vertical="center"/>
    </xf>
    <xf numFmtId="2" fontId="65" fillId="0" borderId="82" xfId="0" applyNumberFormat="1" applyFont="1" applyBorder="1" applyAlignment="1">
      <alignment vertical="center"/>
    </xf>
    <xf numFmtId="0" fontId="65" fillId="0" borderId="82" xfId="0" applyFont="1" applyBorder="1" applyAlignment="1">
      <alignment vertical="center"/>
    </xf>
    <xf numFmtId="0" fontId="65" fillId="0" borderId="80" xfId="0" applyFont="1" applyBorder="1" applyAlignment="1">
      <alignment vertical="center"/>
    </xf>
    <xf numFmtId="0" fontId="65" fillId="0" borderId="81" xfId="0" applyFont="1" applyBorder="1" applyAlignment="1">
      <alignment horizontal="left" vertical="center" shrinkToFit="1"/>
    </xf>
    <xf numFmtId="0" fontId="96" fillId="0" borderId="82" xfId="0" applyFont="1" applyBorder="1" applyAlignment="1">
      <alignment horizontal="left" vertical="center"/>
    </xf>
    <xf numFmtId="0" fontId="0" fillId="0" borderId="80" xfId="0" applyBorder="1" applyAlignment="1">
      <alignment horizontal="left" vertical="center"/>
    </xf>
    <xf numFmtId="0" fontId="65" fillId="0" borderId="81" xfId="0" applyNumberFormat="1" applyFont="1" applyBorder="1" applyAlignment="1">
      <alignment horizontal="center" vertical="center" shrinkToFit="1"/>
    </xf>
    <xf numFmtId="0" fontId="65" fillId="0" borderId="82" xfId="0" applyNumberFormat="1" applyFont="1" applyBorder="1" applyAlignment="1">
      <alignment horizontal="center" vertical="center" shrinkToFit="1"/>
    </xf>
    <xf numFmtId="0" fontId="65" fillId="0" borderId="80" xfId="0" applyNumberFormat="1" applyFont="1" applyBorder="1" applyAlignment="1">
      <alignment horizontal="center" vertical="center" shrinkToFit="1"/>
    </xf>
    <xf numFmtId="2" fontId="65" fillId="0" borderId="81" xfId="0" applyNumberFormat="1" applyFont="1" applyBorder="1" applyAlignment="1">
      <alignment vertical="center" shrinkToFit="1"/>
    </xf>
    <xf numFmtId="2" fontId="65" fillId="0" borderId="82" xfId="0" applyNumberFormat="1" applyFont="1" applyBorder="1" applyAlignment="1">
      <alignment vertical="center" shrinkToFit="1"/>
    </xf>
    <xf numFmtId="0" fontId="65" fillId="0" borderId="82" xfId="0" applyNumberFormat="1" applyFont="1" applyBorder="1" applyAlignment="1">
      <alignment vertical="center"/>
    </xf>
    <xf numFmtId="0" fontId="65" fillId="0" borderId="80" xfId="0" applyNumberFormat="1" applyFont="1" applyBorder="1" applyAlignment="1">
      <alignment vertical="center"/>
    </xf>
    <xf numFmtId="0" fontId="65" fillId="0" borderId="82" xfId="0" applyFont="1" applyBorder="1" applyAlignment="1">
      <alignment horizontal="left" vertical="center" shrinkToFit="1"/>
    </xf>
    <xf numFmtId="0" fontId="65" fillId="0" borderId="83" xfId="0" applyFont="1" applyBorder="1" applyAlignment="1">
      <alignment horizontal="left" vertical="center" shrinkToFit="1"/>
    </xf>
    <xf numFmtId="2" fontId="65" fillId="0" borderId="71" xfId="0" applyNumberFormat="1" applyFont="1" applyBorder="1" applyAlignment="1">
      <alignment vertical="center" shrinkToFit="1"/>
    </xf>
    <xf numFmtId="0" fontId="65" fillId="0" borderId="14" xfId="0" applyFont="1" applyBorder="1" applyAlignment="1">
      <alignment horizontal="center" vertical="center" shrinkToFit="1"/>
    </xf>
    <xf numFmtId="0" fontId="65" fillId="0" borderId="85" xfId="0" applyFont="1" applyBorder="1" applyAlignment="1">
      <alignment horizontal="center" vertical="center" shrinkToFit="1"/>
    </xf>
    <xf numFmtId="0" fontId="0" fillId="0" borderId="85" xfId="0" applyBorder="1" applyAlignment="1">
      <alignment horizontal="right" vertical="center"/>
    </xf>
    <xf numFmtId="0" fontId="0" fillId="0" borderId="83" xfId="0" applyBorder="1" applyAlignment="1">
      <alignment horizontal="left" vertical="center"/>
    </xf>
    <xf numFmtId="0" fontId="0" fillId="0" borderId="85" xfId="0" applyBorder="1" applyAlignment="1">
      <alignment vertical="center"/>
    </xf>
    <xf numFmtId="202" fontId="52" fillId="32" borderId="70" xfId="0" applyNumberFormat="1" applyFont="1" applyFill="1" applyBorder="1" applyAlignment="1">
      <alignment horizontal="center" vertical="center"/>
    </xf>
    <xf numFmtId="202" fontId="52" fillId="32" borderId="14" xfId="0" applyNumberFormat="1" applyFont="1" applyFill="1" applyBorder="1" applyAlignment="1">
      <alignment horizontal="center" vertical="center"/>
    </xf>
    <xf numFmtId="202" fontId="52" fillId="32" borderId="71" xfId="0" applyNumberFormat="1" applyFont="1" applyFill="1" applyBorder="1" applyAlignment="1">
      <alignment horizontal="center" vertical="center"/>
    </xf>
    <xf numFmtId="202" fontId="52" fillId="0" borderId="70" xfId="0" applyNumberFormat="1" applyFont="1" applyBorder="1" applyAlignment="1">
      <alignment horizontal="center" vertical="center"/>
    </xf>
    <xf numFmtId="202" fontId="52" fillId="0" borderId="14" xfId="0" applyNumberFormat="1" applyFont="1" applyBorder="1" applyAlignment="1">
      <alignment horizontal="center" vertical="center"/>
    </xf>
    <xf numFmtId="202" fontId="52" fillId="0" borderId="71" xfId="0" applyNumberFormat="1" applyFont="1" applyBorder="1" applyAlignment="1">
      <alignment horizontal="center" vertical="center"/>
    </xf>
    <xf numFmtId="0" fontId="65" fillId="0" borderId="40" xfId="0" applyFont="1" applyBorder="1" applyAlignment="1">
      <alignment horizontal="center" vertical="center"/>
    </xf>
    <xf numFmtId="0" fontId="65" fillId="0" borderId="41" xfId="0" applyFont="1" applyBorder="1" applyAlignment="1">
      <alignment horizontal="center" vertical="center"/>
    </xf>
    <xf numFmtId="0" fontId="65" fillId="0" borderId="78" xfId="0" applyFont="1" applyBorder="1" applyAlignment="1">
      <alignment horizontal="center" vertical="center"/>
    </xf>
    <xf numFmtId="0" fontId="65" fillId="0" borderId="32" xfId="0" applyFont="1" applyBorder="1" applyAlignment="1">
      <alignment horizontal="center" vertical="center"/>
    </xf>
    <xf numFmtId="0" fontId="65" fillId="0" borderId="71" xfId="0" applyFont="1" applyBorder="1" applyAlignment="1">
      <alignment horizontal="center" vertical="center" shrinkToFit="1"/>
    </xf>
    <xf numFmtId="0" fontId="0" fillId="0" borderId="14" xfId="0" applyBorder="1" applyAlignment="1">
      <alignment vertical="center"/>
    </xf>
    <xf numFmtId="0" fontId="65" fillId="0" borderId="40" xfId="0" applyFont="1" applyBorder="1" applyAlignment="1">
      <alignment horizontal="center" vertical="center" shrinkToFit="1"/>
    </xf>
    <xf numFmtId="0" fontId="65" fillId="0" borderId="38" xfId="0" applyFont="1" applyBorder="1" applyAlignment="1">
      <alignment horizontal="center" vertical="center" shrinkToFit="1"/>
    </xf>
    <xf numFmtId="0" fontId="65" fillId="0" borderId="41" xfId="0" applyFont="1" applyBorder="1" applyAlignment="1">
      <alignment horizontal="center" vertical="center" shrinkToFit="1"/>
    </xf>
    <xf numFmtId="0" fontId="0" fillId="0" borderId="38" xfId="0" applyBorder="1" applyAlignment="1">
      <alignment vertical="center"/>
    </xf>
    <xf numFmtId="0" fontId="0" fillId="0" borderId="41" xfId="0" applyBorder="1" applyAlignment="1">
      <alignment vertical="center"/>
    </xf>
    <xf numFmtId="0" fontId="96" fillId="0" borderId="38" xfId="0" applyFont="1" applyBorder="1" applyAlignment="1">
      <alignment vertical="center"/>
    </xf>
    <xf numFmtId="0" fontId="81" fillId="0" borderId="78" xfId="0" applyFont="1" applyBorder="1" applyAlignment="1">
      <alignment horizontal="center" vertical="center" shrinkToFit="1"/>
    </xf>
    <xf numFmtId="0" fontId="81" fillId="0" borderId="0" xfId="0" applyFont="1" applyBorder="1" applyAlignment="1">
      <alignment horizontal="center" vertical="center" shrinkToFit="1"/>
    </xf>
    <xf numFmtId="0" fontId="81" fillId="0" borderId="32" xfId="0" applyFont="1" applyBorder="1" applyAlignment="1">
      <alignment horizontal="center" vertical="center" shrinkToFit="1"/>
    </xf>
    <xf numFmtId="0" fontId="65" fillId="0" borderId="78" xfId="0" applyFont="1" applyBorder="1" applyAlignment="1">
      <alignment horizontal="center" vertical="center" shrinkToFit="1"/>
    </xf>
    <xf numFmtId="0" fontId="0" fillId="0" borderId="0" xfId="0" applyBorder="1" applyAlignment="1">
      <alignment vertical="center"/>
    </xf>
    <xf numFmtId="0" fontId="0" fillId="0" borderId="32" xfId="0" applyBorder="1" applyAlignment="1">
      <alignment vertical="center"/>
    </xf>
    <xf numFmtId="0" fontId="96" fillId="0" borderId="0" xfId="0" applyFont="1" applyBorder="1" applyAlignment="1">
      <alignment vertical="center"/>
    </xf>
    <xf numFmtId="0" fontId="52" fillId="0" borderId="70" xfId="0" applyFont="1" applyBorder="1" applyAlignment="1">
      <alignment horizontal="center" vertical="center"/>
    </xf>
    <xf numFmtId="0" fontId="52" fillId="0" borderId="14" xfId="0" applyFont="1" applyBorder="1" applyAlignment="1">
      <alignment horizontal="center" vertical="center"/>
    </xf>
    <xf numFmtId="0" fontId="52" fillId="0" borderId="71" xfId="0" applyFont="1" applyBorder="1" applyAlignment="1">
      <alignment horizontal="center" vertical="center"/>
    </xf>
    <xf numFmtId="0" fontId="52" fillId="32" borderId="40" xfId="0" applyFont="1" applyFill="1" applyBorder="1" applyAlignment="1">
      <alignment horizontal="center" vertical="center" wrapText="1"/>
    </xf>
    <xf numFmtId="0" fontId="52" fillId="32" borderId="38" xfId="0" applyFont="1" applyFill="1" applyBorder="1" applyAlignment="1">
      <alignment horizontal="center" vertical="center"/>
    </xf>
    <xf numFmtId="0" fontId="52" fillId="32" borderId="41" xfId="0" applyFont="1" applyFill="1" applyBorder="1" applyAlignment="1">
      <alignment horizontal="center" vertical="center"/>
    </xf>
    <xf numFmtId="0" fontId="52" fillId="32" borderId="78" xfId="0" applyFont="1" applyFill="1" applyBorder="1" applyAlignment="1">
      <alignment horizontal="center" vertical="center"/>
    </xf>
    <xf numFmtId="0" fontId="52" fillId="32" borderId="0" xfId="0" applyFont="1" applyFill="1" applyBorder="1" applyAlignment="1">
      <alignment horizontal="center" vertical="center"/>
    </xf>
    <xf numFmtId="0" fontId="52" fillId="32" borderId="32" xfId="0" applyFont="1" applyFill="1" applyBorder="1" applyAlignment="1">
      <alignment horizontal="center" vertical="center"/>
    </xf>
    <xf numFmtId="0" fontId="52" fillId="32" borderId="75" xfId="0" applyFont="1" applyFill="1" applyBorder="1" applyAlignment="1">
      <alignment horizontal="center" vertical="center"/>
    </xf>
    <xf numFmtId="0" fontId="52" fillId="32" borderId="76" xfId="0" applyFont="1" applyFill="1" applyBorder="1" applyAlignment="1">
      <alignment horizontal="center" vertical="center"/>
    </xf>
    <xf numFmtId="0" fontId="52" fillId="32" borderId="77" xfId="0" applyFont="1" applyFill="1" applyBorder="1" applyAlignment="1">
      <alignment horizontal="center" vertical="center"/>
    </xf>
    <xf numFmtId="202" fontId="52" fillId="32" borderId="72" xfId="0" applyNumberFormat="1" applyFont="1" applyFill="1" applyBorder="1" applyAlignment="1">
      <alignment horizontal="center" vertical="center"/>
    </xf>
    <xf numFmtId="203" fontId="52" fillId="0" borderId="40" xfId="0" applyNumberFormat="1" applyFont="1" applyBorder="1" applyAlignment="1">
      <alignment horizontal="center" vertical="center"/>
    </xf>
    <xf numFmtId="203" fontId="52" fillId="0" borderId="38" xfId="0" applyNumberFormat="1" applyFont="1" applyBorder="1" applyAlignment="1">
      <alignment horizontal="center" vertical="center"/>
    </xf>
    <xf numFmtId="203" fontId="52" fillId="0" borderId="41" xfId="0" applyNumberFormat="1" applyFont="1" applyBorder="1" applyAlignment="1">
      <alignment horizontal="center" vertical="center"/>
    </xf>
    <xf numFmtId="203" fontId="52" fillId="0" borderId="78" xfId="0" applyNumberFormat="1" applyFont="1" applyBorder="1" applyAlignment="1">
      <alignment horizontal="center" vertical="center"/>
    </xf>
    <xf numFmtId="203" fontId="52" fillId="0" borderId="0" xfId="0" applyNumberFormat="1" applyFont="1" applyBorder="1" applyAlignment="1">
      <alignment horizontal="center" vertical="center"/>
    </xf>
    <xf numFmtId="203" fontId="52" fillId="0" borderId="32" xfId="0" applyNumberFormat="1" applyFont="1" applyBorder="1" applyAlignment="1">
      <alignment horizontal="center" vertical="center"/>
    </xf>
    <xf numFmtId="203" fontId="52" fillId="0" borderId="75" xfId="0" applyNumberFormat="1" applyFont="1" applyBorder="1" applyAlignment="1">
      <alignment horizontal="center" vertical="center"/>
    </xf>
    <xf numFmtId="203" fontId="52" fillId="0" borderId="76" xfId="0" applyNumberFormat="1" applyFont="1" applyBorder="1" applyAlignment="1">
      <alignment horizontal="center" vertical="center"/>
    </xf>
    <xf numFmtId="203" fontId="52" fillId="0" borderId="77" xfId="0" applyNumberFormat="1" applyFont="1" applyBorder="1" applyAlignment="1">
      <alignment horizontal="center" vertical="center"/>
    </xf>
    <xf numFmtId="0" fontId="65" fillId="32" borderId="40" xfId="0" applyFont="1" applyFill="1" applyBorder="1" applyAlignment="1">
      <alignment horizontal="center" vertical="center" wrapText="1"/>
    </xf>
    <xf numFmtId="0" fontId="65" fillId="32" borderId="38" xfId="0" applyFont="1" applyFill="1" applyBorder="1" applyAlignment="1">
      <alignment horizontal="center" vertical="center" wrapText="1"/>
    </xf>
    <xf numFmtId="0" fontId="65" fillId="32" borderId="41" xfId="0" applyFont="1" applyFill="1" applyBorder="1" applyAlignment="1">
      <alignment horizontal="center" vertical="center" wrapText="1"/>
    </xf>
    <xf numFmtId="0" fontId="65" fillId="32" borderId="75" xfId="0" applyFont="1" applyFill="1" applyBorder="1" applyAlignment="1">
      <alignment horizontal="center" vertical="center" wrapText="1"/>
    </xf>
    <xf numFmtId="0" fontId="65" fillId="32" borderId="76" xfId="0" applyFont="1" applyFill="1" applyBorder="1" applyAlignment="1">
      <alignment horizontal="center" vertical="center" wrapText="1"/>
    </xf>
    <xf numFmtId="0" fontId="65" fillId="32" borderId="77" xfId="0" applyFont="1" applyFill="1" applyBorder="1" applyAlignment="1">
      <alignment horizontal="center" vertical="center" wrapText="1"/>
    </xf>
    <xf numFmtId="0" fontId="52" fillId="0" borderId="70" xfId="0" applyNumberFormat="1" applyFont="1" applyBorder="1" applyAlignment="1">
      <alignment horizontal="center" vertical="center"/>
    </xf>
    <xf numFmtId="0" fontId="52" fillId="0" borderId="14" xfId="0" applyNumberFormat="1" applyFont="1" applyBorder="1" applyAlignment="1">
      <alignment horizontal="center" vertical="center"/>
    </xf>
    <xf numFmtId="0" fontId="52" fillId="0" borderId="71" xfId="0" applyNumberFormat="1" applyFont="1" applyBorder="1" applyAlignment="1">
      <alignment horizontal="center" vertical="center"/>
    </xf>
    <xf numFmtId="195" fontId="52" fillId="0" borderId="70" xfId="0" applyNumberFormat="1" applyFont="1" applyBorder="1" applyAlignment="1">
      <alignment horizontal="center" vertical="center"/>
    </xf>
    <xf numFmtId="195" fontId="52" fillId="0" borderId="14" xfId="0" applyNumberFormat="1" applyFont="1" applyBorder="1" applyAlignment="1">
      <alignment horizontal="center" vertical="center"/>
    </xf>
    <xf numFmtId="195" fontId="52" fillId="0" borderId="71" xfId="0" applyNumberFormat="1" applyFont="1" applyBorder="1" applyAlignment="1">
      <alignment horizontal="center" vertical="center"/>
    </xf>
    <xf numFmtId="0" fontId="84" fillId="0" borderId="0" xfId="0" applyNumberFormat="1" applyFont="1" applyBorder="1" applyAlignment="1">
      <alignment horizontal="center" vertical="center"/>
    </xf>
    <xf numFmtId="0" fontId="52" fillId="32" borderId="40" xfId="0" applyNumberFormat="1" applyFont="1" applyFill="1" applyBorder="1" applyAlignment="1">
      <alignment horizontal="center" vertical="center"/>
    </xf>
    <xf numFmtId="0" fontId="52" fillId="32" borderId="38" xfId="0" applyNumberFormat="1" applyFont="1" applyFill="1" applyBorder="1" applyAlignment="1">
      <alignment horizontal="center" vertical="center"/>
    </xf>
    <xf numFmtId="0" fontId="52" fillId="32" borderId="41" xfId="0" applyNumberFormat="1" applyFont="1" applyFill="1" applyBorder="1" applyAlignment="1">
      <alignment horizontal="center" vertical="center"/>
    </xf>
    <xf numFmtId="0" fontId="52" fillId="32" borderId="75" xfId="0" applyNumberFormat="1" applyFont="1" applyFill="1" applyBorder="1" applyAlignment="1">
      <alignment horizontal="center" vertical="center"/>
    </xf>
    <xf numFmtId="0" fontId="52" fillId="32" borderId="76" xfId="0" applyNumberFormat="1" applyFont="1" applyFill="1" applyBorder="1" applyAlignment="1">
      <alignment horizontal="center" vertical="center"/>
    </xf>
    <xf numFmtId="0" fontId="52" fillId="32" borderId="77" xfId="0" applyNumberFormat="1" applyFont="1" applyFill="1" applyBorder="1" applyAlignment="1">
      <alignment horizontal="center" vertical="center"/>
    </xf>
    <xf numFmtId="0" fontId="52" fillId="32" borderId="40" xfId="0" applyNumberFormat="1" applyFont="1" applyFill="1" applyBorder="1" applyAlignment="1">
      <alignment horizontal="center" vertical="center" wrapText="1"/>
    </xf>
    <xf numFmtId="0" fontId="52" fillId="32" borderId="38" xfId="0" applyNumberFormat="1" applyFont="1" applyFill="1" applyBorder="1" applyAlignment="1">
      <alignment horizontal="center" vertical="center" wrapText="1"/>
    </xf>
    <xf numFmtId="0" fontId="52" fillId="32" borderId="41" xfId="0" applyNumberFormat="1" applyFont="1" applyFill="1" applyBorder="1" applyAlignment="1">
      <alignment horizontal="center" vertical="center" wrapText="1"/>
    </xf>
    <xf numFmtId="0" fontId="52" fillId="32" borderId="75" xfId="0" applyNumberFormat="1" applyFont="1" applyFill="1" applyBorder="1" applyAlignment="1">
      <alignment horizontal="center" vertical="center" wrapText="1"/>
    </xf>
    <xf numFmtId="0" fontId="52" fillId="32" borderId="76" xfId="0" applyNumberFormat="1" applyFont="1" applyFill="1" applyBorder="1" applyAlignment="1">
      <alignment horizontal="center" vertical="center" wrapText="1"/>
    </xf>
    <xf numFmtId="0" fontId="52" fillId="32" borderId="77" xfId="0" applyNumberFormat="1" applyFont="1" applyFill="1" applyBorder="1" applyAlignment="1">
      <alignment horizontal="center" vertical="center" wrapText="1"/>
    </xf>
    <xf numFmtId="0" fontId="52" fillId="32" borderId="70" xfId="0" applyNumberFormat="1" applyFont="1" applyFill="1" applyBorder="1" applyAlignment="1">
      <alignment horizontal="center" vertical="center"/>
    </xf>
    <xf numFmtId="0" fontId="52" fillId="32" borderId="14" xfId="0" applyNumberFormat="1" applyFont="1" applyFill="1" applyBorder="1" applyAlignment="1">
      <alignment horizontal="center" vertical="center"/>
    </xf>
    <xf numFmtId="0" fontId="52" fillId="32" borderId="71" xfId="0" applyNumberFormat="1" applyFont="1" applyFill="1" applyBorder="1" applyAlignment="1">
      <alignment horizontal="center" vertical="center"/>
    </xf>
    <xf numFmtId="0" fontId="70" fillId="32" borderId="62" xfId="0" applyNumberFormat="1" applyFont="1" applyFill="1" applyBorder="1" applyAlignment="1">
      <alignment horizontal="center" vertical="center"/>
    </xf>
    <xf numFmtId="0" fontId="72" fillId="28" borderId="64" xfId="0" applyNumberFormat="1" applyFont="1" applyFill="1" applyBorder="1" applyAlignment="1">
      <alignment horizontal="center" vertical="center"/>
    </xf>
    <xf numFmtId="0" fontId="72" fillId="28" borderId="65" xfId="0" applyNumberFormat="1" applyFont="1" applyFill="1" applyBorder="1" applyAlignment="1">
      <alignment horizontal="center" vertical="center"/>
    </xf>
    <xf numFmtId="0" fontId="72" fillId="28" borderId="62" xfId="0" applyNumberFormat="1" applyFont="1" applyFill="1" applyBorder="1" applyAlignment="1">
      <alignment horizontal="center" vertical="center" wrapText="1"/>
    </xf>
    <xf numFmtId="0" fontId="72" fillId="28" borderId="63" xfId="0" applyNumberFormat="1" applyFont="1" applyFill="1" applyBorder="1" applyAlignment="1">
      <alignment horizontal="center" vertical="center" wrapText="1"/>
    </xf>
    <xf numFmtId="0" fontId="72" fillId="28" borderId="61" xfId="0" applyNumberFormat="1" applyFont="1" applyFill="1" applyBorder="1" applyAlignment="1">
      <alignment horizontal="center" vertical="center" wrapText="1"/>
    </xf>
    <xf numFmtId="0" fontId="72" fillId="28" borderId="63" xfId="0" applyNumberFormat="1" applyFont="1" applyFill="1" applyBorder="1" applyAlignment="1">
      <alignment horizontal="center" vertical="center"/>
    </xf>
    <xf numFmtId="0" fontId="72" fillId="28" borderId="61" xfId="0" applyNumberFormat="1" applyFont="1" applyFill="1" applyBorder="1" applyAlignment="1">
      <alignment horizontal="center" vertical="center"/>
    </xf>
    <xf numFmtId="0" fontId="72" fillId="28" borderId="73" xfId="0" applyNumberFormat="1" applyFont="1" applyFill="1" applyBorder="1" applyAlignment="1">
      <alignment horizontal="center" vertical="center" wrapText="1"/>
    </xf>
    <xf numFmtId="0" fontId="72" fillId="28" borderId="74" xfId="0" applyNumberFormat="1" applyFont="1" applyFill="1" applyBorder="1" applyAlignment="1">
      <alignment horizontal="center" vertical="center" wrapText="1"/>
    </xf>
    <xf numFmtId="0" fontId="72" fillId="28" borderId="66" xfId="0" applyNumberFormat="1" applyFont="1" applyFill="1" applyBorder="1" applyAlignment="1">
      <alignment horizontal="center" vertical="center"/>
    </xf>
    <xf numFmtId="41" fontId="52" fillId="0" borderId="46" xfId="86" applyFont="1" applyBorder="1" applyAlignment="1">
      <alignment horizontal="center" vertical="center"/>
    </xf>
    <xf numFmtId="41" fontId="52" fillId="0" borderId="53" xfId="86" applyFont="1" applyBorder="1" applyAlignment="1">
      <alignment horizontal="center" vertical="center"/>
    </xf>
    <xf numFmtId="41" fontId="52" fillId="0" borderId="47" xfId="86" applyFont="1" applyBorder="1" applyAlignment="1">
      <alignment horizontal="center" vertical="center"/>
    </xf>
    <xf numFmtId="0" fontId="71" fillId="0" borderId="64" xfId="0" applyNumberFormat="1" applyFont="1" applyFill="1" applyBorder="1" applyAlignment="1">
      <alignment horizontal="center" vertical="center"/>
    </xf>
    <xf numFmtId="0" fontId="71" fillId="0" borderId="65" xfId="0" applyNumberFormat="1" applyFont="1" applyFill="1" applyBorder="1" applyAlignment="1">
      <alignment horizontal="center" vertical="center"/>
    </xf>
    <xf numFmtId="193" fontId="71" fillId="0" borderId="64" xfId="0" applyNumberFormat="1" applyFont="1" applyFill="1" applyBorder="1" applyAlignment="1">
      <alignment horizontal="center" vertical="center"/>
    </xf>
    <xf numFmtId="193" fontId="71" fillId="0" borderId="65" xfId="0" applyNumberFormat="1" applyFont="1" applyFill="1" applyBorder="1" applyAlignment="1">
      <alignment horizontal="center" vertical="center"/>
    </xf>
    <xf numFmtId="0" fontId="72" fillId="28" borderId="64" xfId="0" applyNumberFormat="1" applyFont="1" applyFill="1" applyBorder="1" applyAlignment="1">
      <alignment horizontal="center" vertical="center" wrapText="1"/>
    </xf>
    <xf numFmtId="0" fontId="72" fillId="28" borderId="65" xfId="0" applyNumberFormat="1" applyFont="1" applyFill="1" applyBorder="1" applyAlignment="1">
      <alignment horizontal="center" vertical="center" wrapText="1"/>
    </xf>
    <xf numFmtId="0" fontId="72" fillId="28" borderId="66" xfId="0" applyNumberFormat="1" applyFont="1" applyFill="1" applyBorder="1" applyAlignment="1">
      <alignment horizontal="center" vertical="center" wrapText="1"/>
    </xf>
    <xf numFmtId="0" fontId="72" fillId="28" borderId="67" xfId="0" applyNumberFormat="1" applyFont="1" applyFill="1" applyBorder="1" applyAlignment="1">
      <alignment horizontal="center" vertical="center" wrapText="1"/>
    </xf>
    <xf numFmtId="0" fontId="72" fillId="28" borderId="68" xfId="0" applyNumberFormat="1" applyFont="1" applyFill="1" applyBorder="1" applyAlignment="1">
      <alignment horizontal="center" vertical="center" wrapText="1"/>
    </xf>
    <xf numFmtId="0" fontId="72" fillId="28" borderId="69" xfId="0" applyNumberFormat="1" applyFont="1" applyFill="1" applyBorder="1" applyAlignment="1">
      <alignment horizontal="center" vertical="center" wrapText="1"/>
    </xf>
  </cellXfs>
  <cellStyles count="172">
    <cellStyle name="??&amp;O?&amp;H?_x0008__x000f__x0007_?_x0007__x0001__x0001_" xfId="1"/>
    <cellStyle name="??&amp;O?&amp;H?_x0008_??_x0007__x0001__x0001_" xfId="2"/>
    <cellStyle name="æØè [0.00]_PRODUCT DETAIL Q1" xfId="3"/>
    <cellStyle name="æØè_PRODUCT DETAIL Q1" xfId="4"/>
    <cellStyle name="ÊÝ [0.00]_PRODUCT DETAIL Q1" xfId="5"/>
    <cellStyle name="ÊÝ_PRODUCT DETAIL Q1" xfId="6"/>
    <cellStyle name="W?_BOOKSHIP" xfId="7"/>
    <cellStyle name="W_BOOKSHIP" xfId="8"/>
    <cellStyle name="20% - 강조색1" xfId="9" builtinId="30" customBuiltin="1"/>
    <cellStyle name="20% - 강조색2" xfId="10" builtinId="34" customBuiltin="1"/>
    <cellStyle name="20% - 강조색3" xfId="11" builtinId="38" customBuiltin="1"/>
    <cellStyle name="20% - 강조색4" xfId="12" builtinId="42" customBuiltin="1"/>
    <cellStyle name="20% - 강조색5" xfId="13" builtinId="46" customBuiltin="1"/>
    <cellStyle name="20% - 강조색6" xfId="14" builtinId="50" customBuiltin="1"/>
    <cellStyle name="40% - 강조색1" xfId="15" builtinId="31" customBuiltin="1"/>
    <cellStyle name="40% - 강조색2" xfId="16" builtinId="35" customBuiltin="1"/>
    <cellStyle name="40% - 강조색3" xfId="17" builtinId="39" customBuiltin="1"/>
    <cellStyle name="40% - 강조색4" xfId="18" builtinId="43" customBuiltin="1"/>
    <cellStyle name="40% - 강조색5" xfId="19" builtinId="47" customBuiltin="1"/>
    <cellStyle name="40% - 강조색6" xfId="20" builtinId="51" customBuiltin="1"/>
    <cellStyle name="60% - 강조색1" xfId="21" builtinId="32" customBuiltin="1"/>
    <cellStyle name="60% - 강조색2" xfId="22" builtinId="36" customBuiltin="1"/>
    <cellStyle name="60% - 강조색3" xfId="23" builtinId="40" customBuiltin="1"/>
    <cellStyle name="60% - 강조색4" xfId="24" builtinId="44" customBuiltin="1"/>
    <cellStyle name="60% - 강조색5" xfId="25" builtinId="48" customBuiltin="1"/>
    <cellStyle name="60% - 강조색6" xfId="26" builtinId="52" customBuiltin="1"/>
    <cellStyle name="ÅëÈ­ [0]_¸ÅÃâ" xfId="27"/>
    <cellStyle name="ÅëÈ­_¸ÅÃâ" xfId="28"/>
    <cellStyle name="ÄÞ¸¶ [0]_¸ÅÃâ" xfId="29"/>
    <cellStyle name="ÄÞ¸¶_¸ÅÃâ" xfId="30"/>
    <cellStyle name="Ç¥ÁØ_(Á¤º¸ºÎ¹®)¿ùº°ÀÎ¿ø°èÈ¹" xfId="31"/>
    <cellStyle name="Comma [0]_ SG&amp;A Bridge " xfId="32"/>
    <cellStyle name="Comma_ SG&amp;A Bridge " xfId="33"/>
    <cellStyle name="Currency [0]_ SG&amp;A Bridge " xfId="34"/>
    <cellStyle name="Currency_ SG&amp;A Bridge " xfId="35"/>
    <cellStyle name="Grey" xfId="36"/>
    <cellStyle name="Input [yellow]" xfId="37"/>
    <cellStyle name="Input [yellow] 2" xfId="87"/>
    <cellStyle name="Input [yellow] 2 2" xfId="121"/>
    <cellStyle name="Input [yellow] 2 3" xfId="146"/>
    <cellStyle name="Input [yellow] 2 3 2" xfId="162"/>
    <cellStyle name="Input [yellow] 3" xfId="96"/>
    <cellStyle name="Input [yellow] 3 2" xfId="150"/>
    <cellStyle name="Input [yellow] 4" xfId="143"/>
    <cellStyle name="Normal - Style1" xfId="38"/>
    <cellStyle name="Normal_ SG&amp;A Bridge " xfId="39"/>
    <cellStyle name="Percent [2]" xfId="40"/>
    <cellStyle name="강조색1" xfId="41" builtinId="29" customBuiltin="1"/>
    <cellStyle name="강조색2" xfId="42" builtinId="33" customBuiltin="1"/>
    <cellStyle name="강조색3" xfId="43" builtinId="37" customBuiltin="1"/>
    <cellStyle name="강조색4" xfId="44" builtinId="41" customBuiltin="1"/>
    <cellStyle name="강조색5" xfId="45" builtinId="45" customBuiltin="1"/>
    <cellStyle name="강조색6" xfId="46" builtinId="49" customBuiltin="1"/>
    <cellStyle name="경고문" xfId="47" builtinId="11" customBuiltin="1"/>
    <cellStyle name="계산" xfId="48" builtinId="22" customBuiltin="1"/>
    <cellStyle name="계산 2" xfId="88"/>
    <cellStyle name="계산 2 2" xfId="122"/>
    <cellStyle name="계산 2 3" xfId="107"/>
    <cellStyle name="계산 3" xfId="97"/>
    <cellStyle name="계산 3 2" xfId="115"/>
    <cellStyle name="나쁨" xfId="49" builtinId="27" customBuiltin="1"/>
    <cellStyle name="뒤에 오는 하이퍼링크_불확도(OPM)" xfId="50"/>
    <cellStyle name="메모" xfId="51" builtinId="10" customBuiltin="1"/>
    <cellStyle name="메모 2" xfId="89"/>
    <cellStyle name="메모 2 2" xfId="123"/>
    <cellStyle name="메모 2 2 2" xfId="168"/>
    <cellStyle name="메모 2 3" xfId="108"/>
    <cellStyle name="메모 3" xfId="98"/>
    <cellStyle name="메모 3 2" xfId="116"/>
    <cellStyle name="메모 3 2 2" xfId="166"/>
    <cellStyle name="메모 3 3" xfId="159"/>
    <cellStyle name="메모 4" xfId="144"/>
    <cellStyle name="메모 4 2" xfId="160"/>
    <cellStyle name="백분율 2" xfId="83"/>
    <cellStyle name="보통" xfId="52" builtinId="28" customBuiltin="1"/>
    <cellStyle name="뷭?_BOOKSHIP" xfId="53"/>
    <cellStyle name="설명 텍스트" xfId="54" builtinId="53" customBuiltin="1"/>
    <cellStyle name="셀 확인" xfId="55" builtinId="23" customBuiltin="1"/>
    <cellStyle name="쉼표 [0]" xfId="86" builtinId="6"/>
    <cellStyle name="쉼표 [0] 2" xfId="93"/>
    <cellStyle name="쉼표 [0] 2 2" xfId="95"/>
    <cellStyle name="쉼표 [0] 2 2 2" xfId="105"/>
    <cellStyle name="쉼표 [0] 2 2 2 2" xfId="137"/>
    <cellStyle name="쉼표 [0] 2 2 2 2 2" xfId="171"/>
    <cellStyle name="쉼표 [0] 2 2 2 3" xfId="129"/>
    <cellStyle name="쉼표 [0] 2 2 2 4" xfId="154"/>
    <cellStyle name="쉼표 [0] 2 2 3" xfId="133"/>
    <cellStyle name="쉼표 [0] 2 2 3 2" xfId="165"/>
    <cellStyle name="쉼표 [0] 2 2 3 3" xfId="149"/>
    <cellStyle name="쉼표 [0] 2 2 4" xfId="114"/>
    <cellStyle name="쉼표 [0] 2 2 4 2" xfId="158"/>
    <cellStyle name="쉼표 [0] 2 2 5" xfId="142"/>
    <cellStyle name="쉼표 [0] 2 3" xfId="103"/>
    <cellStyle name="쉼표 [0] 2 3 2" xfId="135"/>
    <cellStyle name="쉼표 [0] 2 3 2 2" xfId="169"/>
    <cellStyle name="쉼표 [0] 2 3 3" xfId="127"/>
    <cellStyle name="쉼표 [0] 2 3 4" xfId="152"/>
    <cellStyle name="쉼표 [0] 2 4" xfId="131"/>
    <cellStyle name="쉼표 [0] 2 4 2" xfId="163"/>
    <cellStyle name="쉼표 [0] 2 4 3" xfId="147"/>
    <cellStyle name="쉼표 [0] 2 5" xfId="112"/>
    <cellStyle name="쉼표 [0] 2 5 2" xfId="156"/>
    <cellStyle name="쉼표 [0] 2 6" xfId="140"/>
    <cellStyle name="쉼표 [0] 3" xfId="94"/>
    <cellStyle name="쉼표 [0] 3 2" xfId="104"/>
    <cellStyle name="쉼표 [0] 3 2 2" xfId="136"/>
    <cellStyle name="쉼표 [0] 3 2 2 2" xfId="170"/>
    <cellStyle name="쉼표 [0] 3 2 3" xfId="128"/>
    <cellStyle name="쉼표 [0] 3 2 4" xfId="153"/>
    <cellStyle name="쉼표 [0] 3 3" xfId="132"/>
    <cellStyle name="쉼표 [0] 3 3 2" xfId="164"/>
    <cellStyle name="쉼표 [0] 3 3 3" xfId="148"/>
    <cellStyle name="쉼표 [0] 3 4" xfId="113"/>
    <cellStyle name="쉼표 [0] 3 4 2" xfId="157"/>
    <cellStyle name="쉼표 [0] 3 5" xfId="141"/>
    <cellStyle name="쉼표 [0] 4" xfId="102"/>
    <cellStyle name="쉼표 [0] 4 2" xfId="134"/>
    <cellStyle name="쉼표 [0] 4 2 2" xfId="167"/>
    <cellStyle name="쉼표 [0] 4 3" xfId="120"/>
    <cellStyle name="쉼표 [0] 4 4" xfId="151"/>
    <cellStyle name="쉼표 [0] 5" xfId="130"/>
    <cellStyle name="쉼표 [0] 5 2" xfId="161"/>
    <cellStyle name="쉼표 [0] 5 3" xfId="145"/>
    <cellStyle name="쉼표 [0] 6" xfId="106"/>
    <cellStyle name="쉼표 [0] 6 2" xfId="155"/>
    <cellStyle name="쉼표 [0] 7" xfId="139"/>
    <cellStyle name="스타일 1" xfId="56"/>
    <cellStyle name="연결된 셀" xfId="57" builtinId="24" customBuiltin="1"/>
    <cellStyle name="요약" xfId="58" builtinId="25" customBuiltin="1"/>
    <cellStyle name="요약 2" xfId="90"/>
    <cellStyle name="요약 2 2" xfId="124"/>
    <cellStyle name="요약 2 3" xfId="109"/>
    <cellStyle name="요약 3" xfId="99"/>
    <cellStyle name="요약 3 2" xfId="117"/>
    <cellStyle name="입력" xfId="59" builtinId="20" customBuiltin="1"/>
    <cellStyle name="입력 2" xfId="91"/>
    <cellStyle name="입력 2 2" xfId="125"/>
    <cellStyle name="입력 2 3" xfId="110"/>
    <cellStyle name="입력 3" xfId="100"/>
    <cellStyle name="입력 3 2" xfId="118"/>
    <cellStyle name="제목" xfId="60" builtinId="15" customBuiltin="1"/>
    <cellStyle name="제목 1" xfId="61" builtinId="16" customBuiltin="1"/>
    <cellStyle name="제목 2" xfId="62" builtinId="17" customBuiltin="1"/>
    <cellStyle name="제목 3" xfId="63" builtinId="18" customBuiltin="1"/>
    <cellStyle name="제목 4" xfId="64" builtinId="19" customBuiltin="1"/>
    <cellStyle name="좋음" xfId="65" builtinId="26" customBuiltin="1"/>
    <cellStyle name="출력" xfId="66" builtinId="21" customBuiltin="1"/>
    <cellStyle name="출력 2" xfId="92"/>
    <cellStyle name="출력 2 2" xfId="126"/>
    <cellStyle name="출력 2 3" xfId="111"/>
    <cellStyle name="출력 3" xfId="101"/>
    <cellStyle name="출력 3 2" xfId="119"/>
    <cellStyle name="콤마 [0]_  갑 지  " xfId="67"/>
    <cellStyle name="콤마_  갑 지  " xfId="68"/>
    <cellStyle name="표준" xfId="0" builtinId="0" customBuiltin="1"/>
    <cellStyle name="표준 2" xfId="69"/>
    <cellStyle name="표준 2 2" xfId="70"/>
    <cellStyle name="표준 2 3" xfId="84"/>
    <cellStyle name="표준 2 3 2" xfId="85"/>
    <cellStyle name="표준 3" xfId="71"/>
    <cellStyle name="표준 3 2" xfId="72"/>
    <cellStyle name="표준 3 3" xfId="73"/>
    <cellStyle name="표준 4" xfId="74"/>
    <cellStyle name="표준 5" xfId="75"/>
    <cellStyle name="표준 6" xfId="76"/>
    <cellStyle name="표준 7" xfId="77"/>
    <cellStyle name="표준_AGLIENT 34401A(12.22)" xfId="78"/>
    <cellStyle name="표준_ESS-2000" xfId="79"/>
    <cellStyle name="표준_Sheet1" xfId="81"/>
    <cellStyle name="표준_교정결과" xfId="138"/>
    <cellStyle name="표준_영문Reg004-X" xfId="82"/>
    <cellStyle name="표준_최신샘플" xfId="80"/>
  </cellStyles>
  <dxfs count="2">
    <dxf>
      <font>
        <color theme="0" tint="-0.14996795556505021"/>
      </font>
      <fill>
        <patternFill patternType="solid">
          <bgColor theme="0" tint="-0.14996795556505021"/>
        </patternFill>
      </fill>
    </dxf>
    <dxf>
      <font>
        <color theme="0" tint="-0.14996795556505021"/>
      </font>
      <fill>
        <patternFill patternType="solid"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9525</xdr:colOff>
      <xdr:row>42</xdr:row>
      <xdr:rowOff>4762</xdr:rowOff>
    </xdr:from>
    <xdr:ext cx="25840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4086225" y="6891337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4086225" y="6891337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𝑘=</a:t>
              </a:r>
              <a:endParaRPr lang="ko-KR" altLang="en-US" sz="1100"/>
            </a:p>
          </xdr:txBody>
        </xdr:sp>
      </mc:Fallback>
    </mc:AlternateContent>
    <xdr:clientData/>
  </xdr:oneCellAnchor>
  <xdr:twoCellAnchor editAs="oneCell">
    <xdr:from>
      <xdr:col>6</xdr:col>
      <xdr:colOff>133350</xdr:colOff>
      <xdr:row>5</xdr:row>
      <xdr:rowOff>19050</xdr:rowOff>
    </xdr:from>
    <xdr:to>
      <xdr:col>10</xdr:col>
      <xdr:colOff>658515</xdr:colOff>
      <xdr:row>16</xdr:row>
      <xdr:rowOff>181888</xdr:rowOff>
    </xdr:to>
    <xdr:pic>
      <xdr:nvPicPr>
        <xdr:cNvPr id="3" name="그림 2" descr="SurfacePlate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105150" y="1381125"/>
          <a:ext cx="3192165" cy="225833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9525</xdr:colOff>
      <xdr:row>42</xdr:row>
      <xdr:rowOff>4762</xdr:rowOff>
    </xdr:from>
    <xdr:ext cx="25840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/>
            <xdr:cNvSpPr txBox="1"/>
          </xdr:nvSpPr>
          <xdr:spPr>
            <a:xfrm>
              <a:off x="3648075" y="8415337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6" name="TextBox 5"/>
            <xdr:cNvSpPr txBox="1"/>
          </xdr:nvSpPr>
          <xdr:spPr>
            <a:xfrm>
              <a:off x="3648075" y="8415337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𝑘=</a:t>
              </a:r>
              <a:endParaRPr lang="ko-KR" altLang="en-US" sz="1100"/>
            </a:p>
          </xdr:txBody>
        </xdr:sp>
      </mc:Fallback>
    </mc:AlternateContent>
    <xdr:clientData/>
  </xdr:oneCellAnchor>
  <xdr:twoCellAnchor editAs="oneCell">
    <xdr:from>
      <xdr:col>6</xdr:col>
      <xdr:colOff>133350</xdr:colOff>
      <xdr:row>5</xdr:row>
      <xdr:rowOff>19050</xdr:rowOff>
    </xdr:from>
    <xdr:to>
      <xdr:col>10</xdr:col>
      <xdr:colOff>658515</xdr:colOff>
      <xdr:row>16</xdr:row>
      <xdr:rowOff>181888</xdr:rowOff>
    </xdr:to>
    <xdr:pic>
      <xdr:nvPicPr>
        <xdr:cNvPr id="7" name="그림 6" descr="SurfacePlate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105150" y="1381125"/>
          <a:ext cx="3192165" cy="225833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15</xdr:row>
      <xdr:rowOff>9525</xdr:rowOff>
    </xdr:from>
    <xdr:to>
      <xdr:col>7</xdr:col>
      <xdr:colOff>267929</xdr:colOff>
      <xdr:row>15</xdr:row>
      <xdr:rowOff>181752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2686050" y="14706600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2686050" y="14706600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𝑘=</a:t>
              </a:r>
              <a:endParaRPr lang="ko-KR" altLang="en-US" sz="1100"/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9525</xdr:colOff>
      <xdr:row>117</xdr:row>
      <xdr:rowOff>76200</xdr:rowOff>
    </xdr:from>
    <xdr:ext cx="2518638" cy="3130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7" name="TextBox 136"/>
            <xdr:cNvSpPr txBox="1"/>
          </xdr:nvSpPr>
          <xdr:spPr>
            <a:xfrm>
              <a:off x="161925" y="28079700"/>
              <a:ext cx="2518638" cy="313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altLang="ko-KR" sz="2000" b="0" i="1">
                        <a:latin typeface="Cambria Math" panose="02040503050406030204" pitchFamily="18" charset="0"/>
                      </a:rPr>
                      <m:t>𝑌</m:t>
                    </m:r>
                    <m:r>
                      <a:rPr lang="en-US" altLang="ko-KR" sz="20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altLang="ko-KR" sz="20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𝑧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en-US" altLang="ko-KR" sz="2000" b="0" i="0">
                            <a:latin typeface="Cambria Math" panose="02040503050406030204" pitchFamily="18" charset="0"/>
                          </a:rPr>
                          <m:t>max</m:t>
                        </m:r>
                      </m:sub>
                    </m:sSub>
                    <m:r>
                      <a:rPr lang="en-US" altLang="ko-KR" sz="2000" b="0" i="1">
                        <a:latin typeface="Cambria Math" panose="02040503050406030204" pitchFamily="18" charset="0"/>
                      </a:rPr>
                      <m:t>−</m:t>
                    </m:r>
                    <m:sSub>
                      <m:sSubPr>
                        <m:ctrlPr>
                          <a:rPr lang="en-US" altLang="ko-KR" sz="20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𝑧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en-US" altLang="ko-KR" sz="2000" b="0" i="0">
                            <a:latin typeface="Cambria Math" panose="02040503050406030204" pitchFamily="18" charset="0"/>
                          </a:rPr>
                          <m:t>min</m:t>
                        </m:r>
                      </m:sub>
                    </m:sSub>
                    <m:r>
                      <a:rPr lang="en-US" altLang="ko-KR" sz="20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altLang="ko-KR" sz="2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ko-KR" altLang="ko-KR" sz="2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  <m:r>
                          <a:rPr lang="en-US" altLang="ko-KR" sz="2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𝑧</m:t>
                        </m:r>
                      </m:e>
                      <m:sub>
                        <m:r>
                          <a:rPr lang="en-US" altLang="ko-KR" sz="2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sub>
                    </m:sSub>
                  </m:oMath>
                </m:oMathPara>
              </a14:m>
              <a:endParaRPr lang="ko-KR" altLang="en-US" sz="2000"/>
            </a:p>
          </xdr:txBody>
        </xdr:sp>
      </mc:Choice>
      <mc:Fallback xmlns="">
        <xdr:sp macro="" textlink="">
          <xdr:nvSpPr>
            <xdr:cNvPr id="137" name="TextBox 136"/>
            <xdr:cNvSpPr txBox="1"/>
          </xdr:nvSpPr>
          <xdr:spPr>
            <a:xfrm>
              <a:off x="161925" y="28079700"/>
              <a:ext cx="2518638" cy="313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2000" b="0" i="0">
                  <a:latin typeface="Cambria Math" panose="02040503050406030204" pitchFamily="18" charset="0"/>
                </a:rPr>
                <a:t>𝑌=𝑧_max−𝑧_min+</a:t>
              </a:r>
              <a:r>
                <a:rPr lang="en-US" altLang="ko-KR" sz="2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ko-KR" altLang="ko-KR" sz="2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2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𝑧〗_𝑐</a:t>
              </a:r>
              <a:endParaRPr lang="ko-KR" altLang="en-US" sz="2000"/>
            </a:p>
          </xdr:txBody>
        </xdr:sp>
      </mc:Fallback>
    </mc:AlternateContent>
    <xdr:clientData/>
  </xdr:oneCellAnchor>
  <xdr:oneCellAnchor>
    <xdr:from>
      <xdr:col>1</xdr:col>
      <xdr:colOff>9525</xdr:colOff>
      <xdr:row>125</xdr:row>
      <xdr:rowOff>142875</xdr:rowOff>
    </xdr:from>
    <xdr:ext cx="3598742" cy="20204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8" name="TextBox 137"/>
            <xdr:cNvSpPr txBox="1"/>
          </xdr:nvSpPr>
          <xdr:spPr>
            <a:xfrm>
              <a:off x="161925" y="29984700"/>
              <a:ext cx="3598742" cy="20204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sub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b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𝑌</m:t>
                        </m:r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bSup>
                      <m:sSub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𝑧</m:t>
                            </m:r>
                          </m:e>
                          <m:sub>
                            <m:r>
                              <m:rPr>
                                <m:sty m:val="p"/>
                              </m:rPr>
                              <a:rPr lang="en-US" altLang="ko-KR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max</m:t>
                            </m:r>
                          </m:sub>
                        </m:sSub>
                      </m:sub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b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∙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𝑧</m:t>
                            </m:r>
                          </m:e>
                          <m:sub>
                            <m:r>
                              <m:rPr>
                                <m:sty m:val="p"/>
                              </m:rPr>
                              <a:rPr lang="en-US" altLang="ko-KR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max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+</m:t>
                    </m:r>
                    <m:sSubSup>
                      <m:sSub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𝑧</m:t>
                            </m:r>
                          </m:e>
                          <m:sub>
                            <m:r>
                              <m:rPr>
                                <m:sty m:val="p"/>
                              </m:rPr>
                              <a:rPr lang="en-US" altLang="ko-KR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min</m:t>
                            </m:r>
                          </m:sub>
                        </m:sSub>
                      </m:sub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b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𝑧</m:t>
                            </m:r>
                          </m:e>
                          <m:sub>
                            <m:r>
                              <m:rPr>
                                <m:sty m:val="p"/>
                              </m:rPr>
                              <a:rPr lang="en-US" altLang="ko-KR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min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Sup>
                      <m:sSub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𝛿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𝑧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𝑐</m:t>
                            </m:r>
                          </m:sub>
                        </m:sSub>
                      </m:sub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b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𝛿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𝑧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𝑐</m:t>
                            </m:r>
                          </m:sub>
                        </m:sSub>
                      </m:e>
                    </m: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38" name="TextBox 137"/>
            <xdr:cNvSpPr txBox="1"/>
          </xdr:nvSpPr>
          <xdr:spPr>
            <a:xfrm>
              <a:off x="161925" y="29984700"/>
              <a:ext cx="3598742" cy="20204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𝑢_𝑐^2 (𝑌)=𝑐_(𝑧_max)^2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∙𝑢^2 (𝑧_max )+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𝑐_(𝑧_min)^2∙𝑢^2 (𝑧_min )+𝑐_(〖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𝑧〗_𝑐)^2∙𝑢^2 (〖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𝑧〗_𝑐 )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</xdr:col>
      <xdr:colOff>9525</xdr:colOff>
      <xdr:row>128</xdr:row>
      <xdr:rowOff>61919</xdr:rowOff>
    </xdr:from>
    <xdr:ext cx="3918124" cy="35048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9" name="TextBox 138"/>
            <xdr:cNvSpPr txBox="1"/>
          </xdr:nvSpPr>
          <xdr:spPr>
            <a:xfrm>
              <a:off x="314325" y="30618119"/>
              <a:ext cx="3918124" cy="3504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𝑧</m:t>
                            </m:r>
                          </m:e>
                          <m:sub>
                            <m:r>
                              <m:rPr>
                                <m:sty m:val="p"/>
                              </m:rPr>
                              <a:rPr lang="en-US" altLang="ko-KR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max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𝑌</m:t>
                        </m:r>
                      </m:num>
                      <m:den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𝜕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𝑧</m:t>
                            </m:r>
                          </m:e>
                          <m:sub>
                            <m:r>
                              <m:rPr>
                                <m:sty m:val="p"/>
                              </m:rPr>
                              <a:rPr lang="en-US" altLang="ko-KR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max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=1,  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𝑧</m:t>
                            </m:r>
                          </m:e>
                          <m:sub>
                            <m:r>
                              <m:rPr>
                                <m:sty m:val="p"/>
                              </m:rPr>
                              <a:rPr lang="en-US" altLang="ko-KR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min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𝑌</m:t>
                        </m:r>
                      </m:num>
                      <m:den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𝑧</m:t>
                            </m:r>
                          </m:e>
                          <m:sub>
                            <m:r>
                              <m:rPr>
                                <m:sty m:val="p"/>
                              </m:rPr>
                              <a:rPr lang="en-US" altLang="ko-KR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min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=−1,  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𝛿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𝑧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𝑐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𝑌</m:t>
                        </m:r>
                      </m:num>
                      <m:den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𝜕</m:t>
                            </m:r>
                            <m:r>
                              <a:rPr lang="ko-KR" alt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𝛿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𝑧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𝑐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=1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39" name="TextBox 138"/>
            <xdr:cNvSpPr txBox="1"/>
          </xdr:nvSpPr>
          <xdr:spPr>
            <a:xfrm>
              <a:off x="314325" y="30618119"/>
              <a:ext cx="3918124" cy="3504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𝑐_(𝑧_max )=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𝑌/〖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𝑧〗_max =1,  𝑐_(𝑧_min )=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𝑌/(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𝑧_min )=−1,  𝑐_(〖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𝑧〗_𝑐 )=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𝑌/〖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𝑧〗_𝑐 =1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8</xdr:col>
      <xdr:colOff>9525</xdr:colOff>
      <xdr:row>152</xdr:row>
      <xdr:rowOff>19050</xdr:rowOff>
    </xdr:from>
    <xdr:ext cx="1453218" cy="3549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0" name="TextBox 4"/>
            <xdr:cNvSpPr txBox="1"/>
          </xdr:nvSpPr>
          <xdr:spPr>
            <a:xfrm>
              <a:off x="1228725" y="36080700"/>
              <a:ext cx="1453218" cy="3549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𝑢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𝑧</m:t>
                            </m:r>
                          </m:e>
                          <m:sub>
                            <m:r>
                              <m:rPr>
                                <m:sty m:val="p"/>
                              </m:rPr>
                              <a:rPr lang="en-US" altLang="ko-KR" sz="1100" b="0" i="0">
                                <a:latin typeface="Cambria Math" panose="02040503050406030204" pitchFamily="18" charset="0"/>
                              </a:rPr>
                              <m:t>max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𝐶𝐹</m:t>
                        </m:r>
                        <m:rad>
                          <m:radPr>
                            <m:degHide m:val="on"/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𝑁</m:t>
                            </m:r>
                          </m:e>
                        </m:rad>
                      </m:num>
                      <m:den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  <m:r>
                      <a:rPr lang="en-US" altLang="ko-KR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∙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𝑢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𝑆</m:t>
                        </m:r>
                      </m:e>
                    </m: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40" name="TextBox 4"/>
            <xdr:cNvSpPr txBox="1"/>
          </xdr:nvSpPr>
          <xdr:spPr>
            <a:xfrm>
              <a:off x="1228725" y="36080700"/>
              <a:ext cx="1453218" cy="3549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𝑢(𝑧_max )=</a:t>
              </a:r>
              <a:r>
                <a:rPr lang="en-US" altLang="ko-KR" sz="1100" i="0">
                  <a:latin typeface="Cambria Math" panose="02040503050406030204" pitchFamily="18" charset="0"/>
                </a:rPr>
                <a:t>(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𝐶𝐹√𝑁)/2</a:t>
              </a:r>
              <a:r>
                <a:rPr lang="en-US" altLang="ko-K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∙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𝑢(𝑆)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8</xdr:col>
      <xdr:colOff>9525</xdr:colOff>
      <xdr:row>155</xdr:row>
      <xdr:rowOff>9525</xdr:rowOff>
    </xdr:from>
    <xdr:ext cx="1671291" cy="36144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1" name="TextBox 4"/>
            <xdr:cNvSpPr txBox="1"/>
          </xdr:nvSpPr>
          <xdr:spPr>
            <a:xfrm>
              <a:off x="1228725" y="36756975"/>
              <a:ext cx="1671291" cy="3614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𝑢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𝑧</m:t>
                            </m:r>
                          </m:e>
                          <m:sub>
                            <m:r>
                              <m:rPr>
                                <m:sty m:val="p"/>
                              </m:rPr>
                              <a:rPr lang="en-US" altLang="ko-KR" sz="1100" b="0" i="0">
                                <a:latin typeface="Cambria Math" panose="02040503050406030204" pitchFamily="18" charset="0"/>
                              </a:rPr>
                              <m:t>max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𝐶𝐹</m:t>
                        </m:r>
                        <m:rad>
                          <m:radPr>
                            <m:degHide m:val="on"/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1.5</m:t>
                            </m:r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𝑁</m:t>
                            </m:r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′</m:t>
                            </m:r>
                          </m:e>
                        </m:rad>
                      </m:num>
                      <m:den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  <m:r>
                      <a:rPr lang="en-US" altLang="ko-KR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∙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𝑢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𝑆</m:t>
                        </m:r>
                      </m:e>
                    </m: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41" name="TextBox 4"/>
            <xdr:cNvSpPr txBox="1"/>
          </xdr:nvSpPr>
          <xdr:spPr>
            <a:xfrm>
              <a:off x="1228725" y="36756975"/>
              <a:ext cx="1671291" cy="3614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𝑢(𝑧_max )=</a:t>
              </a:r>
              <a:r>
                <a:rPr lang="en-US" altLang="ko-KR" sz="1100" i="0">
                  <a:latin typeface="Cambria Math" panose="02040503050406030204" pitchFamily="18" charset="0"/>
                </a:rPr>
                <a:t>(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𝐶𝐹√(1.5𝑁′))/2</a:t>
              </a:r>
              <a:r>
                <a:rPr lang="en-US" altLang="ko-K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∙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𝑢(𝑆)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7</xdr:col>
      <xdr:colOff>9525</xdr:colOff>
      <xdr:row>163</xdr:row>
      <xdr:rowOff>47625</xdr:rowOff>
    </xdr:from>
    <xdr:ext cx="1030603" cy="35048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2" name="TextBox 4"/>
            <xdr:cNvSpPr txBox="1"/>
          </xdr:nvSpPr>
          <xdr:spPr>
            <a:xfrm>
              <a:off x="1076325" y="38623875"/>
              <a:ext cx="1030603" cy="3504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𝑧</m:t>
                            </m:r>
                          </m:e>
                          <m:sub>
                            <m:r>
                              <m:rPr>
                                <m:sty m:val="p"/>
                              </m:rPr>
                              <a:rPr lang="en-US" altLang="ko-KR" sz="1100" b="0" i="0">
                                <a:latin typeface="Cambria Math" panose="02040503050406030204" pitchFamily="18" charset="0"/>
                              </a:rPr>
                              <m:t>max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ko-KR" altLang="en-US" sz="1100" b="0" i="1">
                            <a:latin typeface="Cambria Math" panose="02040503050406030204" pitchFamily="18" charset="0"/>
                          </a:rPr>
                          <m:t>𝜕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𝑌</m:t>
                        </m:r>
                      </m:num>
                      <m:den>
                        <m:r>
                          <a:rPr lang="ko-KR" altLang="en-US" sz="1100" i="1">
                            <a:latin typeface="Cambria Math" panose="02040503050406030204" pitchFamily="18" charset="0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𝑧</m:t>
                            </m:r>
                          </m:e>
                          <m:sub>
                            <m:r>
                              <m:rPr>
                                <m:sty m:val="p"/>
                              </m:rPr>
                              <a:rPr lang="en-US" altLang="ko-KR" sz="1100" b="0" i="0">
                                <a:latin typeface="Cambria Math" panose="02040503050406030204" pitchFamily="18" charset="0"/>
                              </a:rPr>
                              <m:t>max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42" name="TextBox 4"/>
            <xdr:cNvSpPr txBox="1"/>
          </xdr:nvSpPr>
          <xdr:spPr>
            <a:xfrm>
              <a:off x="1076325" y="38623875"/>
              <a:ext cx="1030603" cy="3504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𝑐_(𝑧_max )=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𝜕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𝑌/(</a:t>
              </a:r>
              <a:r>
                <a:rPr lang="ko-KR" altLang="en-US" sz="1100" i="0">
                  <a:latin typeface="Cambria Math" panose="02040503050406030204" pitchFamily="18" charset="0"/>
                </a:rPr>
                <a:t>𝜕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𝑧_max )=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7</xdr:col>
      <xdr:colOff>123825</xdr:colOff>
      <xdr:row>169</xdr:row>
      <xdr:rowOff>180975</xdr:rowOff>
    </xdr:from>
    <xdr:ext cx="2814104" cy="313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3" name="TextBox 4"/>
            <xdr:cNvSpPr txBox="1"/>
          </xdr:nvSpPr>
          <xdr:spPr>
            <a:xfrm>
              <a:off x="1190625" y="40128825"/>
              <a:ext cx="2814104" cy="313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altLang="ko-KR" sz="1000" b="0" i="1">
                        <a:latin typeface="Cambria Math" panose="02040503050406030204" pitchFamily="18" charset="0"/>
                      </a:rPr>
                      <m:t>𝑢</m:t>
                    </m:r>
                    <m:d>
                      <m:dPr>
                        <m:ctrlPr>
                          <a:rPr lang="en-US" altLang="ko-KR" sz="10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altLang="ko-KR" sz="1000" b="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</m:d>
                    <m:r>
                      <a:rPr lang="en-US" altLang="ko-KR" sz="1000" b="0" i="1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altLang="ko-KR" sz="10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en-US" altLang="ko-KR" sz="10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ko-KR" sz="10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</m:e>
                          <m:sup>
                            <m:r>
                              <a:rPr lang="en-US" altLang="ko-KR" sz="10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d>
                          <m:dPr>
                            <m:ctrlPr>
                              <a:rPr lang="en-US" altLang="ko-KR" sz="10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altLang="ko-KR" sz="10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altLang="ko-KR" sz="1000" b="0" i="1">
                                    <a:latin typeface="Cambria Math" panose="02040503050406030204" pitchFamily="18" charset="0"/>
                                  </a:rPr>
                                  <m:t>𝑆</m:t>
                                </m:r>
                              </m:e>
                              <m:sub>
                                <m:r>
                                  <a:rPr lang="ko-KR" altLang="en-US" sz="1000" b="0" i="1">
                                    <a:latin typeface="Cambria Math" panose="02040503050406030204" pitchFamily="18" charset="0"/>
                                  </a:rPr>
                                  <m:t>교정</m:t>
                                </m:r>
                              </m:sub>
                            </m:sSub>
                          </m:e>
                        </m:d>
                        <m:r>
                          <a:rPr lang="en-US" altLang="ko-KR" sz="1000" b="0" i="1">
                            <a:latin typeface="Cambria Math" panose="02040503050406030204" pitchFamily="18" charset="0"/>
                          </a:rPr>
                          <m:t>+</m:t>
                        </m:r>
                        <m:sSup>
                          <m:sSupPr>
                            <m:ctrlPr>
                              <a:rPr lang="en-US" altLang="ko-KR" sz="10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US" altLang="ko-KR" sz="10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</m:e>
                          <m:sup>
                            <m:r>
                              <a:rPr lang="en-US" altLang="ko-KR" sz="10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d>
                          <m:dPr>
                            <m:ctrlPr>
                              <a:rPr lang="en-US" altLang="ko-KR" sz="10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altLang="ko-KR" sz="10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altLang="ko-KR" sz="10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𝑆</m:t>
                                </m:r>
                              </m:e>
                              <m:sub>
                                <m:r>
                                  <a:rPr lang="ko-KR" altLang="en-US" sz="10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우연</m:t>
                                </m:r>
                              </m:sub>
                            </m:sSub>
                          </m:e>
                        </m:d>
                        <m:r>
                          <a:rPr lang="en-US" altLang="ko-KR" sz="1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p>
                          <m:sSupPr>
                            <m:ctrlPr>
                              <a:rPr lang="en-US" altLang="ko-KR" sz="10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US" altLang="ko-KR" sz="10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</m:e>
                          <m:sup>
                            <m:r>
                              <a:rPr lang="en-US" altLang="ko-KR" sz="10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d>
                          <m:dPr>
                            <m:ctrlPr>
                              <a:rPr lang="en-US" altLang="ko-KR" sz="10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altLang="ko-KR" sz="10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altLang="ko-KR" sz="10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𝑆</m:t>
                                </m:r>
                              </m:e>
                              <m:sub>
                                <m:r>
                                  <a:rPr lang="ko-KR" altLang="en-US" sz="10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분해능</m:t>
                                </m:r>
                              </m:sub>
                            </m:sSub>
                          </m:e>
                        </m:d>
                      </m:e>
                    </m:rad>
                  </m:oMath>
                </m:oMathPara>
              </a14:m>
              <a:endParaRPr lang="ko-KR" altLang="en-US" sz="1000">
                <a:latin typeface="+mj-lt"/>
              </a:endParaRPr>
            </a:p>
          </xdr:txBody>
        </xdr:sp>
      </mc:Choice>
      <mc:Fallback xmlns="">
        <xdr:sp macro="" textlink="">
          <xdr:nvSpPr>
            <xdr:cNvPr id="143" name="TextBox 4"/>
            <xdr:cNvSpPr txBox="1"/>
          </xdr:nvSpPr>
          <xdr:spPr>
            <a:xfrm>
              <a:off x="1190625" y="40128825"/>
              <a:ext cx="2814104" cy="313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000" b="0" i="0">
                  <a:latin typeface="+mj-lt"/>
                </a:rPr>
                <a:t>𝑢(𝑆)=√(𝑢^2 (𝑆_</a:t>
              </a:r>
              <a:r>
                <a:rPr lang="ko-KR" altLang="en-US" sz="1000" b="0" i="0">
                  <a:latin typeface="+mj-lt"/>
                </a:rPr>
                <a:t>교정</a:t>
              </a:r>
              <a:r>
                <a:rPr lang="en-US" altLang="ko-KR" sz="1000" b="0" i="0">
                  <a:latin typeface="+mj-lt"/>
                </a:rPr>
                <a:t> )+</a:t>
              </a:r>
              <a:r>
                <a:rPr lang="en-US" altLang="ko-KR" sz="1000" b="0" i="0">
                  <a:solidFill>
                    <a:schemeClr val="tx1"/>
                  </a:solidFill>
                  <a:effectLst/>
                  <a:latin typeface="+mj-lt"/>
                  <a:ea typeface="+mn-ea"/>
                  <a:cs typeface="+mn-cs"/>
                </a:rPr>
                <a:t>𝑢^2 (𝑆_</a:t>
              </a:r>
              <a:r>
                <a:rPr lang="ko-KR" altLang="en-US" sz="1000" b="0" i="0">
                  <a:solidFill>
                    <a:schemeClr val="tx1"/>
                  </a:solidFill>
                  <a:effectLst/>
                  <a:latin typeface="+mj-lt"/>
                  <a:ea typeface="+mn-ea"/>
                  <a:cs typeface="+mn-cs"/>
                </a:rPr>
                <a:t>우연 )</a:t>
              </a:r>
              <a:r>
                <a:rPr lang="en-US" altLang="ko-KR" sz="1000" b="0" i="0">
                  <a:solidFill>
                    <a:schemeClr val="tx1"/>
                  </a:solidFill>
                  <a:effectLst/>
                  <a:latin typeface="+mj-lt"/>
                  <a:ea typeface="+mn-ea"/>
                  <a:cs typeface="+mn-cs"/>
                </a:rPr>
                <a:t>+𝑢^2 (𝑆_</a:t>
              </a:r>
              <a:r>
                <a:rPr lang="ko-KR" altLang="en-US" sz="1000" b="0" i="0">
                  <a:solidFill>
                    <a:schemeClr val="tx1"/>
                  </a:solidFill>
                  <a:effectLst/>
                  <a:latin typeface="+mj-lt"/>
                  <a:ea typeface="+mn-ea"/>
                  <a:cs typeface="+mn-cs"/>
                </a:rPr>
                <a:t>분해능 )</a:t>
              </a:r>
              <a:r>
                <a:rPr lang="en-US" altLang="ko-KR" sz="1000" b="0" i="0">
                  <a:solidFill>
                    <a:schemeClr val="tx1"/>
                  </a:solidFill>
                  <a:effectLst/>
                  <a:latin typeface="+mj-lt"/>
                  <a:ea typeface="+mn-ea"/>
                  <a:cs typeface="+mn-cs"/>
                </a:rPr>
                <a:t> )</a:t>
              </a:r>
              <a:endParaRPr lang="ko-KR" altLang="en-US" sz="1000">
                <a:latin typeface="+mj-lt"/>
              </a:endParaRPr>
            </a:p>
          </xdr:txBody>
        </xdr:sp>
      </mc:Fallback>
    </mc:AlternateContent>
    <xdr:clientData/>
  </xdr:oneCellAnchor>
  <xdr:oneCellAnchor>
    <xdr:from>
      <xdr:col>27</xdr:col>
      <xdr:colOff>84554</xdr:colOff>
      <xdr:row>169</xdr:row>
      <xdr:rowOff>180975</xdr:rowOff>
    </xdr:from>
    <xdr:ext cx="2337628" cy="313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4" name="TextBox 4"/>
            <xdr:cNvSpPr txBox="1"/>
          </xdr:nvSpPr>
          <xdr:spPr>
            <a:xfrm>
              <a:off x="4199354" y="40128825"/>
              <a:ext cx="2337628" cy="313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0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en-US" altLang="ko-KR" sz="10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0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altLang="ko-KR" sz="1000" b="0" i="1">
                                    <a:latin typeface="Cambria Math" panose="02040503050406030204" pitchFamily="18" charset="0"/>
                                  </a:rPr>
                                  <m:t>               </m:t>
                                </m:r>
                              </m:e>
                            </m:d>
                          </m:e>
                          <m:sup>
                            <m:r>
                              <a:rPr lang="en-US" altLang="ko-KR" sz="10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000" b="0" i="1">
                            <a:latin typeface="Cambria Math" panose="02040503050406030204" pitchFamily="18" charset="0"/>
                          </a:rPr>
                          <m:t>+</m:t>
                        </m:r>
                        <m:sSup>
                          <m:sSup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              </m:t>
                                </m:r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p>
                          <m:sSup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               </m:t>
                                </m:r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ko-KR" altLang="en-US" sz="1000">
                <a:latin typeface="+mj-lt"/>
              </a:endParaRPr>
            </a:p>
          </xdr:txBody>
        </xdr:sp>
      </mc:Choice>
      <mc:Fallback xmlns="">
        <xdr:sp macro="" textlink="">
          <xdr:nvSpPr>
            <xdr:cNvPr id="144" name="TextBox 4"/>
            <xdr:cNvSpPr txBox="1"/>
          </xdr:nvSpPr>
          <xdr:spPr>
            <a:xfrm>
              <a:off x="4199354" y="40128825"/>
              <a:ext cx="2337628" cy="313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000" b="0" i="0">
                  <a:latin typeface="+mj-lt"/>
                </a:rPr>
                <a:t>√(</a:t>
              </a:r>
              <a:r>
                <a:rPr lang="en-US" altLang="ko-KR" sz="1000" b="0" i="0">
                  <a:latin typeface="Cambria Math" panose="02040503050406030204" pitchFamily="18" charset="0"/>
                </a:rPr>
                <a:t>(               )</a:t>
              </a:r>
              <a:r>
                <a:rPr lang="en-US" altLang="ko-KR" sz="1000" b="0" i="0">
                  <a:latin typeface="+mj-lt"/>
                </a:rPr>
                <a:t>^2+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              )^2</a:t>
              </a:r>
              <a:r>
                <a:rPr lang="en-US" altLang="ko-KR" sz="1000" b="0" i="0">
                  <a:solidFill>
                    <a:schemeClr val="tx1"/>
                  </a:solidFill>
                  <a:effectLst/>
                  <a:latin typeface="+mj-lt"/>
                  <a:ea typeface="+mn-ea"/>
                  <a:cs typeface="+mn-cs"/>
                </a:rPr>
                <a:t>+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               )^2</a:t>
              </a:r>
              <a:r>
                <a:rPr lang="en-US" altLang="ko-KR" sz="1000" b="0" i="0">
                  <a:solidFill>
                    <a:schemeClr val="tx1"/>
                  </a:solidFill>
                  <a:effectLst/>
                  <a:latin typeface="+mj-lt"/>
                  <a:ea typeface="+mn-ea"/>
                  <a:cs typeface="+mn-cs"/>
                </a:rPr>
                <a:t> )</a:t>
              </a:r>
              <a:endParaRPr lang="ko-KR" altLang="en-US" sz="1000">
                <a:latin typeface="+mj-lt"/>
              </a:endParaRPr>
            </a:p>
          </xdr:txBody>
        </xdr:sp>
      </mc:Fallback>
    </mc:AlternateContent>
    <xdr:clientData/>
  </xdr:oneCellAnchor>
  <xdr:oneCellAnchor>
    <xdr:from>
      <xdr:col>8</xdr:col>
      <xdr:colOff>9525</xdr:colOff>
      <xdr:row>173</xdr:row>
      <xdr:rowOff>19050</xdr:rowOff>
    </xdr:from>
    <xdr:ext cx="407163" cy="3549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5" name="TextBox 4"/>
            <xdr:cNvSpPr txBox="1"/>
          </xdr:nvSpPr>
          <xdr:spPr>
            <a:xfrm>
              <a:off x="1228725" y="40881300"/>
              <a:ext cx="407163" cy="3549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f>
                      <m:f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𝐶𝐹</m:t>
                        </m:r>
                        <m:rad>
                          <m:radPr>
                            <m:degHide m:val="on"/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𝑁</m:t>
                            </m:r>
                          </m:e>
                        </m:rad>
                      </m:num>
                      <m:den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45" name="TextBox 4"/>
            <xdr:cNvSpPr txBox="1"/>
          </xdr:nvSpPr>
          <xdr:spPr>
            <a:xfrm>
              <a:off x="1228725" y="40881300"/>
              <a:ext cx="407163" cy="3549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i="0">
                  <a:latin typeface="Cambria Math" panose="02040503050406030204" pitchFamily="18" charset="0"/>
                </a:rPr>
                <a:t>(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𝐶𝐹√𝑁)/2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8</xdr:col>
      <xdr:colOff>9525</xdr:colOff>
      <xdr:row>176</xdr:row>
      <xdr:rowOff>9525</xdr:rowOff>
    </xdr:from>
    <xdr:ext cx="625236" cy="36144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6" name="TextBox 4"/>
            <xdr:cNvSpPr txBox="1"/>
          </xdr:nvSpPr>
          <xdr:spPr>
            <a:xfrm>
              <a:off x="1228725" y="41557575"/>
              <a:ext cx="625236" cy="3614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f>
                      <m:f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𝐶𝐹</m:t>
                        </m:r>
                        <m:rad>
                          <m:radPr>
                            <m:degHide m:val="on"/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1.5</m:t>
                            </m:r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𝑁</m:t>
                            </m:r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′</m:t>
                            </m:r>
                          </m:e>
                        </m:rad>
                      </m:num>
                      <m:den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46" name="TextBox 4"/>
            <xdr:cNvSpPr txBox="1"/>
          </xdr:nvSpPr>
          <xdr:spPr>
            <a:xfrm>
              <a:off x="1228725" y="41557575"/>
              <a:ext cx="625236" cy="3614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i="0">
                  <a:latin typeface="Cambria Math" panose="02040503050406030204" pitchFamily="18" charset="0"/>
                </a:rPr>
                <a:t>(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𝐶𝐹√(1.5𝑁′))/2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6</xdr:col>
      <xdr:colOff>28575</xdr:colOff>
      <xdr:row>183</xdr:row>
      <xdr:rowOff>38100</xdr:rowOff>
    </xdr:from>
    <xdr:ext cx="1379160" cy="51687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7" name="TextBox 4"/>
            <xdr:cNvSpPr txBox="1"/>
          </xdr:nvSpPr>
          <xdr:spPr>
            <a:xfrm>
              <a:off x="942975" y="43186350"/>
              <a:ext cx="1379160" cy="5168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ko-KR" altLang="en-US" sz="1100" i="1">
                        <a:latin typeface="Cambria Math" panose="02040503050406030204" pitchFamily="18" charset="0"/>
                      </a:rPr>
                      <m:t>𝜈</m:t>
                    </m:r>
                    <m:d>
                      <m:d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𝑢</m:t>
                        </m:r>
                        <m:sSup>
                          <m:s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𝑆</m:t>
                                </m:r>
                              </m:e>
                            </m:d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4</m:t>
                            </m:r>
                          </m:sup>
                        </m:sSup>
                      </m:num>
                      <m:den>
                        <m:nary>
                          <m:naryPr>
                            <m:chr m:val="∑"/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=1</m:t>
                            </m:r>
                          </m:sub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𝑁</m:t>
                            </m:r>
                          </m:sup>
                          <m:e>
                            <m:f>
                              <m:fPr>
                                <m:ctrlPr>
                                  <a:rPr lang="en-US" altLang="ko-KR" sz="110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sSub>
                                  <m:sSubPr>
                                    <m:ctrlPr>
                                      <a:rPr lang="en-US" altLang="ko-KR" sz="110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</a:rPr>
                                      <m:t>𝑐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</a:rPr>
                                      <m:t>𝑖</m:t>
                                    </m:r>
                                  </m:sub>
                                </m:sSub>
                                <m:r>
                                  <a:rPr lang="en-US" altLang="ko-KR" sz="110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∙</m:t>
                                </m:r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𝑢</m:t>
                                </m:r>
                                <m:sSup>
                                  <m:sSupPr>
                                    <m:ctrlP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sSupPr>
                                  <m:e>
                                    <m:d>
                                      <m:dPr>
                                        <m:ctrlPr>
                                          <a:rPr lang="en-US" altLang="ko-KR" sz="1100" b="0" i="1">
                                            <a:latin typeface="Cambria Math" panose="02040503050406030204" pitchFamily="18" charset="0"/>
                                            <a:ea typeface="Cambria Math" panose="02040503050406030204" pitchFamily="18" charset="0"/>
                                          </a:rPr>
                                        </m:ctrlPr>
                                      </m:dPr>
                                      <m:e>
                                        <m:sSub>
                                          <m:sSubPr>
                                            <m:ctrlPr>
                                              <a:rPr lang="en-US" altLang="ko-KR" sz="1100" b="0" i="1">
                                                <a:latin typeface="Cambria Math" panose="02040503050406030204" pitchFamily="18" charset="0"/>
                                                <a:ea typeface="Cambria Math" panose="02040503050406030204" pitchFamily="18" charset="0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en-US" altLang="ko-KR" sz="1100" b="0" i="1">
                                                <a:latin typeface="Cambria Math" panose="02040503050406030204" pitchFamily="18" charset="0"/>
                                                <a:ea typeface="Cambria Math" panose="02040503050406030204" pitchFamily="18" charset="0"/>
                                              </a:rPr>
                                              <m:t>𝑥</m:t>
                                            </m:r>
                                          </m:e>
                                          <m:sub>
                                            <m:r>
                                              <a:rPr lang="en-US" altLang="ko-KR" sz="1100" b="0" i="1">
                                                <a:latin typeface="Cambria Math" panose="02040503050406030204" pitchFamily="18" charset="0"/>
                                                <a:ea typeface="Cambria Math" panose="02040503050406030204" pitchFamily="18" charset="0"/>
                                              </a:rPr>
                                              <m:t>𝑖</m:t>
                                            </m:r>
                                          </m:sub>
                                        </m:sSub>
                                      </m:e>
                                    </m:d>
                                  </m:e>
                                  <m:sup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4</m:t>
                                    </m:r>
                                  </m:sup>
                                </m:sSup>
                              </m:num>
                              <m:den>
                                <m:sSub>
                                  <m:sSubPr>
                                    <m:ctrlPr>
                                      <a:rPr lang="en-US" altLang="ko-KR" sz="110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ko-KR" altLang="en-US" sz="1100" i="1">
                                        <a:latin typeface="Cambria Math" panose="02040503050406030204" pitchFamily="18" charset="0"/>
                                      </a:rPr>
                                      <m:t>𝜈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latin typeface="Cambria Math" panose="02040503050406030204" pitchFamily="18" charset="0"/>
                                      </a:rPr>
                                      <m:t>𝑖</m:t>
                                    </m:r>
                                  </m:sub>
                                </m:sSub>
                              </m:den>
                            </m:f>
                          </m:e>
                        </m:nary>
                      </m:den>
                    </m:f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47" name="TextBox 4"/>
            <xdr:cNvSpPr txBox="1"/>
          </xdr:nvSpPr>
          <xdr:spPr>
            <a:xfrm>
              <a:off x="942975" y="43186350"/>
              <a:ext cx="1379160" cy="5168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ko-KR" altLang="en-US" sz="1100" i="0">
                  <a:latin typeface="Cambria Math" panose="02040503050406030204" pitchFamily="18" charset="0"/>
                </a:rPr>
                <a:t>𝜈</a:t>
              </a:r>
              <a:r>
                <a:rPr lang="en-US" altLang="ko-KR" sz="1100" i="0">
                  <a:latin typeface="Cambria Math" panose="02040503050406030204" pitchFamily="18" charset="0"/>
                </a:rPr>
                <a:t>(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𝑆)=</a:t>
              </a:r>
              <a:r>
                <a:rPr lang="en-US" altLang="ko-KR" sz="1100" i="0">
                  <a:latin typeface="Cambria Math" panose="02040503050406030204" pitchFamily="18" charset="0"/>
                </a:rPr>
                <a:t>(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𝑢(𝑆)^4)/(∑24_(𝑖=1)^𝑁▒(𝑐_𝑖</a:t>
              </a:r>
              <a:r>
                <a:rPr lang="en-US" altLang="ko-K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∙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𝑢(𝑥_𝑖 )^4)/</a:t>
              </a:r>
              <a:r>
                <a:rPr lang="ko-KR" altLang="en-US" sz="1100" i="0">
                  <a:latin typeface="Cambria Math" panose="02040503050406030204" pitchFamily="18" charset="0"/>
                </a:rPr>
                <a:t>𝜈</a:t>
              </a:r>
              <a:r>
                <a:rPr lang="en-US" altLang="ko-KR" sz="1100" i="0">
                  <a:latin typeface="Cambria Math" panose="02040503050406030204" pitchFamily="18" charset="0"/>
                </a:rPr>
                <a:t>_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𝑖 )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20</xdr:col>
      <xdr:colOff>133350</xdr:colOff>
      <xdr:row>183</xdr:row>
      <xdr:rowOff>14287</xdr:rowOff>
    </xdr:from>
    <xdr:ext cx="648832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8" name="TextBox 147"/>
            <xdr:cNvSpPr txBox="1"/>
          </xdr:nvSpPr>
          <xdr:spPr>
            <a:xfrm>
              <a:off x="3181350" y="43162537"/>
              <a:ext cx="648832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48" name="TextBox 147"/>
            <xdr:cNvSpPr txBox="1"/>
          </xdr:nvSpPr>
          <xdr:spPr>
            <a:xfrm>
              <a:off x="3181350" y="43162537"/>
              <a:ext cx="648832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ko-KR" sz="1100" i="0">
                  <a:latin typeface="Cambria Math" panose="02040503050406030204" pitchFamily="18" charset="0"/>
                </a:rPr>
                <a:t>(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              )^4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16</xdr:col>
      <xdr:colOff>9525</xdr:colOff>
      <xdr:row>184</xdr:row>
      <xdr:rowOff>23812</xdr:rowOff>
    </xdr:from>
    <xdr:ext cx="648832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9" name="TextBox 148"/>
            <xdr:cNvSpPr txBox="1"/>
          </xdr:nvSpPr>
          <xdr:spPr>
            <a:xfrm>
              <a:off x="2447925" y="43400662"/>
              <a:ext cx="648832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49" name="TextBox 148"/>
            <xdr:cNvSpPr txBox="1"/>
          </xdr:nvSpPr>
          <xdr:spPr>
            <a:xfrm>
              <a:off x="2447925" y="43400662"/>
              <a:ext cx="648832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ko-KR" sz="1100" i="0">
                  <a:latin typeface="Cambria Math" panose="02040503050406030204" pitchFamily="18" charset="0"/>
                </a:rPr>
                <a:t>(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              )^4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21</xdr:col>
      <xdr:colOff>0</xdr:colOff>
      <xdr:row>184</xdr:row>
      <xdr:rowOff>23812</xdr:rowOff>
    </xdr:from>
    <xdr:ext cx="648832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0" name="TextBox 149"/>
            <xdr:cNvSpPr txBox="1"/>
          </xdr:nvSpPr>
          <xdr:spPr>
            <a:xfrm>
              <a:off x="3200400" y="43400662"/>
              <a:ext cx="648832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50" name="TextBox 149"/>
            <xdr:cNvSpPr txBox="1"/>
          </xdr:nvSpPr>
          <xdr:spPr>
            <a:xfrm>
              <a:off x="3200400" y="43400662"/>
              <a:ext cx="648832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ko-KR" sz="1100" i="0">
                  <a:latin typeface="Cambria Math" panose="02040503050406030204" pitchFamily="18" charset="0"/>
                </a:rPr>
                <a:t>(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              )^4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26</xdr:col>
      <xdr:colOff>0</xdr:colOff>
      <xdr:row>184</xdr:row>
      <xdr:rowOff>23812</xdr:rowOff>
    </xdr:from>
    <xdr:ext cx="648832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1" name="TextBox 150"/>
            <xdr:cNvSpPr txBox="1"/>
          </xdr:nvSpPr>
          <xdr:spPr>
            <a:xfrm>
              <a:off x="3962400" y="43400662"/>
              <a:ext cx="648832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51" name="TextBox 150"/>
            <xdr:cNvSpPr txBox="1"/>
          </xdr:nvSpPr>
          <xdr:spPr>
            <a:xfrm>
              <a:off x="3962400" y="43400662"/>
              <a:ext cx="648832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ko-KR" sz="1100" i="0">
                  <a:latin typeface="Cambria Math" panose="02040503050406030204" pitchFamily="18" charset="0"/>
                </a:rPr>
                <a:t>(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              )^4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8</xdr:col>
      <xdr:colOff>28575</xdr:colOff>
      <xdr:row>193</xdr:row>
      <xdr:rowOff>57150</xdr:rowOff>
    </xdr:from>
    <xdr:ext cx="1189108" cy="31688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2" name="TextBox 4"/>
            <xdr:cNvSpPr txBox="1"/>
          </xdr:nvSpPr>
          <xdr:spPr>
            <a:xfrm>
              <a:off x="1247775" y="45491400"/>
              <a:ext cx="1189108" cy="3168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𝑢</m:t>
                    </m:r>
                    <m:d>
                      <m:d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𝑆</m:t>
                            </m:r>
                          </m:e>
                          <m:sub>
                            <m:r>
                              <a:rPr lang="ko-KR" altLang="en-US" sz="1100" i="1">
                                <a:latin typeface="Cambria Math" panose="02040503050406030204" pitchFamily="18" charset="0"/>
                              </a:rPr>
                              <m:t>교정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𝑈</m:t>
                        </m:r>
                      </m:num>
                      <m:den>
                        <m:r>
                          <a:rPr lang="en-US" altLang="ko-KR" sz="1100" i="1">
                            <a:latin typeface="Cambria Math" panose="02040503050406030204" pitchFamily="18" charset="0"/>
                          </a:rPr>
                          <m:t>𝑘</m:t>
                        </m:r>
                      </m:den>
                    </m:f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𝐵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52" name="TextBox 4"/>
            <xdr:cNvSpPr txBox="1"/>
          </xdr:nvSpPr>
          <xdr:spPr>
            <a:xfrm>
              <a:off x="1247775" y="45491400"/>
              <a:ext cx="1189108" cy="3168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𝑢</a:t>
              </a:r>
              <a:r>
                <a:rPr lang="en-US" altLang="ko-KR" sz="1100" i="0">
                  <a:latin typeface="Cambria Math" panose="02040503050406030204" pitchFamily="18" charset="0"/>
                </a:rPr>
                <a:t>(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𝑆_</a:t>
              </a:r>
              <a:r>
                <a:rPr lang="ko-KR" altLang="en-US" sz="1100" i="0">
                  <a:latin typeface="Cambria Math" panose="02040503050406030204" pitchFamily="18" charset="0"/>
                </a:rPr>
                <a:t>교정</a:t>
              </a:r>
              <a:r>
                <a:rPr lang="en-US" altLang="ko-KR" sz="1100" i="0">
                  <a:latin typeface="Cambria Math" panose="02040503050406030204" pitchFamily="18" charset="0"/>
                </a:rPr>
                <a:t> )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=𝑈/</a:t>
              </a:r>
              <a:r>
                <a:rPr lang="en-US" altLang="ko-KR" sz="1100" i="0">
                  <a:latin typeface="Cambria Math" panose="02040503050406030204" pitchFamily="18" charset="0"/>
                </a:rPr>
                <a:t>𝑘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+𝐵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8</xdr:col>
      <xdr:colOff>142875</xdr:colOff>
      <xdr:row>202</xdr:row>
      <xdr:rowOff>219075</xdr:rowOff>
    </xdr:from>
    <xdr:ext cx="785471" cy="2577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3" name="TextBox 4"/>
            <xdr:cNvSpPr txBox="1"/>
          </xdr:nvSpPr>
          <xdr:spPr>
            <a:xfrm>
              <a:off x="1362075" y="47710725"/>
              <a:ext cx="785471" cy="2577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𝑢</m:t>
                    </m:r>
                    <m:d>
                      <m:d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𝑆</m:t>
                            </m:r>
                          </m:e>
                          <m:sub>
                            <m:r>
                              <a:rPr lang="ko-KR" altLang="en-US" sz="1100" i="1">
                                <a:latin typeface="Cambria Math" panose="02040503050406030204" pitchFamily="18" charset="0"/>
                              </a:rPr>
                              <m:t>우연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53" name="TextBox 4"/>
            <xdr:cNvSpPr txBox="1"/>
          </xdr:nvSpPr>
          <xdr:spPr>
            <a:xfrm>
              <a:off x="1362075" y="47710725"/>
              <a:ext cx="785471" cy="2577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𝑢</a:t>
              </a:r>
              <a:r>
                <a:rPr lang="en-US" altLang="ko-KR" sz="1100" i="0">
                  <a:latin typeface="Cambria Math" panose="02040503050406030204" pitchFamily="18" charset="0"/>
                </a:rPr>
                <a:t>(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𝑆_</a:t>
              </a:r>
              <a:r>
                <a:rPr lang="ko-KR" altLang="en-US" sz="1100" i="0">
                  <a:latin typeface="Cambria Math" panose="02040503050406030204" pitchFamily="18" charset="0"/>
                </a:rPr>
                <a:t>우연</a:t>
              </a:r>
              <a:r>
                <a:rPr lang="en-US" altLang="ko-KR" sz="1100" i="0">
                  <a:latin typeface="Cambria Math" panose="02040503050406030204" pitchFamily="18" charset="0"/>
                </a:rPr>
                <a:t> )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8</xdr:col>
      <xdr:colOff>38100</xdr:colOff>
      <xdr:row>211</xdr:row>
      <xdr:rowOff>57150</xdr:rowOff>
    </xdr:from>
    <xdr:ext cx="1359155" cy="35304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4" name="TextBox 4"/>
            <xdr:cNvSpPr txBox="1"/>
          </xdr:nvSpPr>
          <xdr:spPr>
            <a:xfrm>
              <a:off x="1257300" y="49606200"/>
              <a:ext cx="1359155" cy="35304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𝑢</m:t>
                    </m:r>
                    <m:d>
                      <m:d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𝑆</m:t>
                            </m:r>
                          </m:e>
                          <m:sub>
                            <m:r>
                              <a:rPr lang="ko-KR" altLang="en-US" sz="1100" i="1">
                                <a:latin typeface="Cambria Math" panose="02040503050406030204" pitchFamily="18" charset="0"/>
                              </a:rPr>
                              <m:t>분해능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num>
                      <m:den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  <m:rad>
                          <m:radPr>
                            <m:degHide m:val="on"/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e>
                        </m:rad>
                      </m:den>
                    </m:f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54" name="TextBox 4"/>
            <xdr:cNvSpPr txBox="1"/>
          </xdr:nvSpPr>
          <xdr:spPr>
            <a:xfrm>
              <a:off x="1257300" y="49606200"/>
              <a:ext cx="1359155" cy="35304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𝑢</a:t>
              </a:r>
              <a:r>
                <a:rPr lang="en-US" altLang="ko-KR" sz="1100" i="0">
                  <a:latin typeface="Cambria Math" panose="02040503050406030204" pitchFamily="18" charset="0"/>
                </a:rPr>
                <a:t>(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𝑆_</a:t>
              </a:r>
              <a:r>
                <a:rPr lang="ko-KR" altLang="en-US" sz="1100" i="0">
                  <a:latin typeface="Cambria Math" panose="02040503050406030204" pitchFamily="18" charset="0"/>
                </a:rPr>
                <a:t>분해능</a:t>
              </a:r>
              <a:r>
                <a:rPr lang="en-US" altLang="ko-KR" sz="1100" i="0">
                  <a:latin typeface="Cambria Math" panose="02040503050406030204" pitchFamily="18" charset="0"/>
                </a:rPr>
                <a:t> )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=𝑑/(2√3)=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18</xdr:col>
      <xdr:colOff>19050</xdr:colOff>
      <xdr:row>212</xdr:row>
      <xdr:rowOff>19050</xdr:rowOff>
    </xdr:from>
    <xdr:ext cx="280718" cy="1957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5" name="TextBox 4"/>
            <xdr:cNvSpPr txBox="1"/>
          </xdr:nvSpPr>
          <xdr:spPr>
            <a:xfrm>
              <a:off x="2762250" y="49796700"/>
              <a:ext cx="280718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2</m:t>
                    </m:r>
                    <m:rad>
                      <m:radPr>
                        <m:degHide m:val="on"/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3</m:t>
                        </m:r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55" name="TextBox 4"/>
            <xdr:cNvSpPr txBox="1"/>
          </xdr:nvSpPr>
          <xdr:spPr>
            <a:xfrm>
              <a:off x="2762250" y="49796700"/>
              <a:ext cx="280718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2</a:t>
              </a:r>
              <a:r>
                <a:rPr lang="en-US" altLang="ko-KR" sz="1100" i="0">
                  <a:latin typeface="Cambria Math" panose="02040503050406030204" pitchFamily="18" charset="0"/>
                </a:rPr>
                <a:t>√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3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8</xdr:col>
      <xdr:colOff>9525</xdr:colOff>
      <xdr:row>219</xdr:row>
      <xdr:rowOff>19050</xdr:rowOff>
    </xdr:from>
    <xdr:ext cx="1438086" cy="3549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6" name="TextBox 4"/>
            <xdr:cNvSpPr txBox="1"/>
          </xdr:nvSpPr>
          <xdr:spPr>
            <a:xfrm>
              <a:off x="1228725" y="51396900"/>
              <a:ext cx="1438086" cy="3549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𝑢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𝑧</m:t>
                            </m:r>
                          </m:e>
                          <m:sub>
                            <m:r>
                              <m:rPr>
                                <m:sty m:val="p"/>
                              </m:rPr>
                              <a:rPr lang="en-US" altLang="ko-KR" sz="1100" b="0" i="0">
                                <a:latin typeface="Cambria Math" panose="02040503050406030204" pitchFamily="18" charset="0"/>
                              </a:rPr>
                              <m:t>min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𝐶𝐹</m:t>
                        </m:r>
                        <m:rad>
                          <m:radPr>
                            <m:degHide m:val="on"/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𝑁</m:t>
                            </m:r>
                          </m:e>
                        </m:rad>
                      </m:num>
                      <m:den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  <m:r>
                      <a:rPr lang="en-US" altLang="ko-KR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∙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𝑢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𝑆</m:t>
                        </m:r>
                      </m:e>
                    </m: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56" name="TextBox 4"/>
            <xdr:cNvSpPr txBox="1"/>
          </xdr:nvSpPr>
          <xdr:spPr>
            <a:xfrm>
              <a:off x="1228725" y="51396900"/>
              <a:ext cx="1438086" cy="3549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𝑢(𝑧_min )=</a:t>
              </a:r>
              <a:r>
                <a:rPr lang="en-US" altLang="ko-KR" sz="1100" i="0">
                  <a:latin typeface="Cambria Math" panose="02040503050406030204" pitchFamily="18" charset="0"/>
                </a:rPr>
                <a:t>(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𝐶𝐹√𝑁)/2</a:t>
              </a:r>
              <a:r>
                <a:rPr lang="en-US" altLang="ko-K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∙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𝑢(𝑆)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8</xdr:col>
      <xdr:colOff>9525</xdr:colOff>
      <xdr:row>222</xdr:row>
      <xdr:rowOff>9525</xdr:rowOff>
    </xdr:from>
    <xdr:ext cx="1656159" cy="36144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7" name="TextBox 4"/>
            <xdr:cNvSpPr txBox="1"/>
          </xdr:nvSpPr>
          <xdr:spPr>
            <a:xfrm>
              <a:off x="1228725" y="52073175"/>
              <a:ext cx="1656159" cy="3614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𝑢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𝑧</m:t>
                            </m:r>
                          </m:e>
                          <m:sub>
                            <m:r>
                              <m:rPr>
                                <m:sty m:val="p"/>
                              </m:rPr>
                              <a:rPr lang="en-US" altLang="ko-KR" sz="1100" b="0" i="0">
                                <a:latin typeface="Cambria Math" panose="02040503050406030204" pitchFamily="18" charset="0"/>
                              </a:rPr>
                              <m:t>min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𝐶𝐹</m:t>
                        </m:r>
                        <m:rad>
                          <m:radPr>
                            <m:degHide m:val="on"/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1.5</m:t>
                            </m:r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𝑁</m:t>
                            </m:r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′</m:t>
                            </m:r>
                          </m:e>
                        </m:rad>
                      </m:num>
                      <m:den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  <m:r>
                      <a:rPr lang="en-US" altLang="ko-KR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∙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𝑢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𝑆</m:t>
                        </m:r>
                      </m:e>
                    </m: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57" name="TextBox 4"/>
            <xdr:cNvSpPr txBox="1"/>
          </xdr:nvSpPr>
          <xdr:spPr>
            <a:xfrm>
              <a:off x="1228725" y="52073175"/>
              <a:ext cx="1656159" cy="3614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𝑢(𝑧_min )=</a:t>
              </a:r>
              <a:r>
                <a:rPr lang="en-US" altLang="ko-KR" sz="1100" i="0">
                  <a:latin typeface="Cambria Math" panose="02040503050406030204" pitchFamily="18" charset="0"/>
                </a:rPr>
                <a:t>(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𝐶𝐹√(1.5𝑁′))/2</a:t>
              </a:r>
              <a:r>
                <a:rPr lang="en-US" altLang="ko-K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∙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𝑢(𝑆)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7</xdr:col>
      <xdr:colOff>9525</xdr:colOff>
      <xdr:row>230</xdr:row>
      <xdr:rowOff>47625</xdr:rowOff>
    </xdr:from>
    <xdr:ext cx="1008225" cy="34958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8" name="TextBox 4"/>
            <xdr:cNvSpPr txBox="1"/>
          </xdr:nvSpPr>
          <xdr:spPr>
            <a:xfrm>
              <a:off x="1076325" y="53940075"/>
              <a:ext cx="1008225" cy="3495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𝑧</m:t>
                            </m:r>
                          </m:e>
                          <m:sub>
                            <m:r>
                              <m:rPr>
                                <m:sty m:val="p"/>
                              </m:rPr>
                              <a:rPr lang="en-US" altLang="ko-KR" sz="1100" b="0" i="0">
                                <a:latin typeface="Cambria Math" panose="02040503050406030204" pitchFamily="18" charset="0"/>
                              </a:rPr>
                              <m:t>m</m:t>
                            </m:r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𝑖𝑛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ko-KR" altLang="en-US" sz="1100" b="0" i="1">
                            <a:latin typeface="Cambria Math" panose="02040503050406030204" pitchFamily="18" charset="0"/>
                          </a:rPr>
                          <m:t>𝜕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𝑌</m:t>
                        </m:r>
                      </m:num>
                      <m:den>
                        <m:r>
                          <a:rPr lang="ko-KR" altLang="en-US" sz="1100" i="1">
                            <a:latin typeface="Cambria Math" panose="02040503050406030204" pitchFamily="18" charset="0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𝑧</m:t>
                            </m:r>
                          </m:e>
                          <m:sub>
                            <m:r>
                              <m:rPr>
                                <m:sty m:val="p"/>
                              </m:rPr>
                              <a:rPr lang="en-US" altLang="ko-KR" sz="1100" b="0" i="0">
                                <a:latin typeface="Cambria Math" panose="02040503050406030204" pitchFamily="18" charset="0"/>
                              </a:rPr>
                              <m:t>min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58" name="TextBox 4"/>
            <xdr:cNvSpPr txBox="1"/>
          </xdr:nvSpPr>
          <xdr:spPr>
            <a:xfrm>
              <a:off x="1076325" y="53940075"/>
              <a:ext cx="1008225" cy="3495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𝑐_(𝑧_m𝑖𝑛 )=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𝜕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𝑌/(</a:t>
              </a:r>
              <a:r>
                <a:rPr lang="ko-KR" altLang="en-US" sz="1100" i="0">
                  <a:latin typeface="Cambria Math" panose="02040503050406030204" pitchFamily="18" charset="0"/>
                </a:rPr>
                <a:t>𝜕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𝑧_min )=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8</xdr:col>
      <xdr:colOff>0</xdr:colOff>
      <xdr:row>239</xdr:row>
      <xdr:rowOff>85725</xdr:rowOff>
    </xdr:from>
    <xdr:ext cx="934230" cy="32040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9" name="TextBox 4"/>
            <xdr:cNvSpPr txBox="1"/>
          </xdr:nvSpPr>
          <xdr:spPr>
            <a:xfrm>
              <a:off x="1219200" y="56035575"/>
              <a:ext cx="934230" cy="32040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𝑢</m:t>
                    </m:r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ko-KR" altLang="en-US" sz="1100" b="0" i="1">
                                <a:latin typeface="Cambria Math" panose="02040503050406030204" pitchFamily="18" charset="0"/>
                              </a:rPr>
                              <m:t>𝛿</m:t>
                            </m:r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𝑧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𝑐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𝑧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𝑐</m:t>
                            </m:r>
                          </m:sub>
                        </m:sSub>
                      </m:num>
                      <m:den>
                        <m:rad>
                          <m:radPr>
                            <m:degHide m:val="on"/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e>
                        </m:rad>
                      </m:den>
                    </m:f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59" name="TextBox 4"/>
            <xdr:cNvSpPr txBox="1"/>
          </xdr:nvSpPr>
          <xdr:spPr>
            <a:xfrm>
              <a:off x="1219200" y="56035575"/>
              <a:ext cx="934230" cy="32040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𝑢(〖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𝛿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𝑧〗_𝑐 )=𝑧_𝑐/√3=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15</xdr:col>
      <xdr:colOff>47625</xdr:colOff>
      <xdr:row>240</xdr:row>
      <xdr:rowOff>28575</xdr:rowOff>
    </xdr:from>
    <xdr:ext cx="202620" cy="1957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0" name="TextBox 4"/>
            <xdr:cNvSpPr txBox="1"/>
          </xdr:nvSpPr>
          <xdr:spPr>
            <a:xfrm>
              <a:off x="2333625" y="56207025"/>
              <a:ext cx="202620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3</m:t>
                        </m:r>
                      </m:e>
                    </m:ra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60" name="TextBox 4"/>
            <xdr:cNvSpPr txBox="1"/>
          </xdr:nvSpPr>
          <xdr:spPr>
            <a:xfrm>
              <a:off x="2333625" y="56207025"/>
              <a:ext cx="202620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√3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7</xdr:col>
      <xdr:colOff>9525</xdr:colOff>
      <xdr:row>242</xdr:row>
      <xdr:rowOff>47625</xdr:rowOff>
    </xdr:from>
    <xdr:ext cx="875240" cy="35048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1" name="TextBox 4"/>
            <xdr:cNvSpPr txBox="1"/>
          </xdr:nvSpPr>
          <xdr:spPr>
            <a:xfrm>
              <a:off x="1076325" y="56683275"/>
              <a:ext cx="875240" cy="3504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ko-KR" altLang="en-US" sz="1100" b="0" i="1">
                                <a:latin typeface="Cambria Math" panose="02040503050406030204" pitchFamily="18" charset="0"/>
                              </a:rPr>
                              <m:t>𝛿</m:t>
                            </m:r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𝑧</m:t>
                            </m:r>
                          </m:e>
                          <m:sub>
                            <m:r>
                              <m:rPr>
                                <m:sty m:val="p"/>
                              </m:rPr>
                              <a:rPr lang="en-US" altLang="ko-KR" sz="1100" b="0" i="0">
                                <a:latin typeface="Cambria Math" panose="02040503050406030204" pitchFamily="18" charset="0"/>
                              </a:rPr>
                              <m:t>c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ko-KR" altLang="en-US" sz="1100" b="0" i="1">
                            <a:latin typeface="Cambria Math" panose="02040503050406030204" pitchFamily="18" charset="0"/>
                          </a:rPr>
                          <m:t>𝜕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𝑌</m:t>
                        </m:r>
                      </m:num>
                      <m:den>
                        <m:r>
                          <a:rPr lang="ko-KR" altLang="en-US" sz="1100" i="1">
                            <a:latin typeface="Cambria Math" panose="02040503050406030204" pitchFamily="18" charset="0"/>
                          </a:rPr>
                          <m:t>𝜕</m:t>
                        </m:r>
                        <m:sSub>
                          <m:sSub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ko-KR" altLang="en-US" sz="1100" i="1">
                                <a:latin typeface="Cambria Math" panose="02040503050406030204" pitchFamily="18" charset="0"/>
                              </a:rPr>
                              <m:t>𝛿</m:t>
                            </m:r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𝑧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𝑐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61" name="TextBox 4"/>
            <xdr:cNvSpPr txBox="1"/>
          </xdr:nvSpPr>
          <xdr:spPr>
            <a:xfrm>
              <a:off x="1076325" y="56683275"/>
              <a:ext cx="875240" cy="3504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𝑐_(〖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𝛿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𝑧〗_c )=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𝜕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𝑌/(</a:t>
              </a:r>
              <a:r>
                <a:rPr lang="ko-KR" altLang="en-US" sz="1100" i="0">
                  <a:latin typeface="Cambria Math" panose="02040503050406030204" pitchFamily="18" charset="0"/>
                </a:rPr>
                <a:t>𝜕</a:t>
              </a:r>
              <a:r>
                <a:rPr lang="en-US" altLang="ko-KR" sz="1100" i="0">
                  <a:latin typeface="Cambria Math" panose="02040503050406030204" pitchFamily="18" charset="0"/>
                </a:rPr>
                <a:t>〖</a:t>
              </a:r>
              <a:r>
                <a:rPr lang="ko-KR" altLang="en-US" sz="1100" i="0">
                  <a:latin typeface="Cambria Math" panose="02040503050406030204" pitchFamily="18" charset="0"/>
                </a:rPr>
                <a:t>𝛿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𝑧〗_𝑐 )=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</xdr:col>
      <xdr:colOff>95250</xdr:colOff>
      <xdr:row>248</xdr:row>
      <xdr:rowOff>38100</xdr:rowOff>
    </xdr:from>
    <xdr:ext cx="2493055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2" name="TextBox 161"/>
            <xdr:cNvSpPr txBox="1"/>
          </xdr:nvSpPr>
          <xdr:spPr>
            <a:xfrm>
              <a:off x="247650" y="58054875"/>
              <a:ext cx="2493055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sub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b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𝑌</m:t>
                        </m:r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𝑧</m:t>
                            </m:r>
                          </m:e>
                          <m:sub>
                            <m:r>
                              <m:rPr>
                                <m:sty m:val="p"/>
                              </m:rPr>
                              <a:rPr lang="en-US" altLang="ko-KR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max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𝑧</m:t>
                            </m:r>
                          </m:e>
                          <m:sub>
                            <m:r>
                              <m:rPr>
                                <m:sty m:val="p"/>
                              </m:rPr>
                              <a:rPr lang="en-US" altLang="ko-KR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min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𝛿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𝑧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𝑐</m:t>
                            </m:r>
                          </m:sub>
                        </m:sSub>
                      </m:e>
                    </m: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62" name="TextBox 161"/>
            <xdr:cNvSpPr txBox="1"/>
          </xdr:nvSpPr>
          <xdr:spPr>
            <a:xfrm>
              <a:off x="247650" y="58054875"/>
              <a:ext cx="2493055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𝑢_𝑐^2 (𝑌)=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𝑢^2 (𝑧_max )+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𝑢^2 (𝑧_min )+𝑢^2 (〖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𝑧〗_𝑐 )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5</xdr:col>
      <xdr:colOff>76200</xdr:colOff>
      <xdr:row>249</xdr:row>
      <xdr:rowOff>33337</xdr:rowOff>
    </xdr:from>
    <xdr:ext cx="772968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3" name="TextBox 162"/>
            <xdr:cNvSpPr txBox="1"/>
          </xdr:nvSpPr>
          <xdr:spPr>
            <a:xfrm>
              <a:off x="838200" y="58288237"/>
              <a:ext cx="772968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63" name="TextBox 162"/>
            <xdr:cNvSpPr txBox="1"/>
          </xdr:nvSpPr>
          <xdr:spPr>
            <a:xfrm>
              <a:off x="838200" y="58288237"/>
              <a:ext cx="772968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ko-KR" sz="1100" i="0">
                  <a:latin typeface="Cambria Math" panose="02040503050406030204" pitchFamily="18" charset="0"/>
                </a:rPr>
                <a:t>(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 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</xdr:col>
      <xdr:colOff>38100</xdr:colOff>
      <xdr:row>255</xdr:row>
      <xdr:rowOff>28576</xdr:rowOff>
    </xdr:from>
    <xdr:ext cx="1476375" cy="5524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4" name="TextBox 163"/>
            <xdr:cNvSpPr txBox="1"/>
          </xdr:nvSpPr>
          <xdr:spPr>
            <a:xfrm>
              <a:off x="190500" y="59693176"/>
              <a:ext cx="1476375" cy="5524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n-US" altLang="ko-KR" sz="1100" i="1">
                            <a:latin typeface="Cambria Math" panose="02040503050406030204" pitchFamily="18" charset="0"/>
                          </a:rPr>
                          <m:t>ν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𝑒𝑓𝑓</m:t>
                        </m:r>
                      </m:sub>
                    </m:sSub>
                    <m:r>
                      <a:rPr lang="en-US" altLang="ko-KR" sz="110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Sup>
                          <m:sSubSup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𝑐</m:t>
                            </m:r>
                          </m:sub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4</m:t>
                            </m:r>
                          </m:sup>
                        </m:sSub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𝑦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)</m:t>
                        </m:r>
                      </m:num>
                      <m:den>
                        <m:nary>
                          <m:naryPr>
                            <m:chr m:val="∑"/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  <m: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  <m:sup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𝑁</m:t>
                            </m:r>
                          </m:sup>
                          <m:e>
                            <m:f>
                              <m:f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sSup>
                                  <m:sSup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d>
                                      <m:dPr>
                                        <m:begChr m:val="["/>
                                        <m:endChr m:val="]"/>
                                        <m:ctrlPr>
                                          <a:rPr lang="en-US" altLang="ko-K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dPr>
                                      <m:e>
                                        <m:sSub>
                                          <m:sSubPr>
                                            <m:ctrlP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𝑐</m:t>
                                            </m:r>
                                          </m:e>
                                          <m:sub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𝑖</m:t>
                                            </m:r>
                                          </m:sub>
                                        </m:sSub>
                                        <m:sSub>
                                          <m:sSubPr>
                                            <m:ctrlP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𝑢</m:t>
                                            </m:r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(</m:t>
                                            </m:r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𝑥</m:t>
                                            </m:r>
                                          </m:e>
                                          <m:sub>
                                            <m:r>
                                              <a:rPr lang="en-US" altLang="ko-K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𝑖</m:t>
                                            </m:r>
                                          </m:sub>
                                        </m:sSub>
                                        <m:r>
                                          <a:rPr lang="en-US" altLang="ko-K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)</m:t>
                                        </m:r>
                                      </m:e>
                                    </m:d>
                                  </m:e>
                                  <m:sup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4</m:t>
                                    </m:r>
                                  </m:sup>
                                </m:sSup>
                              </m:num>
                              <m:den>
                                <m:sSub>
                                  <m:sSubPr>
                                    <m:ctrl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m:rPr>
                                        <m:sty m:val="p"/>
                                      </m:rP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ν</m:t>
                                    </m:r>
                                  </m:e>
                                  <m:sub>
                                    <m:r>
                                      <a:rPr lang="en-US" altLang="ko-K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sub>
                                </m:sSub>
                              </m:den>
                            </m:f>
                          </m:e>
                        </m:nary>
                      </m:den>
                    </m:f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64" name="TextBox 163"/>
            <xdr:cNvSpPr txBox="1"/>
          </xdr:nvSpPr>
          <xdr:spPr>
            <a:xfrm>
              <a:off x="190500" y="59693176"/>
              <a:ext cx="1476375" cy="5524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i="0">
                  <a:latin typeface="Cambria Math" panose="02040503050406030204" pitchFamily="18" charset="0"/>
                </a:rPr>
                <a:t>ν_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𝑒𝑓𝑓</a:t>
              </a:r>
              <a:r>
                <a:rPr lang="en-US" altLang="ko-KR" sz="1100" i="0">
                  <a:latin typeface="Cambria Math" panose="02040503050406030204" pitchFamily="18" charset="0"/>
                </a:rPr>
                <a:t>=(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𝑢_𝑐^4 (𝑦))/(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∑_(𝑖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1)^𝑁▒[𝑐_𝑖 〖𝑢(𝑥〗_𝑖)]^4/ν_𝑖 )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15</xdr:col>
      <xdr:colOff>142875</xdr:colOff>
      <xdr:row>256</xdr:row>
      <xdr:rowOff>23812</xdr:rowOff>
    </xdr:from>
    <xdr:ext cx="679866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5" name="TextBox 164"/>
            <xdr:cNvSpPr txBox="1"/>
          </xdr:nvSpPr>
          <xdr:spPr>
            <a:xfrm>
              <a:off x="2428875" y="59907487"/>
              <a:ext cx="679866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65" name="TextBox 164"/>
            <xdr:cNvSpPr txBox="1"/>
          </xdr:nvSpPr>
          <xdr:spPr>
            <a:xfrm>
              <a:off x="2428875" y="59907487"/>
              <a:ext cx="679866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ko-KR" sz="1100" i="0">
                  <a:latin typeface="Cambria Math" panose="02040503050406030204" pitchFamily="18" charset="0"/>
                </a:rPr>
                <a:t>(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               )^4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10</xdr:col>
      <xdr:colOff>142875</xdr:colOff>
      <xdr:row>256</xdr:row>
      <xdr:rowOff>23812</xdr:rowOff>
    </xdr:from>
    <xdr:ext cx="679866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6" name="TextBox 165"/>
            <xdr:cNvSpPr txBox="1"/>
          </xdr:nvSpPr>
          <xdr:spPr>
            <a:xfrm>
              <a:off x="1666875" y="59907487"/>
              <a:ext cx="679866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66" name="TextBox 165"/>
            <xdr:cNvSpPr txBox="1"/>
          </xdr:nvSpPr>
          <xdr:spPr>
            <a:xfrm>
              <a:off x="1666875" y="59907487"/>
              <a:ext cx="679866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ko-KR" sz="1100" i="0">
                  <a:latin typeface="Cambria Math" panose="02040503050406030204" pitchFamily="18" charset="0"/>
                </a:rPr>
                <a:t>(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               )^4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20</xdr:col>
      <xdr:colOff>142875</xdr:colOff>
      <xdr:row>256</xdr:row>
      <xdr:rowOff>23812</xdr:rowOff>
    </xdr:from>
    <xdr:ext cx="679866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7" name="TextBox 166"/>
            <xdr:cNvSpPr txBox="1"/>
          </xdr:nvSpPr>
          <xdr:spPr>
            <a:xfrm>
              <a:off x="3190875" y="59907487"/>
              <a:ext cx="679866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67" name="TextBox 166"/>
            <xdr:cNvSpPr txBox="1"/>
          </xdr:nvSpPr>
          <xdr:spPr>
            <a:xfrm>
              <a:off x="3190875" y="59907487"/>
              <a:ext cx="679866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ko-KR" sz="1100" i="0">
                  <a:latin typeface="Cambria Math" panose="02040503050406030204" pitchFamily="18" charset="0"/>
                </a:rPr>
                <a:t>(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               )^4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15</xdr:col>
      <xdr:colOff>142875</xdr:colOff>
      <xdr:row>255</xdr:row>
      <xdr:rowOff>23812</xdr:rowOff>
    </xdr:from>
    <xdr:ext cx="679866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8" name="TextBox 167"/>
            <xdr:cNvSpPr txBox="1"/>
          </xdr:nvSpPr>
          <xdr:spPr>
            <a:xfrm>
              <a:off x="2428875" y="59688412"/>
              <a:ext cx="679866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68" name="TextBox 167"/>
            <xdr:cNvSpPr txBox="1"/>
          </xdr:nvSpPr>
          <xdr:spPr>
            <a:xfrm>
              <a:off x="2428875" y="59688412"/>
              <a:ext cx="679866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ko-KR" sz="1100" i="0">
                  <a:latin typeface="Cambria Math" panose="02040503050406030204" pitchFamily="18" charset="0"/>
                </a:rPr>
                <a:t>(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               )^4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12</xdr:col>
      <xdr:colOff>66675</xdr:colOff>
      <xdr:row>249</xdr:row>
      <xdr:rowOff>33337</xdr:rowOff>
    </xdr:from>
    <xdr:ext cx="772968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9" name="TextBox 168"/>
            <xdr:cNvSpPr txBox="1"/>
          </xdr:nvSpPr>
          <xdr:spPr>
            <a:xfrm>
              <a:off x="1895475" y="58288237"/>
              <a:ext cx="772968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69" name="TextBox 168"/>
            <xdr:cNvSpPr txBox="1"/>
          </xdr:nvSpPr>
          <xdr:spPr>
            <a:xfrm>
              <a:off x="1895475" y="58288237"/>
              <a:ext cx="772968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ko-KR" sz="1100" i="0">
                  <a:latin typeface="Cambria Math" panose="02040503050406030204" pitchFamily="18" charset="0"/>
                </a:rPr>
                <a:t>(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 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19</xdr:col>
      <xdr:colOff>66675</xdr:colOff>
      <xdr:row>249</xdr:row>
      <xdr:rowOff>33337</xdr:rowOff>
    </xdr:from>
    <xdr:ext cx="772968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0" name="TextBox 169"/>
            <xdr:cNvSpPr txBox="1"/>
          </xdr:nvSpPr>
          <xdr:spPr>
            <a:xfrm>
              <a:off x="2962275" y="58288237"/>
              <a:ext cx="772968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70" name="TextBox 169"/>
            <xdr:cNvSpPr txBox="1"/>
          </xdr:nvSpPr>
          <xdr:spPr>
            <a:xfrm>
              <a:off x="2962275" y="58288237"/>
              <a:ext cx="772968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ko-KR" sz="1100" i="0">
                  <a:latin typeface="Cambria Math" panose="02040503050406030204" pitchFamily="18" charset="0"/>
                </a:rPr>
                <a:t>(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                  )^2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5</xdr:col>
      <xdr:colOff>76200</xdr:colOff>
      <xdr:row>250</xdr:row>
      <xdr:rowOff>33337</xdr:rowOff>
    </xdr:from>
    <xdr:ext cx="772968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1" name="TextBox 170"/>
            <xdr:cNvSpPr txBox="1"/>
          </xdr:nvSpPr>
          <xdr:spPr>
            <a:xfrm>
              <a:off x="838200" y="58526362"/>
              <a:ext cx="772968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                  </m:t>
                            </m:r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71" name="TextBox 170"/>
            <xdr:cNvSpPr txBox="1"/>
          </xdr:nvSpPr>
          <xdr:spPr>
            <a:xfrm>
              <a:off x="838200" y="58526362"/>
              <a:ext cx="772968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ko-KR" sz="1100" i="0">
                  <a:latin typeface="Cambria Math" panose="02040503050406030204" pitchFamily="18" charset="0"/>
                </a:rPr>
                <a:t>(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                  )^2</a:t>
              </a:r>
              <a:endParaRPr lang="ko-KR" altLang="en-US" sz="1100"/>
            </a:p>
          </xdr:txBody>
        </xdr:sp>
      </mc:Fallback>
    </mc:AlternateContent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9525</xdr:colOff>
          <xdr:row>7</xdr:row>
          <xdr:rowOff>9525</xdr:rowOff>
        </xdr:from>
        <xdr:to>
          <xdr:col>5</xdr:col>
          <xdr:colOff>504825</xdr:colOff>
          <xdr:row>9</xdr:row>
          <xdr:rowOff>76200</xdr:rowOff>
        </xdr:to>
        <xdr:sp macro="" textlink="">
          <xdr:nvSpPr>
            <xdr:cNvPr id="10243" name="Object 3" hidden="1">
              <a:extLst>
                <a:ext uri="{63B3BB69-23CF-44E3-9099-C40C66FF867C}">
                  <a14:compatExt spid="_x0000_s102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9525</xdr:colOff>
          <xdr:row>7</xdr:row>
          <xdr:rowOff>9525</xdr:rowOff>
        </xdr:from>
        <xdr:to>
          <xdr:col>11</xdr:col>
          <xdr:colOff>504825</xdr:colOff>
          <xdr:row>9</xdr:row>
          <xdr:rowOff>76200</xdr:rowOff>
        </xdr:to>
        <xdr:sp macro="" textlink="">
          <xdr:nvSpPr>
            <xdr:cNvPr id="10244" name="Object 4" hidden="1">
              <a:extLst>
                <a:ext uri="{63B3BB69-23CF-44E3-9099-C40C66FF867C}">
                  <a14:compatExt spid="_x0000_s102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5.xml"/><Relationship Id="rId6" Type="http://schemas.openxmlformats.org/officeDocument/2006/relationships/image" Target="../media/image3.emf"/><Relationship Id="rId5" Type="http://schemas.openxmlformats.org/officeDocument/2006/relationships/oleObject" Target="../embeddings/oleObject2.bin"/><Relationship Id="rId4" Type="http://schemas.openxmlformats.org/officeDocument/2006/relationships/image" Target="../media/image2.emf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52"/>
  <sheetViews>
    <sheetView showGridLines="0" tabSelected="1" zoomScaleNormal="100" zoomScaleSheetLayoutView="115" workbookViewId="0">
      <selection sqref="A1:J1"/>
    </sheetView>
  </sheetViews>
  <sheetFormatPr defaultColWidth="8.109375" defaultRowHeight="12.95" customHeight="1"/>
  <cols>
    <col min="1" max="11" width="8.109375" style="1" customWidth="1"/>
    <col min="12" max="16384" width="8.109375" style="1"/>
  </cols>
  <sheetData>
    <row r="1" spans="1:13" ht="51.95" customHeight="1">
      <c r="A1" s="331" t="s">
        <v>0</v>
      </c>
      <c r="B1" s="332"/>
      <c r="C1" s="332"/>
      <c r="D1" s="332"/>
      <c r="E1" s="332"/>
      <c r="F1" s="332"/>
      <c r="G1" s="332"/>
      <c r="H1" s="333"/>
      <c r="I1" s="334"/>
      <c r="J1" s="335"/>
    </row>
    <row r="2" spans="1:13" ht="12.95" customHeight="1">
      <c r="A2" s="311" t="s">
        <v>1</v>
      </c>
      <c r="B2" s="311"/>
      <c r="C2" s="311"/>
      <c r="D2" s="311"/>
      <c r="E2" s="311"/>
      <c r="F2" s="311"/>
      <c r="G2" s="311"/>
      <c r="H2" s="311"/>
      <c r="I2" s="311"/>
      <c r="J2" s="311"/>
    </row>
    <row r="3" spans="1:13" ht="12.95" customHeight="1">
      <c r="A3" s="312" t="s">
        <v>2</v>
      </c>
      <c r="B3" s="313"/>
      <c r="C3" s="336"/>
      <c r="D3" s="336"/>
      <c r="E3" s="336"/>
      <c r="F3" s="313" t="s">
        <v>3</v>
      </c>
      <c r="G3" s="313"/>
      <c r="H3" s="327"/>
      <c r="I3" s="326"/>
      <c r="J3" s="326"/>
    </row>
    <row r="4" spans="1:13" ht="12.95" customHeight="1">
      <c r="A4" s="313" t="s">
        <v>4</v>
      </c>
      <c r="B4" s="313"/>
      <c r="C4" s="337"/>
      <c r="D4" s="313"/>
      <c r="E4" s="313"/>
      <c r="F4" s="313" t="s">
        <v>5</v>
      </c>
      <c r="G4" s="313"/>
      <c r="H4" s="313"/>
      <c r="I4" s="326"/>
      <c r="J4" s="326"/>
    </row>
    <row r="5" spans="1:13" ht="12.95" customHeight="1">
      <c r="A5" s="313" t="s">
        <v>6</v>
      </c>
      <c r="B5" s="313"/>
      <c r="C5" s="313"/>
      <c r="D5" s="326"/>
      <c r="E5" s="326"/>
      <c r="F5" s="312" t="s">
        <v>7</v>
      </c>
      <c r="G5" s="313"/>
      <c r="H5" s="314"/>
      <c r="I5" s="315"/>
      <c r="J5" s="315"/>
    </row>
    <row r="6" spans="1:13" ht="12.95" customHeight="1">
      <c r="A6" s="313" t="s">
        <v>8</v>
      </c>
      <c r="B6" s="313"/>
      <c r="C6" s="313"/>
      <c r="D6" s="326"/>
      <c r="E6" s="326"/>
      <c r="F6" s="312" t="s">
        <v>9</v>
      </c>
      <c r="G6" s="313"/>
      <c r="H6" s="314"/>
      <c r="I6" s="315"/>
      <c r="J6" s="315"/>
    </row>
    <row r="7" spans="1:13" ht="12.95" customHeight="1">
      <c r="A7" s="313" t="s">
        <v>10</v>
      </c>
      <c r="B7" s="313"/>
      <c r="C7" s="329"/>
      <c r="D7" s="326"/>
      <c r="E7" s="326"/>
      <c r="F7" s="312" t="s">
        <v>11</v>
      </c>
      <c r="G7" s="313"/>
      <c r="H7" s="313"/>
      <c r="I7" s="326"/>
      <c r="J7" s="326"/>
    </row>
    <row r="8" spans="1:13" ht="12.95" customHeight="1">
      <c r="A8" s="313" t="s">
        <v>12</v>
      </c>
      <c r="B8" s="313"/>
      <c r="C8" s="327"/>
      <c r="D8" s="328"/>
      <c r="E8" s="328"/>
      <c r="F8" s="312" t="s">
        <v>13</v>
      </c>
      <c r="G8" s="313"/>
      <c r="H8" s="313"/>
      <c r="I8" s="326"/>
      <c r="J8" s="326"/>
    </row>
    <row r="9" spans="1:13" ht="12.95" customHeight="1">
      <c r="A9" s="312" t="s">
        <v>35</v>
      </c>
      <c r="B9" s="313"/>
      <c r="C9" s="314"/>
      <c r="D9" s="315"/>
      <c r="E9" s="315"/>
      <c r="F9" s="330" t="s">
        <v>14</v>
      </c>
      <c r="G9" s="330"/>
      <c r="H9" s="314"/>
      <c r="I9" s="315"/>
      <c r="J9" s="315"/>
    </row>
    <row r="10" spans="1:13" ht="23.25" customHeight="1">
      <c r="A10" s="313" t="s">
        <v>15</v>
      </c>
      <c r="B10" s="313"/>
      <c r="C10" s="314"/>
      <c r="D10" s="315"/>
      <c r="E10" s="315"/>
      <c r="F10" s="313" t="s">
        <v>16</v>
      </c>
      <c r="G10" s="313"/>
      <c r="H10" s="34"/>
      <c r="I10" s="318" t="s">
        <v>17</v>
      </c>
      <c r="J10" s="319"/>
      <c r="K10" s="4"/>
    </row>
    <row r="11" spans="1:13" ht="12.95" customHeight="1">
      <c r="A11" s="311" t="s">
        <v>18</v>
      </c>
      <c r="B11" s="311"/>
      <c r="C11" s="311"/>
      <c r="D11" s="311"/>
      <c r="E11" s="311"/>
      <c r="F11" s="311"/>
      <c r="G11" s="311"/>
      <c r="H11" s="311"/>
      <c r="I11" s="311"/>
      <c r="J11" s="311"/>
      <c r="K11" s="5"/>
    </row>
    <row r="12" spans="1:13" ht="17.25" customHeight="1">
      <c r="A12" s="3" t="s">
        <v>19</v>
      </c>
      <c r="B12" s="71"/>
      <c r="C12" s="6" t="s">
        <v>20</v>
      </c>
      <c r="D12" s="72"/>
      <c r="E12" s="6" t="s">
        <v>21</v>
      </c>
      <c r="F12" s="73"/>
      <c r="G12" s="320" t="s">
        <v>22</v>
      </c>
      <c r="H12" s="316"/>
      <c r="I12" s="322" t="s">
        <v>23</v>
      </c>
      <c r="J12" s="323"/>
      <c r="K12" s="4"/>
      <c r="L12" s="7"/>
      <c r="M12" s="7"/>
    </row>
    <row r="13" spans="1:13" ht="17.25" customHeight="1">
      <c r="A13" s="8" t="s">
        <v>24</v>
      </c>
      <c r="B13" s="71"/>
      <c r="C13" s="8" t="s">
        <v>25</v>
      </c>
      <c r="D13" s="72"/>
      <c r="E13" s="6" t="s">
        <v>26</v>
      </c>
      <c r="F13" s="73"/>
      <c r="G13" s="321"/>
      <c r="H13" s="317"/>
      <c r="I13" s="324"/>
      <c r="J13" s="325"/>
      <c r="K13" s="5"/>
    </row>
    <row r="14" spans="1:13" ht="12.95" customHeight="1">
      <c r="A14" s="311" t="s">
        <v>27</v>
      </c>
      <c r="B14" s="311"/>
      <c r="C14" s="311"/>
      <c r="D14" s="311"/>
      <c r="E14" s="311"/>
      <c r="F14" s="311"/>
      <c r="G14" s="311"/>
      <c r="H14" s="311"/>
      <c r="I14" s="311"/>
      <c r="J14" s="311"/>
      <c r="K14" s="5"/>
    </row>
    <row r="15" spans="1:13" ht="39" customHeight="1">
      <c r="A15" s="308"/>
      <c r="B15" s="309"/>
      <c r="C15" s="309"/>
      <c r="D15" s="309"/>
      <c r="E15" s="309"/>
      <c r="F15" s="309"/>
      <c r="G15" s="309"/>
      <c r="H15" s="309"/>
      <c r="I15" s="309"/>
      <c r="J15" s="310"/>
    </row>
    <row r="16" spans="1:13" ht="12.95" customHeight="1">
      <c r="A16" s="311" t="s">
        <v>28</v>
      </c>
      <c r="B16" s="311"/>
      <c r="C16" s="311"/>
      <c r="D16" s="311"/>
      <c r="E16" s="311"/>
      <c r="F16" s="311"/>
      <c r="G16" s="311"/>
      <c r="H16" s="311"/>
      <c r="I16" s="311"/>
      <c r="J16" s="311"/>
    </row>
    <row r="17" spans="1:12" ht="12.95" customHeight="1">
      <c r="A17" s="3" t="s">
        <v>29</v>
      </c>
      <c r="B17" s="312" t="s">
        <v>30</v>
      </c>
      <c r="C17" s="313"/>
      <c r="D17" s="313"/>
      <c r="E17" s="313"/>
      <c r="F17" s="312" t="s">
        <v>31</v>
      </c>
      <c r="G17" s="313"/>
      <c r="H17" s="3" t="s">
        <v>10</v>
      </c>
      <c r="I17" s="2" t="s">
        <v>32</v>
      </c>
      <c r="J17" s="2" t="s">
        <v>33</v>
      </c>
      <c r="L17" s="5"/>
    </row>
    <row r="18" spans="1:12" ht="12.95" customHeight="1">
      <c r="A18" s="35"/>
      <c r="B18" s="306"/>
      <c r="C18" s="307"/>
      <c r="D18" s="307"/>
      <c r="E18" s="307"/>
      <c r="F18" s="306"/>
      <c r="G18" s="307"/>
      <c r="H18" s="40"/>
      <c r="I18" s="17"/>
      <c r="J18" s="70"/>
      <c r="L18" s="5"/>
    </row>
    <row r="19" spans="1:12" ht="12.95" customHeight="1">
      <c r="A19" s="35"/>
      <c r="B19" s="306"/>
      <c r="C19" s="307"/>
      <c r="D19" s="307"/>
      <c r="E19" s="307"/>
      <c r="F19" s="306"/>
      <c r="G19" s="307"/>
      <c r="H19" s="20"/>
      <c r="I19" s="20"/>
      <c r="J19" s="70"/>
      <c r="L19" s="5"/>
    </row>
    <row r="20" spans="1:12" ht="12.95" customHeight="1">
      <c r="A20" s="35"/>
      <c r="B20" s="306"/>
      <c r="C20" s="307"/>
      <c r="D20" s="307"/>
      <c r="E20" s="307"/>
      <c r="F20" s="306"/>
      <c r="G20" s="307"/>
      <c r="H20" s="31"/>
      <c r="I20" s="31"/>
      <c r="J20" s="70"/>
      <c r="L20" s="5"/>
    </row>
    <row r="21" spans="1:12" ht="12.95" customHeight="1">
      <c r="A21" s="35"/>
      <c r="B21" s="306"/>
      <c r="C21" s="307"/>
      <c r="D21" s="307"/>
      <c r="E21" s="307"/>
      <c r="F21" s="306"/>
      <c r="G21" s="307"/>
      <c r="H21" s="31"/>
      <c r="I21" s="9"/>
      <c r="J21" s="70"/>
      <c r="L21" s="5"/>
    </row>
    <row r="22" spans="1:12" ht="12.95" customHeight="1">
      <c r="A22" s="35"/>
      <c r="B22" s="306"/>
      <c r="C22" s="307"/>
      <c r="D22" s="307"/>
      <c r="E22" s="307"/>
      <c r="F22" s="306"/>
      <c r="G22" s="307"/>
      <c r="H22" s="19"/>
      <c r="I22" s="11"/>
      <c r="J22" s="70"/>
      <c r="L22" s="5"/>
    </row>
    <row r="23" spans="1:12" ht="12.95" customHeight="1">
      <c r="A23" s="35"/>
      <c r="B23" s="306"/>
      <c r="C23" s="307"/>
      <c r="D23" s="307"/>
      <c r="E23" s="307"/>
      <c r="F23" s="306"/>
      <c r="G23" s="307"/>
      <c r="H23" s="11"/>
      <c r="I23" s="9"/>
      <c r="J23" s="70"/>
      <c r="L23" s="5"/>
    </row>
    <row r="24" spans="1:12" ht="12.95" customHeight="1">
      <c r="A24" s="35"/>
      <c r="B24" s="306"/>
      <c r="C24" s="307"/>
      <c r="D24" s="307"/>
      <c r="E24" s="307"/>
      <c r="F24" s="306"/>
      <c r="G24" s="307"/>
      <c r="H24" s="15"/>
      <c r="I24" s="9"/>
      <c r="J24" s="70"/>
      <c r="L24" s="5"/>
    </row>
    <row r="25" spans="1:12" ht="12.95" customHeight="1">
      <c r="A25" s="35"/>
      <c r="B25" s="306"/>
      <c r="C25" s="307"/>
      <c r="D25" s="307"/>
      <c r="E25" s="307"/>
      <c r="F25" s="306"/>
      <c r="G25" s="307"/>
      <c r="H25" s="15"/>
      <c r="I25" s="9"/>
      <c r="J25" s="70"/>
      <c r="L25" s="5"/>
    </row>
    <row r="26" spans="1:12" ht="12.95" customHeight="1">
      <c r="A26" s="35"/>
      <c r="B26" s="306"/>
      <c r="C26" s="307"/>
      <c r="D26" s="307"/>
      <c r="E26" s="307"/>
      <c r="F26" s="306"/>
      <c r="G26" s="307"/>
      <c r="H26" s="15"/>
      <c r="I26" s="9"/>
      <c r="J26" s="70"/>
      <c r="L26" s="5"/>
    </row>
    <row r="27" spans="1:12" ht="12.95" customHeight="1">
      <c r="A27" s="35"/>
      <c r="B27" s="306"/>
      <c r="C27" s="307"/>
      <c r="D27" s="307"/>
      <c r="E27" s="307"/>
      <c r="F27" s="306"/>
      <c r="G27" s="307"/>
      <c r="H27" s="9"/>
      <c r="I27" s="9"/>
      <c r="J27" s="70"/>
    </row>
    <row r="28" spans="1:12" ht="12.95" customHeight="1">
      <c r="A28" s="35"/>
      <c r="B28" s="306"/>
      <c r="C28" s="307"/>
      <c r="D28" s="307"/>
      <c r="E28" s="307"/>
      <c r="F28" s="306"/>
      <c r="G28" s="307"/>
      <c r="H28" s="9"/>
      <c r="I28" s="9"/>
      <c r="J28" s="70"/>
    </row>
    <row r="29" spans="1:12" ht="12.95" customHeight="1">
      <c r="A29" s="35"/>
      <c r="B29" s="306"/>
      <c r="C29" s="307"/>
      <c r="D29" s="307"/>
      <c r="E29" s="307"/>
      <c r="F29" s="306"/>
      <c r="G29" s="307"/>
      <c r="H29" s="9"/>
      <c r="I29" s="9"/>
      <c r="J29" s="70"/>
    </row>
    <row r="30" spans="1:12" ht="12.95" customHeight="1">
      <c r="A30" s="35"/>
      <c r="B30" s="306"/>
      <c r="C30" s="307"/>
      <c r="D30" s="307"/>
      <c r="E30" s="307"/>
      <c r="F30" s="306"/>
      <c r="G30" s="307"/>
      <c r="H30" s="9"/>
      <c r="I30" s="9"/>
      <c r="J30" s="70"/>
    </row>
    <row r="31" spans="1:12" ht="12.95" customHeight="1">
      <c r="A31" s="35"/>
      <c r="B31" s="306"/>
      <c r="C31" s="307"/>
      <c r="D31" s="307"/>
      <c r="E31" s="307"/>
      <c r="F31" s="306"/>
      <c r="G31" s="307"/>
      <c r="H31" s="9"/>
      <c r="I31" s="9"/>
      <c r="J31" s="70"/>
    </row>
    <row r="32" spans="1:12" ht="12.95" customHeight="1">
      <c r="A32" s="35"/>
      <c r="B32" s="306"/>
      <c r="C32" s="307"/>
      <c r="D32" s="307"/>
      <c r="E32" s="307"/>
      <c r="F32" s="306"/>
      <c r="G32" s="307"/>
      <c r="H32" s="9"/>
      <c r="I32" s="9"/>
      <c r="J32" s="70"/>
    </row>
    <row r="33" spans="1:10" ht="12.95" customHeight="1">
      <c r="A33" s="35"/>
      <c r="B33" s="306"/>
      <c r="C33" s="307"/>
      <c r="D33" s="307"/>
      <c r="E33" s="307"/>
      <c r="F33" s="306"/>
      <c r="G33" s="307"/>
      <c r="H33" s="9"/>
      <c r="I33" s="9"/>
      <c r="J33" s="70"/>
    </row>
    <row r="34" spans="1:10" ht="12.95" customHeight="1">
      <c r="A34" s="35"/>
      <c r="B34" s="306"/>
      <c r="C34" s="307"/>
      <c r="D34" s="307"/>
      <c r="E34" s="307"/>
      <c r="F34" s="306"/>
      <c r="G34" s="307"/>
      <c r="H34" s="9"/>
      <c r="I34" s="9"/>
      <c r="J34" s="70"/>
    </row>
    <row r="35" spans="1:10" ht="12.95" customHeight="1">
      <c r="A35" s="35"/>
      <c r="B35" s="306"/>
      <c r="C35" s="307"/>
      <c r="D35" s="307"/>
      <c r="E35" s="307"/>
      <c r="F35" s="306"/>
      <c r="G35" s="307"/>
      <c r="H35" s="9"/>
      <c r="I35" s="9"/>
      <c r="J35" s="70"/>
    </row>
    <row r="36" spans="1:10" ht="12.95" customHeight="1">
      <c r="A36" s="35"/>
      <c r="B36" s="306"/>
      <c r="C36" s="307"/>
      <c r="D36" s="307"/>
      <c r="E36" s="307"/>
      <c r="F36" s="306"/>
      <c r="G36" s="307"/>
      <c r="H36" s="9"/>
      <c r="I36" s="9"/>
      <c r="J36" s="70"/>
    </row>
    <row r="37" spans="1:10" ht="12.95" customHeight="1">
      <c r="A37" s="35"/>
      <c r="B37" s="306"/>
      <c r="C37" s="307"/>
      <c r="D37" s="307"/>
      <c r="E37" s="307"/>
      <c r="F37" s="306"/>
      <c r="G37" s="307"/>
      <c r="H37" s="9"/>
      <c r="I37" s="9"/>
      <c r="J37" s="70"/>
    </row>
    <row r="38" spans="1:10" ht="12.95" customHeight="1">
      <c r="A38" s="39" t="s">
        <v>36</v>
      </c>
      <c r="B38" s="5"/>
      <c r="C38" s="5"/>
      <c r="D38" s="5"/>
      <c r="E38" s="5"/>
      <c r="J38" s="10"/>
    </row>
    <row r="39" spans="1:10" ht="12.95" customHeight="1">
      <c r="A39" s="292" t="s">
        <v>37</v>
      </c>
      <c r="B39" s="292"/>
      <c r="C39" s="292"/>
      <c r="D39" s="292"/>
      <c r="E39" s="292"/>
      <c r="F39" s="293" t="s">
        <v>38</v>
      </c>
      <c r="G39" s="296"/>
      <c r="H39" s="297"/>
      <c r="I39" s="297"/>
      <c r="J39" s="298"/>
    </row>
    <row r="40" spans="1:10" ht="12.95" customHeight="1">
      <c r="A40" s="292" t="s">
        <v>39</v>
      </c>
      <c r="B40" s="292"/>
      <c r="C40" s="292"/>
      <c r="D40" s="292"/>
      <c r="E40" s="292"/>
      <c r="F40" s="294"/>
      <c r="G40" s="299"/>
      <c r="H40" s="300"/>
      <c r="I40" s="300"/>
      <c r="J40" s="301"/>
    </row>
    <row r="41" spans="1:10" ht="12.95" customHeight="1">
      <c r="A41" s="292" t="s">
        <v>40</v>
      </c>
      <c r="B41" s="292"/>
      <c r="C41" s="292"/>
      <c r="D41" s="292"/>
      <c r="E41" s="292"/>
      <c r="F41" s="294"/>
      <c r="G41" s="299"/>
      <c r="H41" s="300"/>
      <c r="I41" s="300"/>
      <c r="J41" s="301"/>
    </row>
    <row r="42" spans="1:10" ht="12.95" customHeight="1">
      <c r="A42" s="292" t="s">
        <v>41</v>
      </c>
      <c r="B42" s="292"/>
      <c r="C42" s="305" t="s">
        <v>42</v>
      </c>
      <c r="D42" s="305"/>
      <c r="E42" s="305"/>
      <c r="F42" s="295"/>
      <c r="G42" s="302"/>
      <c r="H42" s="303"/>
      <c r="I42" s="303"/>
      <c r="J42" s="304"/>
    </row>
    <row r="43" spans="1:10" ht="12.95" customHeight="1">
      <c r="A43" s="291" t="s">
        <v>49</v>
      </c>
      <c r="B43" s="291"/>
      <c r="C43" s="291" t="e">
        <f ca="1">Calcu!K3</f>
        <v>#DIV/0!</v>
      </c>
      <c r="D43" s="291"/>
      <c r="E43" s="291"/>
    </row>
    <row r="46" spans="1:10" ht="12.95" customHeight="1">
      <c r="B46" s="1" t="s">
        <v>67</v>
      </c>
    </row>
    <row r="47" spans="1:10" ht="12.95" customHeight="1">
      <c r="B47" s="1" t="s">
        <v>68</v>
      </c>
    </row>
    <row r="48" spans="1:10" ht="12.95" customHeight="1">
      <c r="A48" s="225" t="e">
        <f ca="1">Calcu!Q85</f>
        <v>#VALUE!</v>
      </c>
      <c r="B48" s="1" t="s">
        <v>69</v>
      </c>
    </row>
    <row r="49" spans="1:2" ht="12.95" customHeight="1">
      <c r="A49" s="90"/>
    </row>
    <row r="50" spans="1:2" ht="12.95" customHeight="1">
      <c r="A50" s="1" t="str">
        <f ca="1">Calcu!L3</f>
        <v>PASS</v>
      </c>
      <c r="B50" s="1" t="s">
        <v>70</v>
      </c>
    </row>
    <row r="52" spans="1:2" ht="12.95" customHeight="1">
      <c r="B52" s="132" t="s">
        <v>94</v>
      </c>
    </row>
  </sheetData>
  <sheetProtection selectLockedCells="1"/>
  <mergeCells count="95">
    <mergeCell ref="A4:B4"/>
    <mergeCell ref="C4:E4"/>
    <mergeCell ref="F4:G4"/>
    <mergeCell ref="H4:J4"/>
    <mergeCell ref="A5:B5"/>
    <mergeCell ref="C5:E5"/>
    <mergeCell ref="F5:G5"/>
    <mergeCell ref="H5:J5"/>
    <mergeCell ref="A1:J1"/>
    <mergeCell ref="A2:J2"/>
    <mergeCell ref="A3:B3"/>
    <mergeCell ref="C3:E3"/>
    <mergeCell ref="F3:G3"/>
    <mergeCell ref="H3:J3"/>
    <mergeCell ref="A6:B6"/>
    <mergeCell ref="C6:E6"/>
    <mergeCell ref="F6:G6"/>
    <mergeCell ref="H6:J6"/>
    <mergeCell ref="F10:G10"/>
    <mergeCell ref="A8:B8"/>
    <mergeCell ref="C8:E8"/>
    <mergeCell ref="F8:G8"/>
    <mergeCell ref="H8:J8"/>
    <mergeCell ref="A9:B9"/>
    <mergeCell ref="A7:B7"/>
    <mergeCell ref="C7:E7"/>
    <mergeCell ref="F7:G7"/>
    <mergeCell ref="H7:J7"/>
    <mergeCell ref="C9:E9"/>
    <mergeCell ref="F9:G9"/>
    <mergeCell ref="B22:E22"/>
    <mergeCell ref="F22:G22"/>
    <mergeCell ref="B20:E20"/>
    <mergeCell ref="F18:G18"/>
    <mergeCell ref="F19:G19"/>
    <mergeCell ref="B18:E18"/>
    <mergeCell ref="B19:E19"/>
    <mergeCell ref="F20:G20"/>
    <mergeCell ref="B21:E21"/>
    <mergeCell ref="F21:G21"/>
    <mergeCell ref="A15:J15"/>
    <mergeCell ref="A16:J16"/>
    <mergeCell ref="B17:E17"/>
    <mergeCell ref="H9:J9"/>
    <mergeCell ref="F17:G17"/>
    <mergeCell ref="C10:E10"/>
    <mergeCell ref="A10:B10"/>
    <mergeCell ref="H12:H13"/>
    <mergeCell ref="A14:J14"/>
    <mergeCell ref="I10:J10"/>
    <mergeCell ref="A11:J11"/>
    <mergeCell ref="G12:G13"/>
    <mergeCell ref="I12:J13"/>
    <mergeCell ref="B32:E32"/>
    <mergeCell ref="F32:G32"/>
    <mergeCell ref="B31:E31"/>
    <mergeCell ref="F24:G24"/>
    <mergeCell ref="B25:E25"/>
    <mergeCell ref="F25:G25"/>
    <mergeCell ref="B26:E26"/>
    <mergeCell ref="B27:E27"/>
    <mergeCell ref="F27:G27"/>
    <mergeCell ref="B29:E29"/>
    <mergeCell ref="F29:G29"/>
    <mergeCell ref="B30:E30"/>
    <mergeCell ref="B24:E24"/>
    <mergeCell ref="F30:G30"/>
    <mergeCell ref="B23:E23"/>
    <mergeCell ref="F23:G23"/>
    <mergeCell ref="F26:G26"/>
    <mergeCell ref="B37:E37"/>
    <mergeCell ref="F37:G37"/>
    <mergeCell ref="B34:E34"/>
    <mergeCell ref="F34:G34"/>
    <mergeCell ref="B35:E35"/>
    <mergeCell ref="B36:E36"/>
    <mergeCell ref="F35:G35"/>
    <mergeCell ref="F36:G36"/>
    <mergeCell ref="B33:E33"/>
    <mergeCell ref="F33:G33"/>
    <mergeCell ref="B28:E28"/>
    <mergeCell ref="F28:G28"/>
    <mergeCell ref="F31:G31"/>
    <mergeCell ref="G39:J42"/>
    <mergeCell ref="A40:B40"/>
    <mergeCell ref="C40:E40"/>
    <mergeCell ref="A41:B41"/>
    <mergeCell ref="C41:E41"/>
    <mergeCell ref="A42:B42"/>
    <mergeCell ref="C42:E42"/>
    <mergeCell ref="A43:B43"/>
    <mergeCell ref="C43:E43"/>
    <mergeCell ref="A39:B39"/>
    <mergeCell ref="C39:E39"/>
    <mergeCell ref="F39:F42"/>
  </mergeCells>
  <phoneticPr fontId="4" type="noConversion"/>
  <dataValidations disablePrompts="1" count="1">
    <dataValidation type="list" allowBlank="1" showInputMessage="1" showErrorMessage="1" sqref="C42:E42">
      <formula1>"확인전,확인완료,수정"</formula1>
    </dataValidation>
  </dataValidations>
  <pageMargins left="0.39370078740157483" right="0.35433070866141736" top="0.39370078740157483" bottom="0.59055118110236227" header="0" footer="0.31496062992125984"/>
  <pageSetup paperSize="9" orientation="portrait" r:id="rId1"/>
  <headerFooter alignWithMargins="0">
    <oddFooter>&amp;R&amp;"휴먼엑스포,보통"&amp;9(주)에이치시티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J1"/>
  <sheetViews>
    <sheetView workbookViewId="0"/>
  </sheetViews>
  <sheetFormatPr defaultColWidth="8.88671875" defaultRowHeight="12"/>
  <cols>
    <col min="1" max="1" width="4" style="79" bestFit="1" customWidth="1"/>
    <col min="2" max="2" width="6.6640625" style="79" bestFit="1" customWidth="1"/>
    <col min="3" max="3" width="8.88671875" style="79" bestFit="1" customWidth="1"/>
    <col min="4" max="4" width="6.6640625" style="79" bestFit="1" customWidth="1"/>
    <col min="5" max="5" width="5.44140625" style="79" bestFit="1" customWidth="1"/>
    <col min="6" max="6" width="6.6640625" style="79" bestFit="1" customWidth="1"/>
    <col min="7" max="13" width="1.77734375" style="79" customWidth="1"/>
    <col min="14" max="16" width="5.33203125" style="79" bestFit="1" customWidth="1"/>
    <col min="17" max="17" width="4" style="79" bestFit="1" customWidth="1"/>
    <col min="18" max="18" width="5.33203125" style="79" bestFit="1" customWidth="1"/>
    <col min="19" max="19" width="4" style="79" bestFit="1" customWidth="1"/>
    <col min="20" max="20" width="8" style="79" bestFit="1" customWidth="1"/>
    <col min="21" max="21" width="6.5546875" style="79" bestFit="1" customWidth="1"/>
    <col min="22" max="22" width="8.44140625" style="79" bestFit="1" customWidth="1"/>
    <col min="23" max="23" width="6.6640625" style="79" bestFit="1" customWidth="1"/>
    <col min="24" max="24" width="5.33203125" style="79" bestFit="1" customWidth="1"/>
    <col min="25" max="25" width="8" style="79" bestFit="1" customWidth="1"/>
    <col min="26" max="34" width="1.77734375" style="79" customWidth="1"/>
    <col min="35" max="35" width="6.6640625" style="79" bestFit="1" customWidth="1"/>
    <col min="36" max="36" width="7.21875" style="79" bestFit="1" customWidth="1"/>
    <col min="37" max="16384" width="8.88671875" style="79"/>
  </cols>
  <sheetData>
    <row r="1" spans="1:36">
      <c r="A1" s="158" t="s">
        <v>97</v>
      </c>
      <c r="B1" s="158" t="s">
        <v>140</v>
      </c>
      <c r="C1" s="158" t="s">
        <v>141</v>
      </c>
      <c r="D1" s="158" t="s">
        <v>142</v>
      </c>
      <c r="E1" s="158" t="s">
        <v>143</v>
      </c>
      <c r="F1" s="158" t="s">
        <v>144</v>
      </c>
      <c r="G1" s="158"/>
      <c r="H1" s="158"/>
      <c r="I1" s="158"/>
      <c r="J1" s="158"/>
      <c r="K1" s="158"/>
      <c r="L1" s="158"/>
      <c r="M1" s="158"/>
      <c r="N1" s="158" t="s">
        <v>145</v>
      </c>
      <c r="O1" s="158" t="s">
        <v>146</v>
      </c>
      <c r="P1" s="158" t="s">
        <v>98</v>
      </c>
      <c r="Q1" s="158" t="s">
        <v>99</v>
      </c>
      <c r="R1" s="158" t="s">
        <v>147</v>
      </c>
      <c r="S1" s="158" t="s">
        <v>148</v>
      </c>
      <c r="T1" s="158" t="s">
        <v>149</v>
      </c>
      <c r="U1" s="158"/>
      <c r="V1" s="158" t="s">
        <v>100</v>
      </c>
      <c r="W1" s="158" t="s">
        <v>150</v>
      </c>
      <c r="X1" s="158"/>
      <c r="Y1" s="158" t="s">
        <v>152</v>
      </c>
      <c r="Z1" s="158"/>
      <c r="AA1" s="158"/>
      <c r="AB1" s="158"/>
      <c r="AC1" s="158"/>
      <c r="AD1" s="158"/>
      <c r="AE1" s="158"/>
      <c r="AF1" s="158"/>
      <c r="AG1" s="158"/>
      <c r="AH1" s="158"/>
      <c r="AI1" s="158" t="s">
        <v>151</v>
      </c>
      <c r="AJ1" s="158" t="s">
        <v>66</v>
      </c>
    </row>
  </sheetData>
  <phoneticPr fontId="4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J110"/>
  <sheetViews>
    <sheetView zoomScaleNormal="100" workbookViewId="0"/>
  </sheetViews>
  <sheetFormatPr defaultColWidth="9" defaultRowHeight="17.100000000000001" customHeight="1"/>
  <cols>
    <col min="1" max="36" width="10.44140625" style="32" customWidth="1"/>
    <col min="37" max="16384" width="9" style="32"/>
  </cols>
  <sheetData>
    <row r="1" spans="1:24" s="12" customFormat="1" ht="33" customHeight="1">
      <c r="A1" s="14" t="s">
        <v>62</v>
      </c>
    </row>
    <row r="2" spans="1:24" s="12" customFormat="1" ht="17.100000000000001" customHeight="1">
      <c r="A2" s="16" t="s">
        <v>43</v>
      </c>
      <c r="F2" s="16"/>
      <c r="G2" s="80" t="s">
        <v>56</v>
      </c>
      <c r="J2" s="80" t="s">
        <v>72</v>
      </c>
      <c r="L2" s="16" t="s">
        <v>44</v>
      </c>
      <c r="O2" s="16" t="s">
        <v>111</v>
      </c>
      <c r="X2" s="16" t="s">
        <v>110</v>
      </c>
    </row>
    <row r="3" spans="1:24" s="12" customFormat="1" ht="13.5">
      <c r="A3" s="13" t="s">
        <v>153</v>
      </c>
      <c r="B3" s="13" t="s">
        <v>120</v>
      </c>
      <c r="C3" s="13" t="s">
        <v>121</v>
      </c>
      <c r="D3" s="13" t="s">
        <v>122</v>
      </c>
      <c r="E3" s="13" t="s">
        <v>123</v>
      </c>
      <c r="F3" s="13" t="s">
        <v>124</v>
      </c>
      <c r="G3" s="13" t="s">
        <v>52</v>
      </c>
      <c r="H3" s="13" t="s">
        <v>53</v>
      </c>
      <c r="I3" s="13" t="s">
        <v>48</v>
      </c>
      <c r="J3" s="13" t="s">
        <v>73</v>
      </c>
      <c r="K3" s="13" t="s">
        <v>74</v>
      </c>
      <c r="L3" s="13" t="s">
        <v>45</v>
      </c>
      <c r="M3" s="41" t="s">
        <v>46</v>
      </c>
      <c r="N3" s="41" t="s">
        <v>47</v>
      </c>
      <c r="O3" s="41" t="s">
        <v>112</v>
      </c>
      <c r="P3" s="41" t="s">
        <v>113</v>
      </c>
      <c r="Q3" s="92" t="s">
        <v>114</v>
      </c>
      <c r="R3" s="92" t="s">
        <v>115</v>
      </c>
      <c r="S3" s="92" t="s">
        <v>116</v>
      </c>
      <c r="T3" s="92" t="s">
        <v>117</v>
      </c>
      <c r="U3" s="155" t="s">
        <v>118</v>
      </c>
      <c r="V3" s="41" t="s">
        <v>119</v>
      </c>
      <c r="X3" s="41" t="s">
        <v>95</v>
      </c>
    </row>
    <row r="4" spans="1:24" s="12" customFormat="1" ht="17.100000000000001" customHeight="1">
      <c r="A4" s="33"/>
      <c r="B4" s="33"/>
      <c r="C4" s="157"/>
      <c r="D4" s="157"/>
      <c r="E4" s="157"/>
      <c r="F4" s="91"/>
      <c r="G4" s="22"/>
      <c r="H4" s="54"/>
      <c r="I4" s="42"/>
      <c r="J4" s="118"/>
      <c r="K4" s="118"/>
      <c r="L4" s="22"/>
      <c r="M4" s="22"/>
      <c r="N4" s="22"/>
      <c r="O4" s="22"/>
      <c r="P4" s="22"/>
      <c r="Q4" s="93"/>
      <c r="R4" s="93"/>
      <c r="S4" s="93"/>
      <c r="T4" s="93"/>
      <c r="U4" s="118"/>
      <c r="V4" s="22"/>
      <c r="X4" s="22"/>
    </row>
    <row r="5" spans="1:24" s="12" customFormat="1" ht="17.100000000000001" customHeight="1">
      <c r="A5" s="33"/>
      <c r="B5" s="33"/>
      <c r="C5" s="157"/>
      <c r="D5" s="157"/>
      <c r="E5" s="157"/>
      <c r="F5" s="91"/>
      <c r="G5" s="22"/>
      <c r="H5" s="54"/>
      <c r="I5" s="42"/>
      <c r="J5" s="118"/>
      <c r="K5" s="118"/>
      <c r="L5" s="22"/>
      <c r="M5" s="23"/>
      <c r="N5" s="23"/>
      <c r="O5" s="23"/>
      <c r="P5" s="23"/>
      <c r="Q5" s="94"/>
      <c r="R5" s="94"/>
      <c r="S5" s="94"/>
      <c r="T5" s="94"/>
      <c r="U5" s="156"/>
      <c r="V5" s="23"/>
      <c r="X5" s="23"/>
    </row>
    <row r="6" spans="1:24" s="12" customFormat="1" ht="17.100000000000001" customHeight="1">
      <c r="A6" s="33"/>
      <c r="B6" s="33"/>
      <c r="C6" s="157"/>
      <c r="D6" s="157"/>
      <c r="E6" s="157"/>
      <c r="F6" s="91"/>
      <c r="G6" s="22"/>
      <c r="H6" s="54"/>
      <c r="I6" s="42"/>
      <c r="J6" s="118"/>
      <c r="K6" s="118"/>
      <c r="L6" s="22"/>
      <c r="M6" s="23"/>
      <c r="N6" s="23"/>
      <c r="O6" s="23"/>
      <c r="P6" s="23"/>
      <c r="Q6" s="94"/>
      <c r="R6" s="94"/>
      <c r="S6" s="94"/>
      <c r="T6" s="94"/>
      <c r="U6" s="156"/>
      <c r="V6" s="23"/>
      <c r="X6" s="23"/>
    </row>
    <row r="7" spans="1:24" s="12" customFormat="1" ht="17.100000000000001" customHeight="1">
      <c r="A7" s="33"/>
      <c r="B7" s="33"/>
      <c r="C7" s="157"/>
      <c r="D7" s="157"/>
      <c r="E7" s="157"/>
      <c r="F7" s="91"/>
      <c r="G7" s="22"/>
      <c r="H7" s="54"/>
      <c r="I7" s="42"/>
      <c r="J7" s="118"/>
      <c r="K7" s="118"/>
      <c r="L7" s="22"/>
      <c r="M7" s="23"/>
      <c r="N7" s="23"/>
      <c r="O7" s="23"/>
      <c r="P7" s="23"/>
      <c r="Q7" s="94"/>
      <c r="R7" s="94"/>
      <c r="S7" s="94"/>
      <c r="T7" s="94"/>
      <c r="U7" s="156"/>
      <c r="V7" s="23"/>
      <c r="X7" s="23"/>
    </row>
    <row r="8" spans="1:24" s="12" customFormat="1" ht="17.100000000000001" customHeight="1">
      <c r="A8" s="33"/>
      <c r="B8" s="33"/>
      <c r="C8" s="157"/>
      <c r="D8" s="157"/>
      <c r="E8" s="157"/>
      <c r="F8" s="91"/>
      <c r="G8" s="22"/>
      <c r="H8" s="54"/>
      <c r="I8" s="42"/>
      <c r="J8" s="118"/>
      <c r="K8" s="118"/>
      <c r="L8" s="22"/>
      <c r="M8" s="23"/>
      <c r="N8" s="23"/>
      <c r="O8" s="23"/>
      <c r="P8" s="23"/>
      <c r="Q8" s="94"/>
      <c r="R8" s="94"/>
      <c r="S8" s="94"/>
      <c r="T8" s="94"/>
      <c r="U8" s="156"/>
      <c r="V8" s="23"/>
      <c r="X8" s="23"/>
    </row>
    <row r="9" spans="1:24" s="12" customFormat="1" ht="17.100000000000001" customHeight="1">
      <c r="A9" s="33"/>
      <c r="B9" s="33"/>
      <c r="C9" s="157"/>
      <c r="D9" s="157"/>
      <c r="E9" s="157"/>
      <c r="F9" s="91"/>
      <c r="G9" s="22"/>
      <c r="H9" s="54"/>
      <c r="I9" s="42"/>
      <c r="J9" s="118"/>
      <c r="K9" s="118"/>
      <c r="L9" s="22"/>
      <c r="M9" s="23"/>
      <c r="N9" s="23"/>
      <c r="O9" s="23"/>
      <c r="P9" s="23"/>
      <c r="Q9" s="94"/>
      <c r="R9" s="94"/>
      <c r="S9" s="94"/>
      <c r="T9" s="94"/>
      <c r="U9" s="156"/>
      <c r="V9" s="23"/>
      <c r="X9" s="23"/>
    </row>
    <row r="10" spans="1:24" s="12" customFormat="1" ht="17.100000000000001" customHeight="1">
      <c r="A10" s="33"/>
      <c r="B10" s="33"/>
      <c r="C10" s="157"/>
      <c r="D10" s="157"/>
      <c r="E10" s="157"/>
      <c r="F10" s="91"/>
      <c r="G10" s="22"/>
      <c r="H10" s="54"/>
      <c r="I10" s="42"/>
      <c r="J10" s="118"/>
      <c r="K10" s="118"/>
      <c r="L10" s="22"/>
      <c r="M10" s="23"/>
      <c r="N10" s="23"/>
      <c r="O10" s="23"/>
      <c r="P10" s="23"/>
      <c r="Q10" s="94"/>
      <c r="R10" s="94"/>
      <c r="S10" s="94"/>
      <c r="T10" s="94"/>
      <c r="U10" s="156"/>
      <c r="V10" s="23"/>
      <c r="X10" s="23"/>
    </row>
    <row r="11" spans="1:24" s="12" customFormat="1" ht="17.100000000000001" customHeight="1">
      <c r="A11" s="33"/>
      <c r="B11" s="33"/>
      <c r="C11" s="157"/>
      <c r="D11" s="157"/>
      <c r="E11" s="157"/>
      <c r="F11" s="91"/>
      <c r="G11" s="22"/>
      <c r="H11" s="54"/>
      <c r="I11" s="42"/>
      <c r="J11" s="118"/>
      <c r="K11" s="118"/>
      <c r="L11" s="22"/>
      <c r="M11" s="23"/>
      <c r="N11" s="23"/>
      <c r="O11" s="23"/>
      <c r="P11" s="23"/>
      <c r="Q11" s="94"/>
      <c r="R11" s="94"/>
      <c r="S11" s="94"/>
      <c r="T11" s="94"/>
      <c r="U11" s="156"/>
      <c r="V11" s="23"/>
      <c r="X11" s="23"/>
    </row>
    <row r="12" spans="1:24" s="12" customFormat="1" ht="17.100000000000001" customHeight="1">
      <c r="A12" s="33"/>
      <c r="B12" s="33"/>
      <c r="C12" s="157"/>
      <c r="D12" s="157"/>
      <c r="E12" s="157"/>
      <c r="F12" s="91"/>
      <c r="G12" s="22"/>
      <c r="H12" s="54"/>
      <c r="I12" s="42"/>
      <c r="J12" s="118"/>
      <c r="K12" s="118"/>
      <c r="L12" s="22"/>
      <c r="M12" s="23"/>
      <c r="N12" s="23"/>
      <c r="O12" s="23"/>
      <c r="P12" s="23"/>
      <c r="Q12" s="94"/>
      <c r="R12" s="94"/>
      <c r="S12" s="94"/>
      <c r="T12" s="94"/>
      <c r="U12" s="156"/>
      <c r="V12" s="23"/>
      <c r="X12" s="23"/>
    </row>
    <row r="13" spans="1:24" s="12" customFormat="1" ht="17.100000000000001" customHeight="1">
      <c r="A13" s="33"/>
      <c r="B13" s="33"/>
      <c r="C13" s="157"/>
      <c r="D13" s="157"/>
      <c r="E13" s="157"/>
      <c r="F13" s="91"/>
      <c r="G13" s="22"/>
      <c r="H13" s="54"/>
      <c r="I13" s="42"/>
      <c r="J13" s="118"/>
      <c r="K13" s="118"/>
      <c r="L13" s="22"/>
      <c r="M13" s="23"/>
      <c r="N13" s="23"/>
      <c r="O13" s="23"/>
      <c r="P13" s="23"/>
      <c r="Q13" s="94"/>
      <c r="R13" s="94"/>
      <c r="S13" s="94"/>
      <c r="T13" s="94"/>
      <c r="U13" s="156"/>
      <c r="V13" s="23"/>
      <c r="X13" s="23"/>
    </row>
    <row r="14" spans="1:24" s="12" customFormat="1" ht="17.100000000000001" customHeight="1">
      <c r="A14" s="33"/>
      <c r="B14" s="33"/>
      <c r="C14" s="157"/>
      <c r="D14" s="157"/>
      <c r="E14" s="157"/>
      <c r="F14" s="91"/>
      <c r="G14" s="22"/>
      <c r="H14" s="54"/>
      <c r="I14" s="42"/>
      <c r="J14" s="118"/>
      <c r="K14" s="118"/>
      <c r="L14" s="22"/>
      <c r="M14" s="23"/>
      <c r="N14" s="23"/>
      <c r="O14" s="23"/>
      <c r="P14" s="23"/>
      <c r="Q14" s="94"/>
      <c r="R14" s="94"/>
      <c r="S14" s="94"/>
      <c r="T14" s="94"/>
      <c r="U14" s="156"/>
      <c r="V14" s="23"/>
    </row>
    <row r="15" spans="1:24" s="12" customFormat="1" ht="17.100000000000001" customHeight="1">
      <c r="A15" s="33"/>
      <c r="B15" s="33"/>
      <c r="C15" s="157"/>
      <c r="D15" s="157"/>
      <c r="E15" s="157"/>
      <c r="F15" s="91"/>
      <c r="G15" s="22"/>
      <c r="H15" s="54"/>
      <c r="I15" s="42"/>
      <c r="J15" s="118"/>
      <c r="K15" s="118"/>
      <c r="L15" s="23"/>
      <c r="M15" s="23"/>
      <c r="N15" s="23"/>
      <c r="O15" s="23"/>
      <c r="P15" s="23"/>
      <c r="Q15" s="94"/>
      <c r="R15" s="94"/>
      <c r="S15" s="94"/>
      <c r="T15" s="94"/>
      <c r="U15" s="156"/>
      <c r="V15" s="23"/>
    </row>
    <row r="16" spans="1:24" s="12" customFormat="1" ht="17.100000000000001" customHeight="1">
      <c r="A16" s="33"/>
      <c r="B16" s="33"/>
      <c r="C16" s="157"/>
      <c r="D16" s="157"/>
      <c r="E16" s="157"/>
      <c r="F16" s="91"/>
      <c r="G16" s="22"/>
      <c r="H16" s="54"/>
      <c r="I16" s="42"/>
      <c r="J16" s="118"/>
      <c r="K16" s="118"/>
      <c r="L16" s="23"/>
      <c r="M16" s="23"/>
      <c r="N16" s="23"/>
      <c r="O16" s="23"/>
      <c r="P16" s="23"/>
      <c r="Q16" s="94"/>
      <c r="R16" s="94"/>
      <c r="S16" s="94"/>
      <c r="T16" s="94"/>
      <c r="U16" s="156"/>
      <c r="V16" s="23"/>
    </row>
    <row r="17" spans="1:36" s="12" customFormat="1" ht="17.100000000000001" customHeight="1">
      <c r="A17" s="33"/>
      <c r="B17" s="33"/>
      <c r="C17" s="157"/>
      <c r="D17" s="157"/>
      <c r="E17" s="157"/>
      <c r="F17" s="91"/>
      <c r="G17" s="22"/>
      <c r="H17" s="54"/>
      <c r="I17" s="42"/>
      <c r="J17" s="118"/>
      <c r="K17" s="118"/>
      <c r="L17" s="23"/>
      <c r="M17" s="23"/>
      <c r="N17" s="23"/>
      <c r="O17" s="23"/>
      <c r="P17" s="23"/>
      <c r="Q17" s="94"/>
      <c r="R17" s="94"/>
      <c r="S17" s="94"/>
      <c r="T17" s="94"/>
      <c r="U17" s="156"/>
      <c r="V17" s="23"/>
    </row>
    <row r="18" spans="1:36" s="12" customFormat="1" ht="17.100000000000001" customHeight="1">
      <c r="A18" s="33"/>
      <c r="B18" s="33"/>
      <c r="C18" s="157"/>
      <c r="D18" s="157"/>
      <c r="E18" s="157"/>
      <c r="F18" s="91"/>
      <c r="G18" s="22"/>
      <c r="H18" s="54"/>
      <c r="I18" s="42"/>
      <c r="J18" s="118"/>
      <c r="K18" s="118"/>
      <c r="L18" s="23"/>
      <c r="M18" s="23"/>
      <c r="N18" s="23"/>
      <c r="O18" s="23"/>
      <c r="P18" s="23"/>
      <c r="Q18" s="94"/>
      <c r="R18" s="94"/>
      <c r="S18" s="94"/>
      <c r="T18" s="94"/>
      <c r="U18" s="156"/>
      <c r="V18" s="23"/>
    </row>
    <row r="19" spans="1:36" s="12" customFormat="1" ht="17.100000000000001" customHeight="1">
      <c r="A19" s="91"/>
      <c r="B19" s="91"/>
      <c r="C19" s="157"/>
      <c r="D19" s="157"/>
      <c r="E19" s="157"/>
      <c r="F19" s="91"/>
      <c r="G19" s="93"/>
      <c r="H19" s="93"/>
      <c r="I19" s="93"/>
      <c r="J19" s="118"/>
      <c r="K19" s="118"/>
      <c r="L19" s="94"/>
      <c r="M19" s="94"/>
      <c r="N19" s="94"/>
      <c r="O19" s="94"/>
      <c r="P19" s="94"/>
      <c r="Q19" s="94"/>
      <c r="R19" s="94"/>
      <c r="S19" s="94"/>
      <c r="T19" s="94"/>
      <c r="U19" s="156"/>
      <c r="V19" s="94"/>
    </row>
    <row r="20" spans="1:36" s="12" customFormat="1" ht="17.100000000000001" customHeight="1">
      <c r="A20" s="91"/>
      <c r="B20" s="91"/>
      <c r="C20" s="157"/>
      <c r="D20" s="157"/>
      <c r="E20" s="157"/>
      <c r="F20" s="91"/>
      <c r="G20" s="93"/>
      <c r="H20" s="93"/>
      <c r="I20" s="93"/>
      <c r="J20" s="118"/>
      <c r="K20" s="118"/>
      <c r="L20" s="94"/>
      <c r="M20" s="94"/>
      <c r="N20" s="94"/>
      <c r="O20" s="94"/>
      <c r="P20" s="94"/>
      <c r="Q20" s="94"/>
      <c r="R20" s="94"/>
      <c r="S20" s="94"/>
      <c r="T20" s="94"/>
      <c r="U20" s="156"/>
      <c r="V20" s="94"/>
    </row>
    <row r="21" spans="1:36" s="12" customFormat="1" ht="17.100000000000001" customHeight="1">
      <c r="A21" s="91"/>
      <c r="B21" s="91"/>
      <c r="C21" s="157"/>
      <c r="D21" s="157"/>
      <c r="E21" s="157"/>
      <c r="F21" s="91"/>
      <c r="G21" s="93"/>
      <c r="H21" s="93"/>
      <c r="I21" s="93"/>
      <c r="J21" s="118"/>
      <c r="K21" s="118"/>
      <c r="L21" s="94"/>
      <c r="M21" s="94"/>
      <c r="N21" s="94"/>
      <c r="O21" s="94"/>
      <c r="P21" s="94"/>
      <c r="Q21" s="94"/>
      <c r="R21" s="94"/>
      <c r="S21" s="94"/>
      <c r="T21" s="94"/>
      <c r="U21" s="156"/>
      <c r="V21" s="94"/>
    </row>
    <row r="22" spans="1:36" s="12" customFormat="1" ht="17.100000000000001" customHeight="1">
      <c r="A22" s="91"/>
      <c r="B22" s="91"/>
      <c r="C22" s="157"/>
      <c r="D22" s="157"/>
      <c r="E22" s="157"/>
      <c r="F22" s="91"/>
      <c r="G22" s="93"/>
      <c r="H22" s="93"/>
      <c r="I22" s="93"/>
      <c r="J22" s="118"/>
      <c r="K22" s="118"/>
      <c r="L22" s="94"/>
      <c r="M22" s="94"/>
      <c r="N22" s="94"/>
      <c r="O22" s="94"/>
      <c r="P22" s="94"/>
      <c r="Q22" s="94"/>
      <c r="R22" s="94"/>
      <c r="S22" s="94"/>
      <c r="T22" s="94"/>
      <c r="U22" s="156"/>
      <c r="V22" s="94"/>
    </row>
    <row r="23" spans="1:36" s="12" customFormat="1" ht="17.100000000000001" customHeight="1">
      <c r="A23" s="91"/>
      <c r="B23" s="91"/>
      <c r="C23" s="157"/>
      <c r="D23" s="157"/>
      <c r="E23" s="157"/>
      <c r="F23" s="91"/>
      <c r="G23" s="93"/>
      <c r="H23" s="93"/>
      <c r="I23" s="93"/>
      <c r="J23" s="118"/>
      <c r="K23" s="118"/>
      <c r="L23" s="94"/>
      <c r="M23" s="94"/>
      <c r="N23" s="94"/>
      <c r="O23" s="94"/>
      <c r="P23" s="94"/>
      <c r="Q23" s="94"/>
      <c r="R23" s="94"/>
      <c r="S23" s="94"/>
      <c r="T23" s="94"/>
      <c r="U23" s="156"/>
      <c r="V23" s="94"/>
    </row>
    <row r="24" spans="1:36" s="12" customFormat="1" ht="17.100000000000001" customHeight="1"/>
    <row r="25" spans="1:36" s="12" customFormat="1" ht="17.100000000000001" customHeight="1">
      <c r="A25" s="16" t="s">
        <v>63</v>
      </c>
    </row>
    <row r="26" spans="1:36" s="18" customFormat="1" ht="18" customHeight="1">
      <c r="A26" s="95" t="s">
        <v>125</v>
      </c>
      <c r="B26" s="95" t="s">
        <v>126</v>
      </c>
      <c r="C26" s="95" t="s">
        <v>127</v>
      </c>
      <c r="D26" s="95" t="s">
        <v>128</v>
      </c>
      <c r="E26" s="95" t="s">
        <v>129</v>
      </c>
      <c r="F26" s="95" t="s">
        <v>130</v>
      </c>
      <c r="G26" s="95"/>
      <c r="H26" s="95"/>
      <c r="I26" s="95"/>
      <c r="J26" s="95"/>
      <c r="K26" s="95"/>
      <c r="L26" s="95"/>
      <c r="M26" s="95"/>
      <c r="N26" s="95" t="s">
        <v>131</v>
      </c>
      <c r="O26" s="95" t="s">
        <v>132</v>
      </c>
      <c r="P26" s="95" t="s">
        <v>133</v>
      </c>
      <c r="Q26" s="95" t="s">
        <v>134</v>
      </c>
      <c r="R26" s="95" t="s">
        <v>135</v>
      </c>
      <c r="S26" s="95" t="s">
        <v>134</v>
      </c>
      <c r="T26" s="95" t="s">
        <v>136</v>
      </c>
      <c r="U26" s="95"/>
      <c r="V26" s="95" t="s">
        <v>137</v>
      </c>
      <c r="W26" s="95" t="s">
        <v>96</v>
      </c>
      <c r="X26" s="95"/>
      <c r="Y26" s="95" t="s">
        <v>138</v>
      </c>
      <c r="Z26" s="95"/>
      <c r="AA26" s="95"/>
      <c r="AB26" s="95"/>
      <c r="AC26" s="95"/>
      <c r="AD26" s="95"/>
      <c r="AE26" s="95"/>
      <c r="AF26" s="95"/>
      <c r="AG26" s="95"/>
      <c r="AH26" s="95"/>
      <c r="AI26" s="95" t="s">
        <v>139</v>
      </c>
      <c r="AJ26" s="95" t="s">
        <v>66</v>
      </c>
    </row>
    <row r="27" spans="1:36" ht="17.100000000000001" customHeight="1">
      <c r="A27" s="81"/>
      <c r="B27" s="81"/>
      <c r="C27" s="81"/>
      <c r="D27" s="81"/>
      <c r="E27" s="81"/>
      <c r="F27" s="81"/>
      <c r="G27" s="81"/>
      <c r="H27" s="81"/>
      <c r="I27" s="96"/>
      <c r="J27" s="81"/>
      <c r="K27" s="81"/>
      <c r="L27" s="81"/>
      <c r="M27" s="81"/>
      <c r="N27" s="81"/>
      <c r="O27" s="81"/>
      <c r="P27" s="81"/>
      <c r="Q27" s="81"/>
      <c r="R27" s="81"/>
      <c r="S27" s="81"/>
      <c r="T27" s="81"/>
      <c r="U27" s="81"/>
      <c r="V27" s="81"/>
      <c r="W27" s="81"/>
      <c r="X27" s="81"/>
      <c r="Y27" s="81"/>
      <c r="Z27" s="81"/>
      <c r="AA27" s="81"/>
      <c r="AB27" s="81"/>
      <c r="AC27" s="81"/>
      <c r="AD27" s="81"/>
      <c r="AE27" s="81"/>
      <c r="AF27" s="81"/>
      <c r="AG27" s="81"/>
      <c r="AH27" s="81"/>
      <c r="AI27" s="81"/>
      <c r="AJ27" s="81"/>
    </row>
    <row r="28" spans="1:36" ht="17.100000000000001" customHeight="1">
      <c r="A28" s="81"/>
      <c r="B28" s="81"/>
      <c r="C28" s="81"/>
      <c r="D28" s="81"/>
      <c r="E28" s="81"/>
      <c r="F28" s="81"/>
      <c r="G28" s="81"/>
      <c r="H28" s="81"/>
      <c r="I28" s="96"/>
      <c r="J28" s="81"/>
      <c r="K28" s="81"/>
      <c r="L28" s="81"/>
      <c r="M28" s="81"/>
      <c r="N28" s="81"/>
      <c r="O28" s="81"/>
      <c r="P28" s="81"/>
      <c r="Q28" s="81"/>
      <c r="R28" s="81"/>
      <c r="S28" s="81"/>
      <c r="T28" s="81"/>
      <c r="U28" s="81"/>
      <c r="V28" s="81"/>
      <c r="W28" s="81"/>
      <c r="X28" s="81"/>
      <c r="Y28" s="81"/>
      <c r="Z28" s="81"/>
      <c r="AA28" s="81"/>
      <c r="AB28" s="81"/>
      <c r="AC28" s="81"/>
      <c r="AD28" s="81"/>
      <c r="AE28" s="81"/>
      <c r="AF28" s="81"/>
      <c r="AG28" s="81"/>
      <c r="AH28" s="81"/>
      <c r="AI28" s="81"/>
      <c r="AJ28" s="81"/>
    </row>
    <row r="29" spans="1:36" ht="17.100000000000001" customHeight="1">
      <c r="A29" s="81"/>
      <c r="B29" s="81"/>
      <c r="C29" s="81"/>
      <c r="D29" s="81"/>
      <c r="E29" s="81"/>
      <c r="F29" s="81"/>
      <c r="G29" s="81"/>
      <c r="H29" s="81"/>
      <c r="I29" s="96"/>
      <c r="J29" s="81"/>
      <c r="K29" s="81"/>
      <c r="L29" s="81"/>
      <c r="M29" s="81"/>
      <c r="N29" s="81"/>
      <c r="O29" s="81"/>
      <c r="P29" s="81"/>
      <c r="Q29" s="81"/>
      <c r="R29" s="81"/>
      <c r="S29" s="81"/>
      <c r="T29" s="81"/>
      <c r="U29" s="81"/>
      <c r="V29" s="81"/>
      <c r="W29" s="81"/>
      <c r="X29" s="81"/>
      <c r="Y29" s="81"/>
      <c r="Z29" s="81"/>
      <c r="AA29" s="81"/>
      <c r="AB29" s="81"/>
      <c r="AC29" s="81"/>
      <c r="AD29" s="81"/>
      <c r="AE29" s="81"/>
      <c r="AF29" s="81"/>
      <c r="AG29" s="81"/>
      <c r="AH29" s="81"/>
      <c r="AI29" s="81"/>
      <c r="AJ29" s="81"/>
    </row>
    <row r="30" spans="1:36" ht="17.100000000000001" customHeight="1">
      <c r="A30" s="81"/>
      <c r="B30" s="81"/>
      <c r="C30" s="81"/>
      <c r="D30" s="81"/>
      <c r="E30" s="81"/>
      <c r="F30" s="81"/>
      <c r="G30" s="81"/>
      <c r="H30" s="81"/>
      <c r="I30" s="96"/>
      <c r="J30" s="81"/>
      <c r="K30" s="81"/>
      <c r="L30" s="81"/>
      <c r="M30" s="81"/>
      <c r="N30" s="81"/>
      <c r="O30" s="81"/>
      <c r="P30" s="81"/>
      <c r="Q30" s="81"/>
      <c r="R30" s="81"/>
      <c r="S30" s="81"/>
      <c r="T30" s="81"/>
      <c r="U30" s="81"/>
      <c r="V30" s="81"/>
      <c r="W30" s="81"/>
      <c r="X30" s="81"/>
      <c r="Y30" s="81"/>
      <c r="Z30" s="81"/>
      <c r="AA30" s="81"/>
      <c r="AB30" s="81"/>
      <c r="AC30" s="81"/>
      <c r="AD30" s="81"/>
      <c r="AE30" s="81"/>
      <c r="AF30" s="81"/>
      <c r="AG30" s="81"/>
      <c r="AH30" s="81"/>
      <c r="AI30" s="81"/>
      <c r="AJ30" s="81"/>
    </row>
    <row r="31" spans="1:36" ht="17.100000000000001" customHeight="1">
      <c r="A31" s="81"/>
      <c r="B31" s="81"/>
      <c r="C31" s="81"/>
      <c r="D31" s="81"/>
      <c r="E31" s="81"/>
      <c r="F31" s="81"/>
      <c r="G31" s="81"/>
      <c r="H31" s="81"/>
      <c r="I31" s="96"/>
      <c r="J31" s="81"/>
      <c r="K31" s="81"/>
      <c r="L31" s="81"/>
      <c r="M31" s="81"/>
      <c r="N31" s="81"/>
      <c r="O31" s="81"/>
      <c r="P31" s="81"/>
      <c r="Q31" s="81"/>
      <c r="R31" s="81"/>
      <c r="S31" s="81"/>
      <c r="T31" s="81"/>
      <c r="U31" s="81"/>
      <c r="V31" s="81"/>
      <c r="W31" s="81"/>
      <c r="X31" s="81"/>
      <c r="Y31" s="81"/>
      <c r="Z31" s="81"/>
      <c r="AA31" s="81"/>
      <c r="AB31" s="81"/>
      <c r="AC31" s="81"/>
      <c r="AD31" s="81"/>
      <c r="AE31" s="81"/>
      <c r="AF31" s="81"/>
      <c r="AG31" s="81"/>
      <c r="AH31" s="81"/>
      <c r="AI31" s="81"/>
      <c r="AJ31" s="81"/>
    </row>
    <row r="32" spans="1:36" ht="17.100000000000001" customHeight="1">
      <c r="A32" s="81"/>
      <c r="B32" s="81"/>
      <c r="C32" s="81"/>
      <c r="D32" s="81"/>
      <c r="E32" s="81"/>
      <c r="F32" s="81"/>
      <c r="G32" s="81"/>
      <c r="H32" s="81"/>
      <c r="I32" s="96"/>
      <c r="J32" s="81"/>
      <c r="K32" s="81"/>
      <c r="L32" s="81"/>
      <c r="M32" s="81"/>
      <c r="N32" s="81"/>
      <c r="O32" s="81"/>
      <c r="P32" s="81"/>
      <c r="Q32" s="81"/>
      <c r="R32" s="81"/>
      <c r="S32" s="81"/>
      <c r="T32" s="81"/>
      <c r="U32" s="81"/>
      <c r="V32" s="81"/>
      <c r="W32" s="81"/>
      <c r="X32" s="81"/>
      <c r="Y32" s="81"/>
      <c r="Z32" s="81"/>
      <c r="AA32" s="81"/>
      <c r="AB32" s="81"/>
      <c r="AC32" s="81"/>
      <c r="AD32" s="81"/>
      <c r="AE32" s="81"/>
      <c r="AF32" s="81"/>
      <c r="AG32" s="81"/>
      <c r="AH32" s="81"/>
      <c r="AI32" s="81"/>
      <c r="AJ32" s="81"/>
    </row>
    <row r="33" spans="1:36" ht="17.100000000000001" customHeight="1">
      <c r="A33" s="81"/>
      <c r="B33" s="81"/>
      <c r="C33" s="81"/>
      <c r="D33" s="81"/>
      <c r="E33" s="81"/>
      <c r="F33" s="81"/>
      <c r="G33" s="81"/>
      <c r="H33" s="81"/>
      <c r="I33" s="96"/>
      <c r="J33" s="81"/>
      <c r="K33" s="81"/>
      <c r="L33" s="81"/>
      <c r="M33" s="81"/>
      <c r="N33" s="81"/>
      <c r="O33" s="81"/>
      <c r="P33" s="81"/>
      <c r="Q33" s="81"/>
      <c r="R33" s="81"/>
      <c r="S33" s="81"/>
      <c r="T33" s="81"/>
      <c r="U33" s="81"/>
      <c r="V33" s="81"/>
      <c r="W33" s="81"/>
      <c r="X33" s="81"/>
      <c r="Y33" s="81"/>
      <c r="Z33" s="81"/>
      <c r="AA33" s="81"/>
      <c r="AB33" s="81"/>
      <c r="AC33" s="81"/>
      <c r="AD33" s="81"/>
      <c r="AE33" s="81"/>
      <c r="AF33" s="81"/>
      <c r="AG33" s="81"/>
      <c r="AH33" s="81"/>
      <c r="AI33" s="81"/>
      <c r="AJ33" s="81"/>
    </row>
    <row r="34" spans="1:36" ht="17.100000000000001" customHeight="1">
      <c r="A34" s="81"/>
      <c r="B34" s="81"/>
      <c r="C34" s="81"/>
      <c r="D34" s="81"/>
      <c r="E34" s="81"/>
      <c r="F34" s="81"/>
      <c r="G34" s="81"/>
      <c r="H34" s="81"/>
      <c r="I34" s="96"/>
      <c r="J34" s="81"/>
      <c r="K34" s="81"/>
      <c r="L34" s="81"/>
      <c r="M34" s="81"/>
      <c r="N34" s="81"/>
      <c r="O34" s="81"/>
      <c r="P34" s="81"/>
      <c r="Q34" s="81"/>
      <c r="R34" s="81"/>
      <c r="S34" s="81"/>
      <c r="T34" s="81"/>
      <c r="U34" s="81"/>
      <c r="V34" s="81"/>
      <c r="W34" s="81"/>
      <c r="X34" s="81"/>
      <c r="Y34" s="81"/>
      <c r="Z34" s="81"/>
      <c r="AA34" s="81"/>
      <c r="AB34" s="81"/>
      <c r="AC34" s="81"/>
      <c r="AD34" s="81"/>
      <c r="AE34" s="81"/>
      <c r="AF34" s="81"/>
      <c r="AG34" s="81"/>
      <c r="AH34" s="81"/>
      <c r="AI34" s="81"/>
      <c r="AJ34" s="81"/>
    </row>
    <row r="35" spans="1:36" ht="17.100000000000001" customHeight="1">
      <c r="A35" s="81"/>
      <c r="B35" s="81"/>
      <c r="C35" s="81"/>
      <c r="D35" s="81"/>
      <c r="E35" s="81"/>
      <c r="F35" s="81"/>
      <c r="G35" s="81"/>
      <c r="H35" s="81"/>
      <c r="I35" s="96"/>
      <c r="J35" s="81"/>
      <c r="K35" s="81"/>
      <c r="L35" s="81"/>
      <c r="M35" s="81"/>
      <c r="N35" s="81"/>
      <c r="O35" s="81"/>
      <c r="P35" s="81"/>
      <c r="Q35" s="81"/>
      <c r="R35" s="81"/>
      <c r="S35" s="81"/>
      <c r="T35" s="81"/>
      <c r="U35" s="81"/>
      <c r="V35" s="81"/>
      <c r="W35" s="81"/>
      <c r="X35" s="81"/>
      <c r="Y35" s="81"/>
      <c r="Z35" s="81"/>
      <c r="AA35" s="81"/>
      <c r="AB35" s="81"/>
      <c r="AC35" s="81"/>
      <c r="AD35" s="81"/>
      <c r="AE35" s="81"/>
      <c r="AF35" s="81"/>
      <c r="AG35" s="81"/>
      <c r="AH35" s="81"/>
      <c r="AI35" s="81"/>
      <c r="AJ35" s="81"/>
    </row>
    <row r="36" spans="1:36" ht="17.100000000000001" customHeight="1">
      <c r="A36" s="81"/>
      <c r="B36" s="81"/>
      <c r="C36" s="81"/>
      <c r="D36" s="81"/>
      <c r="E36" s="81"/>
      <c r="F36" s="81"/>
      <c r="G36" s="81"/>
      <c r="H36" s="81"/>
      <c r="I36" s="96"/>
      <c r="J36" s="81"/>
      <c r="K36" s="81"/>
      <c r="L36" s="81"/>
      <c r="M36" s="81"/>
      <c r="N36" s="81"/>
      <c r="O36" s="81"/>
      <c r="P36" s="81"/>
      <c r="Q36" s="81"/>
      <c r="R36" s="81"/>
      <c r="S36" s="81"/>
      <c r="T36" s="81"/>
      <c r="U36" s="81"/>
      <c r="V36" s="81"/>
      <c r="W36" s="81"/>
      <c r="X36" s="81"/>
      <c r="Y36" s="81"/>
      <c r="Z36" s="81"/>
      <c r="AA36" s="81"/>
      <c r="AB36" s="81"/>
      <c r="AC36" s="81"/>
      <c r="AD36" s="81"/>
      <c r="AE36" s="81"/>
      <c r="AF36" s="81"/>
      <c r="AG36" s="81"/>
      <c r="AH36" s="81"/>
      <c r="AI36" s="81"/>
      <c r="AJ36" s="81"/>
    </row>
    <row r="37" spans="1:36" ht="17.100000000000001" customHeight="1">
      <c r="A37" s="81"/>
      <c r="B37" s="81"/>
      <c r="C37" s="81"/>
      <c r="D37" s="81"/>
      <c r="E37" s="81"/>
      <c r="F37" s="81"/>
      <c r="G37" s="81"/>
      <c r="H37" s="81"/>
      <c r="I37" s="96"/>
      <c r="J37" s="81"/>
      <c r="K37" s="81"/>
      <c r="L37" s="81"/>
      <c r="M37" s="81"/>
      <c r="N37" s="81"/>
      <c r="O37" s="81"/>
      <c r="P37" s="81"/>
      <c r="Q37" s="81"/>
      <c r="R37" s="81"/>
      <c r="S37" s="81"/>
      <c r="T37" s="81"/>
      <c r="U37" s="81"/>
      <c r="V37" s="81"/>
      <c r="W37" s="81"/>
      <c r="X37" s="81"/>
      <c r="Y37" s="81"/>
      <c r="Z37" s="81"/>
      <c r="AA37" s="81"/>
      <c r="AB37" s="81"/>
      <c r="AC37" s="81"/>
      <c r="AD37" s="81"/>
      <c r="AE37" s="81"/>
      <c r="AF37" s="81"/>
      <c r="AG37" s="81"/>
      <c r="AH37" s="81"/>
      <c r="AI37" s="81"/>
      <c r="AJ37" s="81"/>
    </row>
    <row r="38" spans="1:36" ht="17.100000000000001" customHeight="1">
      <c r="A38" s="81"/>
      <c r="B38" s="81"/>
      <c r="C38" s="81"/>
      <c r="D38" s="81"/>
      <c r="E38" s="81"/>
      <c r="F38" s="81"/>
      <c r="G38" s="81"/>
      <c r="H38" s="81"/>
      <c r="I38" s="96"/>
      <c r="J38" s="81"/>
      <c r="K38" s="81"/>
      <c r="L38" s="81"/>
      <c r="M38" s="81"/>
      <c r="N38" s="81"/>
      <c r="O38" s="81"/>
      <c r="P38" s="81"/>
      <c r="Q38" s="81"/>
      <c r="R38" s="81"/>
      <c r="S38" s="81"/>
      <c r="T38" s="81"/>
      <c r="U38" s="81"/>
      <c r="V38" s="81"/>
      <c r="W38" s="81"/>
      <c r="X38" s="81"/>
      <c r="Y38" s="81"/>
      <c r="Z38" s="81"/>
      <c r="AA38" s="81"/>
      <c r="AB38" s="81"/>
      <c r="AC38" s="81"/>
      <c r="AD38" s="81"/>
      <c r="AE38" s="81"/>
      <c r="AF38" s="81"/>
      <c r="AG38" s="81"/>
      <c r="AH38" s="81"/>
      <c r="AI38" s="81"/>
      <c r="AJ38" s="81"/>
    </row>
    <row r="39" spans="1:36" ht="17.100000000000001" customHeight="1">
      <c r="A39" s="81"/>
      <c r="B39" s="81"/>
      <c r="C39" s="81"/>
      <c r="D39" s="81"/>
      <c r="E39" s="81"/>
      <c r="F39" s="81"/>
      <c r="G39" s="81"/>
      <c r="H39" s="81"/>
      <c r="I39" s="96"/>
      <c r="J39" s="81"/>
      <c r="K39" s="81"/>
      <c r="L39" s="81"/>
      <c r="M39" s="81"/>
      <c r="N39" s="81"/>
      <c r="O39" s="81"/>
      <c r="P39" s="81"/>
      <c r="Q39" s="81"/>
      <c r="R39" s="81"/>
      <c r="S39" s="81"/>
      <c r="T39" s="81"/>
      <c r="U39" s="81"/>
      <c r="V39" s="81"/>
      <c r="W39" s="81"/>
      <c r="X39" s="81"/>
      <c r="Y39" s="81"/>
      <c r="Z39" s="81"/>
      <c r="AA39" s="81"/>
      <c r="AB39" s="81"/>
      <c r="AC39" s="81"/>
      <c r="AD39" s="81"/>
      <c r="AE39" s="81"/>
      <c r="AF39" s="81"/>
      <c r="AG39" s="81"/>
      <c r="AH39" s="81"/>
      <c r="AI39" s="81"/>
      <c r="AJ39" s="81"/>
    </row>
    <row r="40" spans="1:36" ht="17.100000000000001" customHeight="1">
      <c r="A40" s="81"/>
      <c r="B40" s="81"/>
      <c r="C40" s="81"/>
      <c r="D40" s="81"/>
      <c r="E40" s="81"/>
      <c r="F40" s="81"/>
      <c r="G40" s="81"/>
      <c r="H40" s="81"/>
      <c r="I40" s="96"/>
      <c r="J40" s="81"/>
      <c r="K40" s="81"/>
      <c r="L40" s="81"/>
      <c r="M40" s="81"/>
      <c r="N40" s="81"/>
      <c r="O40" s="81"/>
      <c r="P40" s="81"/>
      <c r="Q40" s="81"/>
      <c r="R40" s="81"/>
      <c r="S40" s="81"/>
      <c r="T40" s="81"/>
      <c r="U40" s="81"/>
      <c r="V40" s="81"/>
      <c r="W40" s="81"/>
      <c r="X40" s="81"/>
      <c r="Y40" s="81"/>
      <c r="Z40" s="81"/>
      <c r="AA40" s="81"/>
      <c r="AB40" s="81"/>
      <c r="AC40" s="81"/>
      <c r="AD40" s="81"/>
      <c r="AE40" s="81"/>
      <c r="AF40" s="81"/>
      <c r="AG40" s="81"/>
      <c r="AH40" s="81"/>
      <c r="AI40" s="81"/>
      <c r="AJ40" s="81"/>
    </row>
    <row r="41" spans="1:36" ht="17.100000000000001" customHeight="1">
      <c r="A41" s="81"/>
      <c r="B41" s="81"/>
      <c r="C41" s="81"/>
      <c r="D41" s="81"/>
      <c r="E41" s="81"/>
      <c r="F41" s="81"/>
      <c r="G41" s="81"/>
      <c r="H41" s="81"/>
      <c r="I41" s="96"/>
      <c r="J41" s="81"/>
      <c r="K41" s="81"/>
      <c r="L41" s="81"/>
      <c r="M41" s="81"/>
      <c r="N41" s="81"/>
      <c r="O41" s="81"/>
      <c r="P41" s="81"/>
      <c r="Q41" s="81"/>
      <c r="R41" s="81"/>
      <c r="S41" s="81"/>
      <c r="T41" s="81"/>
      <c r="U41" s="81"/>
      <c r="V41" s="81"/>
      <c r="W41" s="81"/>
      <c r="X41" s="81"/>
      <c r="Y41" s="81"/>
      <c r="Z41" s="81"/>
      <c r="AA41" s="81"/>
      <c r="AB41" s="81"/>
      <c r="AC41" s="81"/>
      <c r="AD41" s="81"/>
      <c r="AE41" s="81"/>
      <c r="AF41" s="81"/>
      <c r="AG41" s="81"/>
      <c r="AH41" s="81"/>
      <c r="AI41" s="81"/>
      <c r="AJ41" s="81"/>
    </row>
    <row r="42" spans="1:36" ht="17.100000000000001" customHeight="1">
      <c r="A42" s="96"/>
      <c r="B42" s="96"/>
      <c r="C42" s="96"/>
      <c r="D42" s="96"/>
      <c r="E42" s="96"/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  <c r="V42" s="96"/>
      <c r="W42" s="96"/>
      <c r="X42" s="96"/>
      <c r="Y42" s="96"/>
      <c r="Z42" s="96"/>
      <c r="AA42" s="96"/>
      <c r="AB42" s="96"/>
      <c r="AC42" s="96"/>
      <c r="AD42" s="96"/>
      <c r="AE42" s="96"/>
      <c r="AF42" s="96"/>
      <c r="AG42" s="96"/>
      <c r="AH42" s="96"/>
      <c r="AI42" s="96"/>
      <c r="AJ42" s="96"/>
    </row>
    <row r="43" spans="1:36" ht="17.100000000000001" customHeight="1">
      <c r="A43" s="96"/>
      <c r="B43" s="96"/>
      <c r="C43" s="96"/>
      <c r="D43" s="96"/>
      <c r="E43" s="96"/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  <c r="V43" s="96"/>
      <c r="W43" s="96"/>
      <c r="X43" s="96"/>
      <c r="Y43" s="96"/>
      <c r="Z43" s="96"/>
      <c r="AA43" s="96"/>
      <c r="AB43" s="96"/>
      <c r="AC43" s="96"/>
      <c r="AD43" s="96"/>
      <c r="AE43" s="96"/>
      <c r="AF43" s="96"/>
      <c r="AG43" s="96"/>
      <c r="AH43" s="96"/>
      <c r="AI43" s="96"/>
      <c r="AJ43" s="96"/>
    </row>
    <row r="44" spans="1:36" ht="17.100000000000001" customHeight="1">
      <c r="A44" s="96"/>
      <c r="B44" s="96"/>
      <c r="C44" s="96"/>
      <c r="D44" s="96"/>
      <c r="E44" s="96"/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  <c r="V44" s="96"/>
      <c r="W44" s="96"/>
      <c r="X44" s="96"/>
      <c r="Y44" s="96"/>
      <c r="Z44" s="96"/>
      <c r="AA44" s="96"/>
      <c r="AB44" s="96"/>
      <c r="AC44" s="96"/>
      <c r="AD44" s="96"/>
      <c r="AE44" s="96"/>
      <c r="AF44" s="96"/>
      <c r="AG44" s="96"/>
      <c r="AH44" s="96"/>
      <c r="AI44" s="96"/>
      <c r="AJ44" s="96"/>
    </row>
    <row r="45" spans="1:36" ht="17.100000000000001" customHeight="1">
      <c r="A45" s="96"/>
      <c r="B45" s="96"/>
      <c r="C45" s="96"/>
      <c r="D45" s="96"/>
      <c r="E45" s="96"/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  <c r="V45" s="96"/>
      <c r="W45" s="96"/>
      <c r="X45" s="96"/>
      <c r="Y45" s="96"/>
      <c r="Z45" s="96"/>
      <c r="AA45" s="96"/>
      <c r="AB45" s="96"/>
      <c r="AC45" s="96"/>
      <c r="AD45" s="96"/>
      <c r="AE45" s="96"/>
      <c r="AF45" s="96"/>
      <c r="AG45" s="96"/>
      <c r="AH45" s="96"/>
      <c r="AI45" s="96"/>
      <c r="AJ45" s="96"/>
    </row>
    <row r="46" spans="1:36" ht="17.100000000000001" customHeight="1">
      <c r="A46" s="96"/>
      <c r="B46" s="96"/>
      <c r="C46" s="96"/>
      <c r="D46" s="96"/>
      <c r="E46" s="96"/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  <c r="V46" s="96"/>
      <c r="W46" s="96"/>
      <c r="X46" s="96"/>
      <c r="Y46" s="96"/>
      <c r="Z46" s="96"/>
      <c r="AA46" s="96"/>
      <c r="AB46" s="96"/>
      <c r="AC46" s="96"/>
      <c r="AD46" s="96"/>
      <c r="AE46" s="96"/>
      <c r="AF46" s="96"/>
      <c r="AG46" s="96"/>
      <c r="AH46" s="96"/>
      <c r="AI46" s="96"/>
      <c r="AJ46" s="96"/>
    </row>
    <row r="47" spans="1:36" s="154" customFormat="1" ht="17.100000000000001" customHeight="1">
      <c r="A47" s="96"/>
      <c r="B47" s="96"/>
      <c r="C47" s="96"/>
      <c r="D47" s="96"/>
      <c r="E47" s="96"/>
      <c r="F47" s="96"/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  <c r="V47" s="96"/>
      <c r="W47" s="96"/>
      <c r="X47" s="96"/>
      <c r="Y47" s="96"/>
      <c r="Z47" s="96"/>
      <c r="AA47" s="96"/>
      <c r="AB47" s="96"/>
      <c r="AC47" s="96"/>
      <c r="AD47" s="96"/>
      <c r="AE47" s="96"/>
      <c r="AF47" s="96"/>
      <c r="AG47" s="96"/>
      <c r="AH47" s="96"/>
      <c r="AI47" s="96"/>
      <c r="AJ47" s="96"/>
    </row>
    <row r="48" spans="1:36" s="154" customFormat="1" ht="17.100000000000001" customHeight="1">
      <c r="A48" s="96"/>
      <c r="B48" s="96"/>
      <c r="C48" s="96"/>
      <c r="D48" s="96"/>
      <c r="E48" s="96"/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  <c r="V48" s="96"/>
      <c r="W48" s="96"/>
      <c r="X48" s="96"/>
      <c r="Y48" s="96"/>
      <c r="Z48" s="96"/>
      <c r="AA48" s="96"/>
      <c r="AB48" s="96"/>
      <c r="AC48" s="96"/>
      <c r="AD48" s="96"/>
      <c r="AE48" s="96"/>
      <c r="AF48" s="96"/>
      <c r="AG48" s="96"/>
      <c r="AH48" s="96"/>
      <c r="AI48" s="96"/>
      <c r="AJ48" s="96"/>
    </row>
    <row r="49" spans="1:36" s="154" customFormat="1" ht="17.100000000000001" customHeight="1">
      <c r="A49" s="96"/>
      <c r="B49" s="96"/>
      <c r="C49" s="96"/>
      <c r="D49" s="96"/>
      <c r="E49" s="96"/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  <c r="V49" s="96"/>
      <c r="W49" s="96"/>
      <c r="X49" s="96"/>
      <c r="Y49" s="96"/>
      <c r="Z49" s="96"/>
      <c r="AA49" s="96"/>
      <c r="AB49" s="96"/>
      <c r="AC49" s="96"/>
      <c r="AD49" s="96"/>
      <c r="AE49" s="96"/>
      <c r="AF49" s="96"/>
      <c r="AG49" s="96"/>
      <c r="AH49" s="96"/>
      <c r="AI49" s="96"/>
      <c r="AJ49" s="96"/>
    </row>
    <row r="50" spans="1:36" s="154" customFormat="1" ht="17.100000000000001" customHeight="1">
      <c r="A50" s="96"/>
      <c r="B50" s="96"/>
      <c r="C50" s="96"/>
      <c r="D50" s="96"/>
      <c r="E50" s="96"/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  <c r="V50" s="96"/>
      <c r="W50" s="96"/>
      <c r="X50" s="96"/>
      <c r="Y50" s="96"/>
      <c r="Z50" s="96"/>
      <c r="AA50" s="96"/>
      <c r="AB50" s="96"/>
      <c r="AC50" s="96"/>
      <c r="AD50" s="96"/>
      <c r="AE50" s="96"/>
      <c r="AF50" s="96"/>
      <c r="AG50" s="96"/>
      <c r="AH50" s="96"/>
      <c r="AI50" s="96"/>
      <c r="AJ50" s="96"/>
    </row>
    <row r="51" spans="1:36" s="154" customFormat="1" ht="17.100000000000001" customHeight="1">
      <c r="A51" s="96"/>
      <c r="B51" s="96"/>
      <c r="C51" s="96"/>
      <c r="D51" s="96"/>
      <c r="E51" s="96"/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  <c r="V51" s="96"/>
      <c r="W51" s="96"/>
      <c r="X51" s="96"/>
      <c r="Y51" s="96"/>
      <c r="Z51" s="96"/>
      <c r="AA51" s="96"/>
      <c r="AB51" s="96"/>
      <c r="AC51" s="96"/>
      <c r="AD51" s="96"/>
      <c r="AE51" s="96"/>
      <c r="AF51" s="96"/>
      <c r="AG51" s="96"/>
      <c r="AH51" s="96"/>
      <c r="AI51" s="96"/>
      <c r="AJ51" s="96"/>
    </row>
    <row r="52" spans="1:36" s="154" customFormat="1" ht="17.100000000000001" customHeight="1">
      <c r="A52" s="96"/>
      <c r="B52" s="96"/>
      <c r="C52" s="96"/>
      <c r="D52" s="96"/>
      <c r="E52" s="96"/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  <c r="V52" s="96"/>
      <c r="W52" s="96"/>
      <c r="X52" s="96"/>
      <c r="Y52" s="96"/>
      <c r="Z52" s="96"/>
      <c r="AA52" s="96"/>
      <c r="AB52" s="96"/>
      <c r="AC52" s="96"/>
      <c r="AD52" s="96"/>
      <c r="AE52" s="96"/>
      <c r="AF52" s="96"/>
      <c r="AG52" s="96"/>
      <c r="AH52" s="96"/>
      <c r="AI52" s="96"/>
      <c r="AJ52" s="96"/>
    </row>
    <row r="53" spans="1:36" s="154" customFormat="1" ht="17.100000000000001" customHeight="1">
      <c r="A53" s="96"/>
      <c r="B53" s="96"/>
      <c r="C53" s="96"/>
      <c r="D53" s="96"/>
      <c r="E53" s="96"/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  <c r="V53" s="96"/>
      <c r="W53" s="96"/>
      <c r="X53" s="96"/>
      <c r="Y53" s="96"/>
      <c r="Z53" s="96"/>
      <c r="AA53" s="96"/>
      <c r="AB53" s="96"/>
      <c r="AC53" s="96"/>
      <c r="AD53" s="96"/>
      <c r="AE53" s="96"/>
      <c r="AF53" s="96"/>
      <c r="AG53" s="96"/>
      <c r="AH53" s="96"/>
      <c r="AI53" s="96"/>
      <c r="AJ53" s="96"/>
    </row>
    <row r="54" spans="1:36" s="154" customFormat="1" ht="17.100000000000001" customHeight="1">
      <c r="A54" s="96"/>
      <c r="B54" s="96"/>
      <c r="C54" s="96"/>
      <c r="D54" s="96"/>
      <c r="E54" s="96"/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  <c r="V54" s="96"/>
      <c r="W54" s="96"/>
      <c r="X54" s="96"/>
      <c r="Y54" s="96"/>
      <c r="Z54" s="96"/>
      <c r="AA54" s="96"/>
      <c r="AB54" s="96"/>
      <c r="AC54" s="96"/>
      <c r="AD54" s="96"/>
      <c r="AE54" s="96"/>
      <c r="AF54" s="96"/>
      <c r="AG54" s="96"/>
      <c r="AH54" s="96"/>
      <c r="AI54" s="96"/>
      <c r="AJ54" s="96"/>
    </row>
    <row r="55" spans="1:36" s="154" customFormat="1" ht="17.100000000000001" customHeight="1">
      <c r="A55" s="96"/>
      <c r="B55" s="96"/>
      <c r="C55" s="96"/>
      <c r="D55" s="96"/>
      <c r="E55" s="96"/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  <c r="V55" s="96"/>
      <c r="W55" s="96"/>
      <c r="X55" s="96"/>
      <c r="Y55" s="96"/>
      <c r="Z55" s="96"/>
      <c r="AA55" s="96"/>
      <c r="AB55" s="96"/>
      <c r="AC55" s="96"/>
      <c r="AD55" s="96"/>
      <c r="AE55" s="96"/>
      <c r="AF55" s="96"/>
      <c r="AG55" s="96"/>
      <c r="AH55" s="96"/>
      <c r="AI55" s="96"/>
      <c r="AJ55" s="96"/>
    </row>
    <row r="56" spans="1:36" s="154" customFormat="1" ht="17.100000000000001" customHeight="1">
      <c r="A56" s="96"/>
      <c r="B56" s="96"/>
      <c r="C56" s="96"/>
      <c r="D56" s="96"/>
      <c r="E56" s="96"/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  <c r="V56" s="96"/>
      <c r="W56" s="96"/>
      <c r="X56" s="96"/>
      <c r="Y56" s="96"/>
      <c r="Z56" s="96"/>
      <c r="AA56" s="96"/>
      <c r="AB56" s="96"/>
      <c r="AC56" s="96"/>
      <c r="AD56" s="96"/>
      <c r="AE56" s="96"/>
      <c r="AF56" s="96"/>
      <c r="AG56" s="96"/>
      <c r="AH56" s="96"/>
      <c r="AI56" s="96"/>
      <c r="AJ56" s="96"/>
    </row>
    <row r="57" spans="1:36" s="154" customFormat="1" ht="17.100000000000001" customHeight="1">
      <c r="A57" s="96"/>
      <c r="B57" s="96"/>
      <c r="C57" s="96"/>
      <c r="D57" s="96"/>
      <c r="E57" s="96"/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  <c r="V57" s="96"/>
      <c r="W57" s="96"/>
      <c r="X57" s="96"/>
      <c r="Y57" s="96"/>
      <c r="Z57" s="96"/>
      <c r="AA57" s="96"/>
      <c r="AB57" s="96"/>
      <c r="AC57" s="96"/>
      <c r="AD57" s="96"/>
      <c r="AE57" s="96"/>
      <c r="AF57" s="96"/>
      <c r="AG57" s="96"/>
      <c r="AH57" s="96"/>
      <c r="AI57" s="96"/>
      <c r="AJ57" s="96"/>
    </row>
    <row r="58" spans="1:36" s="154" customFormat="1" ht="17.100000000000001" customHeight="1">
      <c r="A58" s="96"/>
      <c r="B58" s="96"/>
      <c r="C58" s="96"/>
      <c r="D58" s="96"/>
      <c r="E58" s="96"/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  <c r="V58" s="96"/>
      <c r="W58" s="96"/>
      <c r="X58" s="96"/>
      <c r="Y58" s="96"/>
      <c r="Z58" s="96"/>
      <c r="AA58" s="96"/>
      <c r="AB58" s="96"/>
      <c r="AC58" s="96"/>
      <c r="AD58" s="96"/>
      <c r="AE58" s="96"/>
      <c r="AF58" s="96"/>
      <c r="AG58" s="96"/>
      <c r="AH58" s="96"/>
      <c r="AI58" s="96"/>
      <c r="AJ58" s="96"/>
    </row>
    <row r="59" spans="1:36" s="154" customFormat="1" ht="17.100000000000001" customHeight="1">
      <c r="A59" s="96"/>
      <c r="B59" s="96"/>
      <c r="C59" s="96"/>
      <c r="D59" s="96"/>
      <c r="E59" s="96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  <c r="V59" s="96"/>
      <c r="W59" s="96"/>
      <c r="X59" s="96"/>
      <c r="Y59" s="96"/>
      <c r="Z59" s="96"/>
      <c r="AA59" s="96"/>
      <c r="AB59" s="96"/>
      <c r="AC59" s="96"/>
      <c r="AD59" s="96"/>
      <c r="AE59" s="96"/>
      <c r="AF59" s="96"/>
      <c r="AG59" s="96"/>
      <c r="AH59" s="96"/>
      <c r="AI59" s="96"/>
      <c r="AJ59" s="96"/>
    </row>
    <row r="60" spans="1:36" s="154" customFormat="1" ht="17.100000000000001" customHeight="1">
      <c r="A60" s="96"/>
      <c r="B60" s="96"/>
      <c r="C60" s="96"/>
      <c r="D60" s="96"/>
      <c r="E60" s="96"/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  <c r="V60" s="96"/>
      <c r="W60" s="96"/>
      <c r="X60" s="96"/>
      <c r="Y60" s="96"/>
      <c r="Z60" s="96"/>
      <c r="AA60" s="96"/>
      <c r="AB60" s="96"/>
      <c r="AC60" s="96"/>
      <c r="AD60" s="96"/>
      <c r="AE60" s="96"/>
      <c r="AF60" s="96"/>
      <c r="AG60" s="96"/>
      <c r="AH60" s="96"/>
      <c r="AI60" s="96"/>
      <c r="AJ60" s="96"/>
    </row>
    <row r="61" spans="1:36" s="154" customFormat="1" ht="17.100000000000001" customHeight="1">
      <c r="A61" s="96"/>
      <c r="B61" s="96"/>
      <c r="C61" s="96"/>
      <c r="D61" s="96"/>
      <c r="E61" s="96"/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  <c r="V61" s="96"/>
      <c r="W61" s="96"/>
      <c r="X61" s="96"/>
      <c r="Y61" s="96"/>
      <c r="Z61" s="96"/>
      <c r="AA61" s="96"/>
      <c r="AB61" s="96"/>
      <c r="AC61" s="96"/>
      <c r="AD61" s="96"/>
      <c r="AE61" s="96"/>
      <c r="AF61" s="96"/>
      <c r="AG61" s="96"/>
      <c r="AH61" s="96"/>
      <c r="AI61" s="96"/>
      <c r="AJ61" s="96"/>
    </row>
    <row r="62" spans="1:36" s="154" customFormat="1" ht="17.100000000000001" customHeight="1">
      <c r="A62" s="96"/>
      <c r="B62" s="96"/>
      <c r="C62" s="96"/>
      <c r="D62" s="96"/>
      <c r="E62" s="96"/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  <c r="V62" s="96"/>
      <c r="W62" s="96"/>
      <c r="X62" s="96"/>
      <c r="Y62" s="96"/>
      <c r="Z62" s="96"/>
      <c r="AA62" s="96"/>
      <c r="AB62" s="96"/>
      <c r="AC62" s="96"/>
      <c r="AD62" s="96"/>
      <c r="AE62" s="96"/>
      <c r="AF62" s="96"/>
      <c r="AG62" s="96"/>
      <c r="AH62" s="96"/>
      <c r="AI62" s="96"/>
      <c r="AJ62" s="96"/>
    </row>
    <row r="63" spans="1:36" s="154" customFormat="1" ht="17.100000000000001" customHeight="1">
      <c r="A63" s="96"/>
      <c r="B63" s="96"/>
      <c r="C63" s="96"/>
      <c r="D63" s="96"/>
      <c r="E63" s="96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  <c r="V63" s="96"/>
      <c r="W63" s="96"/>
      <c r="X63" s="96"/>
      <c r="Y63" s="96"/>
      <c r="Z63" s="96"/>
      <c r="AA63" s="96"/>
      <c r="AB63" s="96"/>
      <c r="AC63" s="96"/>
      <c r="AD63" s="96"/>
      <c r="AE63" s="96"/>
      <c r="AF63" s="96"/>
      <c r="AG63" s="96"/>
      <c r="AH63" s="96"/>
      <c r="AI63" s="96"/>
      <c r="AJ63" s="96"/>
    </row>
    <row r="64" spans="1:36" s="154" customFormat="1" ht="17.100000000000001" customHeight="1">
      <c r="A64" s="96"/>
      <c r="B64" s="96"/>
      <c r="C64" s="96"/>
      <c r="D64" s="96"/>
      <c r="E64" s="96"/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  <c r="V64" s="96"/>
      <c r="W64" s="96"/>
      <c r="X64" s="96"/>
      <c r="Y64" s="96"/>
      <c r="Z64" s="96"/>
      <c r="AA64" s="96"/>
      <c r="AB64" s="96"/>
      <c r="AC64" s="96"/>
      <c r="AD64" s="96"/>
      <c r="AE64" s="96"/>
      <c r="AF64" s="96"/>
      <c r="AG64" s="96"/>
      <c r="AH64" s="96"/>
      <c r="AI64" s="96"/>
      <c r="AJ64" s="96"/>
    </row>
    <row r="65" spans="1:36" s="154" customFormat="1" ht="17.100000000000001" customHeight="1">
      <c r="A65" s="96"/>
      <c r="B65" s="96"/>
      <c r="C65" s="96"/>
      <c r="D65" s="96"/>
      <c r="E65" s="96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  <c r="V65" s="96"/>
      <c r="W65" s="96"/>
      <c r="X65" s="96"/>
      <c r="Y65" s="96"/>
      <c r="Z65" s="96"/>
      <c r="AA65" s="96"/>
      <c r="AB65" s="96"/>
      <c r="AC65" s="96"/>
      <c r="AD65" s="96"/>
      <c r="AE65" s="96"/>
      <c r="AF65" s="96"/>
      <c r="AG65" s="96"/>
      <c r="AH65" s="96"/>
      <c r="AI65" s="96"/>
      <c r="AJ65" s="96"/>
    </row>
    <row r="66" spans="1:36" s="154" customFormat="1" ht="17.100000000000001" customHeight="1">
      <c r="A66" s="96"/>
      <c r="B66" s="96"/>
      <c r="C66" s="96"/>
      <c r="D66" s="96"/>
      <c r="E66" s="96"/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  <c r="V66" s="96"/>
      <c r="W66" s="96"/>
      <c r="X66" s="96"/>
      <c r="Y66" s="96"/>
      <c r="Z66" s="96"/>
      <c r="AA66" s="96"/>
      <c r="AB66" s="96"/>
      <c r="AC66" s="96"/>
      <c r="AD66" s="96"/>
      <c r="AE66" s="96"/>
      <c r="AF66" s="96"/>
      <c r="AG66" s="96"/>
      <c r="AH66" s="96"/>
      <c r="AI66" s="96"/>
      <c r="AJ66" s="96"/>
    </row>
    <row r="67" spans="1:36" s="154" customFormat="1" ht="17.100000000000001" customHeight="1">
      <c r="A67" s="96"/>
      <c r="B67" s="96"/>
      <c r="C67" s="96"/>
      <c r="D67" s="96"/>
      <c r="E67" s="96"/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  <c r="U67" s="96"/>
      <c r="V67" s="96"/>
      <c r="W67" s="96"/>
      <c r="X67" s="96"/>
      <c r="Y67" s="96"/>
      <c r="Z67" s="96"/>
      <c r="AA67" s="96"/>
      <c r="AB67" s="96"/>
      <c r="AC67" s="96"/>
      <c r="AD67" s="96"/>
      <c r="AE67" s="96"/>
      <c r="AF67" s="96"/>
      <c r="AG67" s="96"/>
      <c r="AH67" s="96"/>
      <c r="AI67" s="96"/>
      <c r="AJ67" s="96"/>
    </row>
    <row r="68" spans="1:36" s="154" customFormat="1" ht="17.100000000000001" customHeight="1">
      <c r="A68" s="96"/>
      <c r="B68" s="96"/>
      <c r="C68" s="96"/>
      <c r="D68" s="96"/>
      <c r="E68" s="96"/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  <c r="U68" s="96"/>
      <c r="V68" s="96"/>
      <c r="W68" s="96"/>
      <c r="X68" s="96"/>
      <c r="Y68" s="96"/>
      <c r="Z68" s="96"/>
      <c r="AA68" s="96"/>
      <c r="AB68" s="96"/>
      <c r="AC68" s="96"/>
      <c r="AD68" s="96"/>
      <c r="AE68" s="96"/>
      <c r="AF68" s="96"/>
      <c r="AG68" s="96"/>
      <c r="AH68" s="96"/>
      <c r="AI68" s="96"/>
      <c r="AJ68" s="96"/>
    </row>
    <row r="69" spans="1:36" s="154" customFormat="1" ht="17.100000000000001" customHeight="1">
      <c r="A69" s="96"/>
      <c r="B69" s="96"/>
      <c r="C69" s="96"/>
      <c r="D69" s="96"/>
      <c r="E69" s="96"/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  <c r="U69" s="96"/>
      <c r="V69" s="96"/>
      <c r="W69" s="96"/>
      <c r="X69" s="96"/>
      <c r="Y69" s="96"/>
      <c r="Z69" s="96"/>
      <c r="AA69" s="96"/>
      <c r="AB69" s="96"/>
      <c r="AC69" s="96"/>
      <c r="AD69" s="96"/>
      <c r="AE69" s="96"/>
      <c r="AF69" s="96"/>
      <c r="AG69" s="96"/>
      <c r="AH69" s="96"/>
      <c r="AI69" s="96"/>
      <c r="AJ69" s="96"/>
    </row>
    <row r="70" spans="1:36" s="154" customFormat="1" ht="17.100000000000001" customHeight="1">
      <c r="A70" s="96"/>
      <c r="B70" s="96"/>
      <c r="C70" s="96"/>
      <c r="D70" s="96"/>
      <c r="E70" s="96"/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  <c r="U70" s="96"/>
      <c r="V70" s="96"/>
      <c r="W70" s="96"/>
      <c r="X70" s="96"/>
      <c r="Y70" s="96"/>
      <c r="Z70" s="96"/>
      <c r="AA70" s="96"/>
      <c r="AB70" s="96"/>
      <c r="AC70" s="96"/>
      <c r="AD70" s="96"/>
      <c r="AE70" s="96"/>
      <c r="AF70" s="96"/>
      <c r="AG70" s="96"/>
      <c r="AH70" s="96"/>
      <c r="AI70" s="96"/>
      <c r="AJ70" s="96"/>
    </row>
    <row r="71" spans="1:36" s="154" customFormat="1" ht="17.100000000000001" customHeight="1">
      <c r="A71" s="96"/>
      <c r="B71" s="96"/>
      <c r="C71" s="96"/>
      <c r="D71" s="96"/>
      <c r="E71" s="96"/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  <c r="U71" s="96"/>
      <c r="V71" s="96"/>
      <c r="W71" s="96"/>
      <c r="X71" s="96"/>
      <c r="Y71" s="96"/>
      <c r="Z71" s="96"/>
      <c r="AA71" s="96"/>
      <c r="AB71" s="96"/>
      <c r="AC71" s="96"/>
      <c r="AD71" s="96"/>
      <c r="AE71" s="96"/>
      <c r="AF71" s="96"/>
      <c r="AG71" s="96"/>
      <c r="AH71" s="96"/>
      <c r="AI71" s="96"/>
      <c r="AJ71" s="96"/>
    </row>
    <row r="72" spans="1:36" s="154" customFormat="1" ht="17.100000000000001" customHeight="1">
      <c r="A72" s="96"/>
      <c r="B72" s="96"/>
      <c r="C72" s="96"/>
      <c r="D72" s="96"/>
      <c r="E72" s="96"/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  <c r="U72" s="96"/>
      <c r="V72" s="96"/>
      <c r="W72" s="96"/>
      <c r="X72" s="96"/>
      <c r="Y72" s="96"/>
      <c r="Z72" s="96"/>
      <c r="AA72" s="96"/>
      <c r="AB72" s="96"/>
      <c r="AC72" s="96"/>
      <c r="AD72" s="96"/>
      <c r="AE72" s="96"/>
      <c r="AF72" s="96"/>
      <c r="AG72" s="96"/>
      <c r="AH72" s="96"/>
      <c r="AI72" s="96"/>
      <c r="AJ72" s="96"/>
    </row>
    <row r="73" spans="1:36" s="154" customFormat="1" ht="17.100000000000001" customHeight="1">
      <c r="A73" s="96"/>
      <c r="B73" s="96"/>
      <c r="C73" s="96"/>
      <c r="D73" s="96"/>
      <c r="E73" s="96"/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  <c r="U73" s="96"/>
      <c r="V73" s="96"/>
      <c r="W73" s="96"/>
      <c r="X73" s="96"/>
      <c r="Y73" s="96"/>
      <c r="Z73" s="96"/>
      <c r="AA73" s="96"/>
      <c r="AB73" s="96"/>
      <c r="AC73" s="96"/>
      <c r="AD73" s="96"/>
      <c r="AE73" s="96"/>
      <c r="AF73" s="96"/>
      <c r="AG73" s="96"/>
      <c r="AH73" s="96"/>
      <c r="AI73" s="96"/>
      <c r="AJ73" s="96"/>
    </row>
    <row r="74" spans="1:36" s="154" customFormat="1" ht="17.100000000000001" customHeight="1">
      <c r="A74" s="96"/>
      <c r="B74" s="96"/>
      <c r="C74" s="96"/>
      <c r="D74" s="96"/>
      <c r="E74" s="96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  <c r="U74" s="96"/>
      <c r="V74" s="96"/>
      <c r="W74" s="96"/>
      <c r="X74" s="96"/>
      <c r="Y74" s="96"/>
      <c r="Z74" s="96"/>
      <c r="AA74" s="96"/>
      <c r="AB74" s="96"/>
      <c r="AC74" s="96"/>
      <c r="AD74" s="96"/>
      <c r="AE74" s="96"/>
      <c r="AF74" s="96"/>
      <c r="AG74" s="96"/>
      <c r="AH74" s="96"/>
      <c r="AI74" s="96"/>
      <c r="AJ74" s="96"/>
    </row>
    <row r="75" spans="1:36" s="154" customFormat="1" ht="17.100000000000001" customHeight="1">
      <c r="A75" s="96"/>
      <c r="B75" s="96"/>
      <c r="C75" s="96"/>
      <c r="D75" s="96"/>
      <c r="E75" s="96"/>
      <c r="F75" s="96"/>
      <c r="G75" s="96"/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  <c r="U75" s="96"/>
      <c r="V75" s="96"/>
      <c r="W75" s="96"/>
      <c r="X75" s="96"/>
      <c r="Y75" s="96"/>
      <c r="Z75" s="96"/>
      <c r="AA75" s="96"/>
      <c r="AB75" s="96"/>
      <c r="AC75" s="96"/>
      <c r="AD75" s="96"/>
      <c r="AE75" s="96"/>
      <c r="AF75" s="96"/>
      <c r="AG75" s="96"/>
      <c r="AH75" s="96"/>
      <c r="AI75" s="96"/>
      <c r="AJ75" s="96"/>
    </row>
    <row r="76" spans="1:36" s="154" customFormat="1" ht="17.100000000000001" customHeight="1">
      <c r="A76" s="96"/>
      <c r="B76" s="96"/>
      <c r="C76" s="96"/>
      <c r="D76" s="96"/>
      <c r="E76" s="96"/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  <c r="U76" s="96"/>
      <c r="V76" s="96"/>
      <c r="W76" s="96"/>
      <c r="X76" s="96"/>
      <c r="Y76" s="96"/>
      <c r="Z76" s="96"/>
      <c r="AA76" s="96"/>
      <c r="AB76" s="96"/>
      <c r="AC76" s="96"/>
      <c r="AD76" s="96"/>
      <c r="AE76" s="96"/>
      <c r="AF76" s="96"/>
      <c r="AG76" s="96"/>
      <c r="AH76" s="96"/>
      <c r="AI76" s="96"/>
      <c r="AJ76" s="96"/>
    </row>
    <row r="77" spans="1:36" s="154" customFormat="1" ht="17.100000000000001" customHeight="1">
      <c r="A77" s="96"/>
      <c r="B77" s="96"/>
      <c r="C77" s="96"/>
      <c r="D77" s="96"/>
      <c r="E77" s="96"/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  <c r="U77" s="96"/>
      <c r="V77" s="96"/>
      <c r="W77" s="96"/>
      <c r="X77" s="96"/>
      <c r="Y77" s="96"/>
      <c r="Z77" s="96"/>
      <c r="AA77" s="96"/>
      <c r="AB77" s="96"/>
      <c r="AC77" s="96"/>
      <c r="AD77" s="96"/>
      <c r="AE77" s="96"/>
      <c r="AF77" s="96"/>
      <c r="AG77" s="96"/>
      <c r="AH77" s="96"/>
      <c r="AI77" s="96"/>
      <c r="AJ77" s="96"/>
    </row>
    <row r="78" spans="1:36" s="154" customFormat="1" ht="17.100000000000001" customHeight="1">
      <c r="A78" s="96"/>
      <c r="B78" s="96"/>
      <c r="C78" s="96"/>
      <c r="D78" s="96"/>
      <c r="E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  <c r="U78" s="96"/>
      <c r="V78" s="96"/>
      <c r="W78" s="96"/>
      <c r="X78" s="96"/>
      <c r="Y78" s="96"/>
      <c r="Z78" s="96"/>
      <c r="AA78" s="96"/>
      <c r="AB78" s="96"/>
      <c r="AC78" s="96"/>
      <c r="AD78" s="96"/>
      <c r="AE78" s="96"/>
      <c r="AF78" s="96"/>
      <c r="AG78" s="96"/>
      <c r="AH78" s="96"/>
      <c r="AI78" s="96"/>
      <c r="AJ78" s="96"/>
    </row>
    <row r="79" spans="1:36" s="154" customFormat="1" ht="17.100000000000001" customHeight="1">
      <c r="A79" s="96"/>
      <c r="B79" s="96"/>
      <c r="C79" s="96"/>
      <c r="D79" s="96"/>
      <c r="E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  <c r="U79" s="96"/>
      <c r="V79" s="96"/>
      <c r="W79" s="96"/>
      <c r="X79" s="96"/>
      <c r="Y79" s="96"/>
      <c r="Z79" s="96"/>
      <c r="AA79" s="96"/>
      <c r="AB79" s="96"/>
      <c r="AC79" s="96"/>
      <c r="AD79" s="96"/>
      <c r="AE79" s="96"/>
      <c r="AF79" s="96"/>
      <c r="AG79" s="96"/>
      <c r="AH79" s="96"/>
      <c r="AI79" s="96"/>
      <c r="AJ79" s="96"/>
    </row>
    <row r="80" spans="1:36" s="154" customFormat="1" ht="17.100000000000001" customHeight="1">
      <c r="A80" s="96"/>
      <c r="B80" s="96"/>
      <c r="C80" s="96"/>
      <c r="D80" s="96"/>
      <c r="E80" s="96"/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  <c r="U80" s="96"/>
      <c r="V80" s="96"/>
      <c r="W80" s="96"/>
      <c r="X80" s="96"/>
      <c r="Y80" s="96"/>
      <c r="Z80" s="96"/>
      <c r="AA80" s="96"/>
      <c r="AB80" s="96"/>
      <c r="AC80" s="96"/>
      <c r="AD80" s="96"/>
      <c r="AE80" s="96"/>
      <c r="AF80" s="96"/>
      <c r="AG80" s="96"/>
      <c r="AH80" s="96"/>
      <c r="AI80" s="96"/>
      <c r="AJ80" s="96"/>
    </row>
    <row r="81" spans="1:36" s="154" customFormat="1" ht="17.100000000000001" customHeight="1">
      <c r="A81" s="96"/>
      <c r="B81" s="96"/>
      <c r="C81" s="96"/>
      <c r="D81" s="96"/>
      <c r="E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  <c r="U81" s="96"/>
      <c r="V81" s="96"/>
      <c r="W81" s="96"/>
      <c r="X81" s="96"/>
      <c r="Y81" s="96"/>
      <c r="Z81" s="96"/>
      <c r="AA81" s="96"/>
      <c r="AB81" s="96"/>
      <c r="AC81" s="96"/>
      <c r="AD81" s="96"/>
      <c r="AE81" s="96"/>
      <c r="AF81" s="96"/>
      <c r="AG81" s="96"/>
      <c r="AH81" s="96"/>
      <c r="AI81" s="96"/>
      <c r="AJ81" s="96"/>
    </row>
    <row r="82" spans="1:36" s="154" customFormat="1" ht="17.100000000000001" customHeight="1">
      <c r="A82" s="96"/>
      <c r="B82" s="96"/>
      <c r="C82" s="96"/>
      <c r="D82" s="96"/>
      <c r="E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  <c r="U82" s="96"/>
      <c r="V82" s="96"/>
      <c r="W82" s="96"/>
      <c r="X82" s="96"/>
      <c r="Y82" s="96"/>
      <c r="Z82" s="96"/>
      <c r="AA82" s="96"/>
      <c r="AB82" s="96"/>
      <c r="AC82" s="96"/>
      <c r="AD82" s="96"/>
      <c r="AE82" s="96"/>
      <c r="AF82" s="96"/>
      <c r="AG82" s="96"/>
      <c r="AH82" s="96"/>
      <c r="AI82" s="96"/>
      <c r="AJ82" s="96"/>
    </row>
    <row r="83" spans="1:36" s="154" customFormat="1" ht="17.100000000000001" customHeight="1">
      <c r="A83" s="96"/>
      <c r="B83" s="96"/>
      <c r="C83" s="96"/>
      <c r="D83" s="96"/>
      <c r="E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  <c r="U83" s="96"/>
      <c r="V83" s="96"/>
      <c r="W83" s="96"/>
      <c r="X83" s="96"/>
      <c r="Y83" s="96"/>
      <c r="Z83" s="96"/>
      <c r="AA83" s="96"/>
      <c r="AB83" s="96"/>
      <c r="AC83" s="96"/>
      <c r="AD83" s="96"/>
      <c r="AE83" s="96"/>
      <c r="AF83" s="96"/>
      <c r="AG83" s="96"/>
      <c r="AH83" s="96"/>
      <c r="AI83" s="96"/>
      <c r="AJ83" s="96"/>
    </row>
    <row r="84" spans="1:36" s="154" customFormat="1" ht="17.100000000000001" customHeight="1">
      <c r="A84" s="96"/>
      <c r="B84" s="96"/>
      <c r="C84" s="96"/>
      <c r="D84" s="96"/>
      <c r="E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  <c r="U84" s="96"/>
      <c r="V84" s="96"/>
      <c r="W84" s="96"/>
      <c r="X84" s="96"/>
      <c r="Y84" s="96"/>
      <c r="Z84" s="96"/>
      <c r="AA84" s="96"/>
      <c r="AB84" s="96"/>
      <c r="AC84" s="96"/>
      <c r="AD84" s="96"/>
      <c r="AE84" s="96"/>
      <c r="AF84" s="96"/>
      <c r="AG84" s="96"/>
      <c r="AH84" s="96"/>
      <c r="AI84" s="96"/>
      <c r="AJ84" s="96"/>
    </row>
    <row r="85" spans="1:36" s="154" customFormat="1" ht="17.100000000000001" customHeight="1">
      <c r="A85" s="96"/>
      <c r="B85" s="96"/>
      <c r="C85" s="96"/>
      <c r="D85" s="96"/>
      <c r="E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  <c r="U85" s="96"/>
      <c r="V85" s="96"/>
      <c r="W85" s="96"/>
      <c r="X85" s="96"/>
      <c r="Y85" s="96"/>
      <c r="Z85" s="96"/>
      <c r="AA85" s="96"/>
      <c r="AB85" s="96"/>
      <c r="AC85" s="96"/>
      <c r="AD85" s="96"/>
      <c r="AE85" s="96"/>
      <c r="AF85" s="96"/>
      <c r="AG85" s="96"/>
      <c r="AH85" s="96"/>
      <c r="AI85" s="96"/>
      <c r="AJ85" s="96"/>
    </row>
    <row r="86" spans="1:36" s="154" customFormat="1" ht="17.100000000000001" customHeight="1">
      <c r="A86" s="96"/>
      <c r="B86" s="96"/>
      <c r="C86" s="96"/>
      <c r="D86" s="96"/>
      <c r="E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  <c r="U86" s="96"/>
      <c r="V86" s="96"/>
      <c r="W86" s="96"/>
      <c r="X86" s="96"/>
      <c r="Y86" s="96"/>
      <c r="Z86" s="96"/>
      <c r="AA86" s="96"/>
      <c r="AB86" s="96"/>
      <c r="AC86" s="96"/>
      <c r="AD86" s="96"/>
      <c r="AE86" s="96"/>
      <c r="AF86" s="96"/>
      <c r="AG86" s="96"/>
      <c r="AH86" s="96"/>
      <c r="AI86" s="96"/>
      <c r="AJ86" s="96"/>
    </row>
    <row r="87" spans="1:36" s="154" customFormat="1" ht="17.100000000000001" customHeight="1">
      <c r="A87" s="96"/>
      <c r="B87" s="96"/>
      <c r="C87" s="96"/>
      <c r="D87" s="96"/>
      <c r="E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  <c r="U87" s="96"/>
      <c r="V87" s="96"/>
      <c r="W87" s="96"/>
      <c r="X87" s="96"/>
      <c r="Y87" s="96"/>
      <c r="Z87" s="96"/>
      <c r="AA87" s="96"/>
      <c r="AB87" s="96"/>
      <c r="AC87" s="96"/>
      <c r="AD87" s="96"/>
      <c r="AE87" s="96"/>
      <c r="AF87" s="96"/>
      <c r="AG87" s="96"/>
      <c r="AH87" s="96"/>
      <c r="AI87" s="96"/>
      <c r="AJ87" s="96"/>
    </row>
    <row r="88" spans="1:36" s="154" customFormat="1" ht="17.100000000000001" customHeight="1">
      <c r="A88" s="96"/>
      <c r="B88" s="96"/>
      <c r="C88" s="96"/>
      <c r="D88" s="96"/>
      <c r="E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  <c r="U88" s="96"/>
      <c r="V88" s="96"/>
      <c r="W88" s="96"/>
      <c r="X88" s="96"/>
      <c r="Y88" s="96"/>
      <c r="Z88" s="96"/>
      <c r="AA88" s="96"/>
      <c r="AB88" s="96"/>
      <c r="AC88" s="96"/>
      <c r="AD88" s="96"/>
      <c r="AE88" s="96"/>
      <c r="AF88" s="96"/>
      <c r="AG88" s="96"/>
      <c r="AH88" s="96"/>
      <c r="AI88" s="96"/>
      <c r="AJ88" s="96"/>
    </row>
    <row r="89" spans="1:36" s="154" customFormat="1" ht="17.100000000000001" customHeight="1">
      <c r="A89" s="96"/>
      <c r="B89" s="96"/>
      <c r="C89" s="96"/>
      <c r="D89" s="96"/>
      <c r="E89" s="96"/>
      <c r="F89" s="96"/>
      <c r="G89" s="96"/>
      <c r="H89" s="96"/>
      <c r="I89" s="96"/>
      <c r="J89" s="96"/>
      <c r="K89" s="96"/>
      <c r="L89" s="96"/>
      <c r="M89" s="96"/>
      <c r="N89" s="96"/>
      <c r="O89" s="96"/>
      <c r="P89" s="96"/>
      <c r="Q89" s="96"/>
      <c r="R89" s="96"/>
      <c r="S89" s="96"/>
      <c r="T89" s="96"/>
      <c r="U89" s="96"/>
      <c r="V89" s="96"/>
      <c r="W89" s="96"/>
      <c r="X89" s="96"/>
      <c r="Y89" s="96"/>
      <c r="Z89" s="96"/>
      <c r="AA89" s="96"/>
      <c r="AB89" s="96"/>
      <c r="AC89" s="96"/>
      <c r="AD89" s="96"/>
      <c r="AE89" s="96"/>
      <c r="AF89" s="96"/>
      <c r="AG89" s="96"/>
      <c r="AH89" s="96"/>
      <c r="AI89" s="96"/>
      <c r="AJ89" s="96"/>
    </row>
    <row r="90" spans="1:36" s="154" customFormat="1" ht="17.100000000000001" customHeight="1">
      <c r="A90" s="96"/>
      <c r="B90" s="96"/>
      <c r="C90" s="96"/>
      <c r="D90" s="96"/>
      <c r="E90" s="96"/>
      <c r="F90" s="96"/>
      <c r="G90" s="96"/>
      <c r="H90" s="96"/>
      <c r="I90" s="96"/>
      <c r="J90" s="96"/>
      <c r="K90" s="96"/>
      <c r="L90" s="96"/>
      <c r="M90" s="96"/>
      <c r="N90" s="96"/>
      <c r="O90" s="96"/>
      <c r="P90" s="96"/>
      <c r="Q90" s="96"/>
      <c r="R90" s="96"/>
      <c r="S90" s="96"/>
      <c r="T90" s="96"/>
      <c r="U90" s="96"/>
      <c r="V90" s="96"/>
      <c r="W90" s="96"/>
      <c r="X90" s="96"/>
      <c r="Y90" s="96"/>
      <c r="Z90" s="96"/>
      <c r="AA90" s="96"/>
      <c r="AB90" s="96"/>
      <c r="AC90" s="96"/>
      <c r="AD90" s="96"/>
      <c r="AE90" s="96"/>
      <c r="AF90" s="96"/>
      <c r="AG90" s="96"/>
      <c r="AH90" s="96"/>
      <c r="AI90" s="96"/>
      <c r="AJ90" s="96"/>
    </row>
    <row r="91" spans="1:36" s="154" customFormat="1" ht="17.100000000000001" customHeight="1">
      <c r="A91" s="96"/>
      <c r="B91" s="96"/>
      <c r="C91" s="96"/>
      <c r="D91" s="96"/>
      <c r="E91" s="96"/>
      <c r="F91" s="96"/>
      <c r="G91" s="96"/>
      <c r="H91" s="96"/>
      <c r="I91" s="96"/>
      <c r="J91" s="96"/>
      <c r="K91" s="96"/>
      <c r="L91" s="96"/>
      <c r="M91" s="96"/>
      <c r="N91" s="96"/>
      <c r="O91" s="96"/>
      <c r="P91" s="96"/>
      <c r="Q91" s="96"/>
      <c r="R91" s="96"/>
      <c r="S91" s="96"/>
      <c r="T91" s="96"/>
      <c r="U91" s="96"/>
      <c r="V91" s="96"/>
      <c r="W91" s="96"/>
      <c r="X91" s="96"/>
      <c r="Y91" s="96"/>
      <c r="Z91" s="96"/>
      <c r="AA91" s="96"/>
      <c r="AB91" s="96"/>
      <c r="AC91" s="96"/>
      <c r="AD91" s="96"/>
      <c r="AE91" s="96"/>
      <c r="AF91" s="96"/>
      <c r="AG91" s="96"/>
      <c r="AH91" s="96"/>
      <c r="AI91" s="96"/>
      <c r="AJ91" s="96"/>
    </row>
    <row r="92" spans="1:36" s="154" customFormat="1" ht="17.100000000000001" customHeight="1">
      <c r="A92" s="96"/>
      <c r="B92" s="96"/>
      <c r="C92" s="96"/>
      <c r="D92" s="96"/>
      <c r="E92" s="96"/>
      <c r="F92" s="96"/>
      <c r="G92" s="96"/>
      <c r="H92" s="96"/>
      <c r="I92" s="96"/>
      <c r="J92" s="96"/>
      <c r="K92" s="96"/>
      <c r="L92" s="96"/>
      <c r="M92" s="96"/>
      <c r="N92" s="96"/>
      <c r="O92" s="96"/>
      <c r="P92" s="96"/>
      <c r="Q92" s="96"/>
      <c r="R92" s="96"/>
      <c r="S92" s="96"/>
      <c r="T92" s="96"/>
      <c r="U92" s="96"/>
      <c r="V92" s="96"/>
      <c r="W92" s="96"/>
      <c r="X92" s="96"/>
      <c r="Y92" s="96"/>
      <c r="Z92" s="96"/>
      <c r="AA92" s="96"/>
      <c r="AB92" s="96"/>
      <c r="AC92" s="96"/>
      <c r="AD92" s="96"/>
      <c r="AE92" s="96"/>
      <c r="AF92" s="96"/>
      <c r="AG92" s="96"/>
      <c r="AH92" s="96"/>
      <c r="AI92" s="96"/>
      <c r="AJ92" s="96"/>
    </row>
    <row r="93" spans="1:36" s="154" customFormat="1" ht="17.100000000000001" customHeight="1">
      <c r="A93" s="96"/>
      <c r="B93" s="96"/>
      <c r="C93" s="96"/>
      <c r="D93" s="96"/>
      <c r="E93" s="96"/>
      <c r="F93" s="96"/>
      <c r="G93" s="96"/>
      <c r="H93" s="96"/>
      <c r="I93" s="96"/>
      <c r="J93" s="96"/>
      <c r="K93" s="96"/>
      <c r="L93" s="96"/>
      <c r="M93" s="96"/>
      <c r="N93" s="96"/>
      <c r="O93" s="96"/>
      <c r="P93" s="96"/>
      <c r="Q93" s="96"/>
      <c r="R93" s="96"/>
      <c r="S93" s="96"/>
      <c r="T93" s="96"/>
      <c r="U93" s="96"/>
      <c r="V93" s="96"/>
      <c r="W93" s="96"/>
      <c r="X93" s="96"/>
      <c r="Y93" s="96"/>
      <c r="Z93" s="96"/>
      <c r="AA93" s="96"/>
      <c r="AB93" s="96"/>
      <c r="AC93" s="96"/>
      <c r="AD93" s="96"/>
      <c r="AE93" s="96"/>
      <c r="AF93" s="96"/>
      <c r="AG93" s="96"/>
      <c r="AH93" s="96"/>
      <c r="AI93" s="96"/>
      <c r="AJ93" s="96"/>
    </row>
    <row r="94" spans="1:36" s="154" customFormat="1" ht="17.100000000000001" customHeight="1">
      <c r="A94" s="96"/>
      <c r="B94" s="96"/>
      <c r="C94" s="96"/>
      <c r="D94" s="96"/>
      <c r="E94" s="96"/>
      <c r="F94" s="96"/>
      <c r="G94" s="96"/>
      <c r="H94" s="96"/>
      <c r="I94" s="96"/>
      <c r="J94" s="96"/>
      <c r="K94" s="96"/>
      <c r="L94" s="96"/>
      <c r="M94" s="96"/>
      <c r="N94" s="96"/>
      <c r="O94" s="96"/>
      <c r="P94" s="96"/>
      <c r="Q94" s="96"/>
      <c r="R94" s="96"/>
      <c r="S94" s="96"/>
      <c r="T94" s="96"/>
      <c r="U94" s="96"/>
      <c r="V94" s="96"/>
      <c r="W94" s="96"/>
      <c r="X94" s="96"/>
      <c r="Y94" s="96"/>
      <c r="Z94" s="96"/>
      <c r="AA94" s="96"/>
      <c r="AB94" s="96"/>
      <c r="AC94" s="96"/>
      <c r="AD94" s="96"/>
      <c r="AE94" s="96"/>
      <c r="AF94" s="96"/>
      <c r="AG94" s="96"/>
      <c r="AH94" s="96"/>
      <c r="AI94" s="96"/>
      <c r="AJ94" s="96"/>
    </row>
    <row r="95" spans="1:36" s="154" customFormat="1" ht="17.100000000000001" customHeight="1">
      <c r="A95" s="96"/>
      <c r="B95" s="96"/>
      <c r="C95" s="96"/>
      <c r="D95" s="96"/>
      <c r="E95" s="96"/>
      <c r="F95" s="96"/>
      <c r="G95" s="96"/>
      <c r="H95" s="96"/>
      <c r="I95" s="96"/>
      <c r="J95" s="96"/>
      <c r="K95" s="96"/>
      <c r="L95" s="96"/>
      <c r="M95" s="96"/>
      <c r="N95" s="96"/>
      <c r="O95" s="96"/>
      <c r="P95" s="96"/>
      <c r="Q95" s="96"/>
      <c r="R95" s="96"/>
      <c r="S95" s="96"/>
      <c r="T95" s="96"/>
      <c r="U95" s="96"/>
      <c r="V95" s="96"/>
      <c r="W95" s="96"/>
      <c r="X95" s="96"/>
      <c r="Y95" s="96"/>
      <c r="Z95" s="96"/>
      <c r="AA95" s="96"/>
      <c r="AB95" s="96"/>
      <c r="AC95" s="96"/>
      <c r="AD95" s="96"/>
      <c r="AE95" s="96"/>
      <c r="AF95" s="96"/>
      <c r="AG95" s="96"/>
      <c r="AH95" s="96"/>
      <c r="AI95" s="96"/>
      <c r="AJ95" s="96"/>
    </row>
    <row r="96" spans="1:36" s="154" customFormat="1" ht="17.100000000000001" customHeight="1">
      <c r="A96" s="96"/>
      <c r="B96" s="96"/>
      <c r="C96" s="96"/>
      <c r="D96" s="96"/>
      <c r="E96" s="96"/>
      <c r="F96" s="96"/>
      <c r="G96" s="96"/>
      <c r="H96" s="96"/>
      <c r="I96" s="96"/>
      <c r="J96" s="96"/>
      <c r="K96" s="96"/>
      <c r="L96" s="96"/>
      <c r="M96" s="96"/>
      <c r="N96" s="96"/>
      <c r="O96" s="96"/>
      <c r="P96" s="96"/>
      <c r="Q96" s="96"/>
      <c r="R96" s="96"/>
      <c r="S96" s="96"/>
      <c r="T96" s="96"/>
      <c r="U96" s="96"/>
      <c r="V96" s="96"/>
      <c r="W96" s="96"/>
      <c r="X96" s="96"/>
      <c r="Y96" s="96"/>
      <c r="Z96" s="96"/>
      <c r="AA96" s="96"/>
      <c r="AB96" s="96"/>
      <c r="AC96" s="96"/>
      <c r="AD96" s="96"/>
      <c r="AE96" s="96"/>
      <c r="AF96" s="96"/>
      <c r="AG96" s="96"/>
      <c r="AH96" s="96"/>
      <c r="AI96" s="96"/>
      <c r="AJ96" s="96"/>
    </row>
    <row r="97" spans="1:36" s="154" customFormat="1" ht="17.100000000000001" customHeight="1">
      <c r="A97" s="96"/>
      <c r="B97" s="96"/>
      <c r="C97" s="96"/>
      <c r="D97" s="96"/>
      <c r="E97" s="96"/>
      <c r="F97" s="96"/>
      <c r="G97" s="96"/>
      <c r="H97" s="96"/>
      <c r="I97" s="96"/>
      <c r="J97" s="96"/>
      <c r="K97" s="96"/>
      <c r="L97" s="96"/>
      <c r="M97" s="96"/>
      <c r="N97" s="96"/>
      <c r="O97" s="96"/>
      <c r="P97" s="96"/>
      <c r="Q97" s="96"/>
      <c r="R97" s="96"/>
      <c r="S97" s="96"/>
      <c r="T97" s="96"/>
      <c r="U97" s="96"/>
      <c r="V97" s="96"/>
      <c r="W97" s="96"/>
      <c r="X97" s="96"/>
      <c r="Y97" s="96"/>
      <c r="Z97" s="96"/>
      <c r="AA97" s="96"/>
      <c r="AB97" s="96"/>
      <c r="AC97" s="96"/>
      <c r="AD97" s="96"/>
      <c r="AE97" s="96"/>
      <c r="AF97" s="96"/>
      <c r="AG97" s="96"/>
      <c r="AH97" s="96"/>
      <c r="AI97" s="96"/>
      <c r="AJ97" s="96"/>
    </row>
    <row r="98" spans="1:36" s="154" customFormat="1" ht="17.100000000000001" customHeight="1">
      <c r="A98" s="96"/>
      <c r="B98" s="96"/>
      <c r="C98" s="96"/>
      <c r="D98" s="96"/>
      <c r="E98" s="96"/>
      <c r="F98" s="96"/>
      <c r="G98" s="96"/>
      <c r="H98" s="96"/>
      <c r="I98" s="96"/>
      <c r="J98" s="96"/>
      <c r="K98" s="96"/>
      <c r="L98" s="96"/>
      <c r="M98" s="96"/>
      <c r="N98" s="96"/>
      <c r="O98" s="96"/>
      <c r="P98" s="96"/>
      <c r="Q98" s="96"/>
      <c r="R98" s="96"/>
      <c r="S98" s="96"/>
      <c r="T98" s="96"/>
      <c r="U98" s="96"/>
      <c r="V98" s="96"/>
      <c r="W98" s="96"/>
      <c r="X98" s="96"/>
      <c r="Y98" s="96"/>
      <c r="Z98" s="96"/>
      <c r="AA98" s="96"/>
      <c r="AB98" s="96"/>
      <c r="AC98" s="96"/>
      <c r="AD98" s="96"/>
      <c r="AE98" s="96"/>
      <c r="AF98" s="96"/>
      <c r="AG98" s="96"/>
      <c r="AH98" s="96"/>
      <c r="AI98" s="96"/>
      <c r="AJ98" s="96"/>
    </row>
    <row r="99" spans="1:36" s="154" customFormat="1" ht="17.100000000000001" customHeight="1">
      <c r="A99" s="96"/>
      <c r="B99" s="96"/>
      <c r="C99" s="96"/>
      <c r="D99" s="96"/>
      <c r="E99" s="96"/>
      <c r="F99" s="96"/>
      <c r="G99" s="96"/>
      <c r="H99" s="96"/>
      <c r="I99" s="96"/>
      <c r="J99" s="96"/>
      <c r="K99" s="96"/>
      <c r="L99" s="96"/>
      <c r="M99" s="96"/>
      <c r="N99" s="96"/>
      <c r="O99" s="96"/>
      <c r="P99" s="96"/>
      <c r="Q99" s="96"/>
      <c r="R99" s="96"/>
      <c r="S99" s="96"/>
      <c r="T99" s="96"/>
      <c r="U99" s="96"/>
      <c r="V99" s="96"/>
      <c r="W99" s="96"/>
      <c r="X99" s="96"/>
      <c r="Y99" s="96"/>
      <c r="Z99" s="96"/>
      <c r="AA99" s="96"/>
      <c r="AB99" s="96"/>
      <c r="AC99" s="96"/>
      <c r="AD99" s="96"/>
      <c r="AE99" s="96"/>
      <c r="AF99" s="96"/>
      <c r="AG99" s="96"/>
      <c r="AH99" s="96"/>
      <c r="AI99" s="96"/>
      <c r="AJ99" s="96"/>
    </row>
    <row r="100" spans="1:36" s="154" customFormat="1" ht="17.100000000000001" customHeight="1">
      <c r="A100" s="96"/>
      <c r="B100" s="96"/>
      <c r="C100" s="96"/>
      <c r="D100" s="96"/>
      <c r="E100" s="96"/>
      <c r="F100" s="96"/>
      <c r="G100" s="96"/>
      <c r="H100" s="96"/>
      <c r="I100" s="96"/>
      <c r="J100" s="96"/>
      <c r="K100" s="96"/>
      <c r="L100" s="96"/>
      <c r="M100" s="96"/>
      <c r="N100" s="96"/>
      <c r="O100" s="96"/>
      <c r="P100" s="96"/>
      <c r="Q100" s="96"/>
      <c r="R100" s="96"/>
      <c r="S100" s="96"/>
      <c r="T100" s="96"/>
      <c r="U100" s="96"/>
      <c r="V100" s="96"/>
      <c r="W100" s="96"/>
      <c r="X100" s="96"/>
      <c r="Y100" s="96"/>
      <c r="Z100" s="96"/>
      <c r="AA100" s="96"/>
      <c r="AB100" s="96"/>
      <c r="AC100" s="96"/>
      <c r="AD100" s="96"/>
      <c r="AE100" s="96"/>
      <c r="AF100" s="96"/>
      <c r="AG100" s="96"/>
      <c r="AH100" s="96"/>
      <c r="AI100" s="96"/>
      <c r="AJ100" s="96"/>
    </row>
    <row r="101" spans="1:36" s="154" customFormat="1" ht="17.100000000000001" customHeight="1">
      <c r="A101" s="96"/>
      <c r="B101" s="96"/>
      <c r="C101" s="96"/>
      <c r="D101" s="96"/>
      <c r="E101" s="96"/>
      <c r="F101" s="96"/>
      <c r="G101" s="96"/>
      <c r="H101" s="96"/>
      <c r="I101" s="96"/>
      <c r="J101" s="96"/>
      <c r="K101" s="96"/>
      <c r="L101" s="96"/>
      <c r="M101" s="96"/>
      <c r="N101" s="96"/>
      <c r="O101" s="96"/>
      <c r="P101" s="96"/>
      <c r="Q101" s="96"/>
      <c r="R101" s="96"/>
      <c r="S101" s="96"/>
      <c r="T101" s="96"/>
      <c r="U101" s="96"/>
      <c r="V101" s="96"/>
      <c r="W101" s="96"/>
      <c r="X101" s="96"/>
      <c r="Y101" s="96"/>
      <c r="Z101" s="96"/>
      <c r="AA101" s="96"/>
      <c r="AB101" s="96"/>
      <c r="AC101" s="96"/>
      <c r="AD101" s="96"/>
      <c r="AE101" s="96"/>
      <c r="AF101" s="96"/>
      <c r="AG101" s="96"/>
      <c r="AH101" s="96"/>
      <c r="AI101" s="96"/>
      <c r="AJ101" s="96"/>
    </row>
    <row r="102" spans="1:36" s="154" customFormat="1" ht="17.100000000000001" customHeight="1">
      <c r="A102" s="96"/>
      <c r="B102" s="96"/>
      <c r="C102" s="96"/>
      <c r="D102" s="96"/>
      <c r="E102" s="96"/>
      <c r="F102" s="96"/>
      <c r="G102" s="96"/>
      <c r="H102" s="96"/>
      <c r="I102" s="96"/>
      <c r="J102" s="96"/>
      <c r="K102" s="96"/>
      <c r="L102" s="96"/>
      <c r="M102" s="96"/>
      <c r="N102" s="96"/>
      <c r="O102" s="96"/>
      <c r="P102" s="96"/>
      <c r="Q102" s="96"/>
      <c r="R102" s="96"/>
      <c r="S102" s="96"/>
      <c r="T102" s="96"/>
      <c r="U102" s="96"/>
      <c r="V102" s="96"/>
      <c r="W102" s="96"/>
      <c r="X102" s="96"/>
      <c r="Y102" s="96"/>
      <c r="Z102" s="96"/>
      <c r="AA102" s="96"/>
      <c r="AB102" s="96"/>
      <c r="AC102" s="96"/>
      <c r="AD102" s="96"/>
      <c r="AE102" s="96"/>
      <c r="AF102" s="96"/>
      <c r="AG102" s="96"/>
      <c r="AH102" s="96"/>
      <c r="AI102" s="96"/>
      <c r="AJ102" s="96"/>
    </row>
    <row r="103" spans="1:36" s="154" customFormat="1" ht="17.100000000000001" customHeight="1">
      <c r="A103" s="96"/>
      <c r="B103" s="96"/>
      <c r="C103" s="96"/>
      <c r="D103" s="96"/>
      <c r="E103" s="96"/>
      <c r="F103" s="96"/>
      <c r="G103" s="96"/>
      <c r="H103" s="96"/>
      <c r="I103" s="96"/>
      <c r="J103" s="96"/>
      <c r="K103" s="96"/>
      <c r="L103" s="96"/>
      <c r="M103" s="96"/>
      <c r="N103" s="96"/>
      <c r="O103" s="96"/>
      <c r="P103" s="96"/>
      <c r="Q103" s="96"/>
      <c r="R103" s="96"/>
      <c r="S103" s="96"/>
      <c r="T103" s="96"/>
      <c r="U103" s="96"/>
      <c r="V103" s="96"/>
      <c r="W103" s="96"/>
      <c r="X103" s="96"/>
      <c r="Y103" s="96"/>
      <c r="Z103" s="96"/>
      <c r="AA103" s="96"/>
      <c r="AB103" s="96"/>
      <c r="AC103" s="96"/>
      <c r="AD103" s="96"/>
      <c r="AE103" s="96"/>
      <c r="AF103" s="96"/>
      <c r="AG103" s="96"/>
      <c r="AH103" s="96"/>
      <c r="AI103" s="96"/>
      <c r="AJ103" s="96"/>
    </row>
    <row r="104" spans="1:36" s="154" customFormat="1" ht="17.100000000000001" customHeight="1">
      <c r="A104" s="96"/>
      <c r="B104" s="96"/>
      <c r="C104" s="96"/>
      <c r="D104" s="96"/>
      <c r="E104" s="96"/>
      <c r="F104" s="96"/>
      <c r="G104" s="96"/>
      <c r="H104" s="96"/>
      <c r="I104" s="96"/>
      <c r="J104" s="96"/>
      <c r="K104" s="96"/>
      <c r="L104" s="96"/>
      <c r="M104" s="96"/>
      <c r="N104" s="96"/>
      <c r="O104" s="96"/>
      <c r="P104" s="96"/>
      <c r="Q104" s="96"/>
      <c r="R104" s="96"/>
      <c r="S104" s="96"/>
      <c r="T104" s="96"/>
      <c r="U104" s="96"/>
      <c r="V104" s="96"/>
      <c r="W104" s="96"/>
      <c r="X104" s="96"/>
      <c r="Y104" s="96"/>
      <c r="Z104" s="96"/>
      <c r="AA104" s="96"/>
      <c r="AB104" s="96"/>
      <c r="AC104" s="96"/>
      <c r="AD104" s="96"/>
      <c r="AE104" s="96"/>
      <c r="AF104" s="96"/>
      <c r="AG104" s="96"/>
      <c r="AH104" s="96"/>
      <c r="AI104" s="96"/>
      <c r="AJ104" s="96"/>
    </row>
    <row r="105" spans="1:36" s="154" customFormat="1" ht="17.100000000000001" customHeight="1">
      <c r="A105" s="96"/>
      <c r="B105" s="96"/>
      <c r="C105" s="96"/>
      <c r="D105" s="96"/>
      <c r="E105" s="96"/>
      <c r="F105" s="96"/>
      <c r="G105" s="96"/>
      <c r="H105" s="96"/>
      <c r="I105" s="96"/>
      <c r="J105" s="96"/>
      <c r="K105" s="96"/>
      <c r="L105" s="96"/>
      <c r="M105" s="96"/>
      <c r="N105" s="96"/>
      <c r="O105" s="96"/>
      <c r="P105" s="96"/>
      <c r="Q105" s="96"/>
      <c r="R105" s="96"/>
      <c r="S105" s="96"/>
      <c r="T105" s="96"/>
      <c r="U105" s="96"/>
      <c r="V105" s="96"/>
      <c r="W105" s="96"/>
      <c r="X105" s="96"/>
      <c r="Y105" s="96"/>
      <c r="Z105" s="96"/>
      <c r="AA105" s="96"/>
      <c r="AB105" s="96"/>
      <c r="AC105" s="96"/>
      <c r="AD105" s="96"/>
      <c r="AE105" s="96"/>
      <c r="AF105" s="96"/>
      <c r="AG105" s="96"/>
      <c r="AH105" s="96"/>
      <c r="AI105" s="96"/>
      <c r="AJ105" s="96"/>
    </row>
    <row r="106" spans="1:36" s="154" customFormat="1" ht="17.100000000000001" customHeight="1">
      <c r="A106" s="96"/>
      <c r="B106" s="96"/>
      <c r="C106" s="96"/>
      <c r="D106" s="96"/>
      <c r="E106" s="96"/>
      <c r="F106" s="96"/>
      <c r="G106" s="96"/>
      <c r="H106" s="96"/>
      <c r="I106" s="96"/>
      <c r="J106" s="96"/>
      <c r="K106" s="96"/>
      <c r="L106" s="96"/>
      <c r="M106" s="96"/>
      <c r="N106" s="96"/>
      <c r="O106" s="96"/>
      <c r="P106" s="96"/>
      <c r="Q106" s="96"/>
      <c r="R106" s="96"/>
      <c r="S106" s="96"/>
      <c r="T106" s="96"/>
      <c r="U106" s="96"/>
      <c r="V106" s="96"/>
      <c r="W106" s="96"/>
      <c r="X106" s="96"/>
      <c r="Y106" s="96"/>
      <c r="Z106" s="96"/>
      <c r="AA106" s="96"/>
      <c r="AB106" s="96"/>
      <c r="AC106" s="96"/>
      <c r="AD106" s="96"/>
      <c r="AE106" s="96"/>
      <c r="AF106" s="96"/>
      <c r="AG106" s="96"/>
      <c r="AH106" s="96"/>
      <c r="AI106" s="96"/>
      <c r="AJ106" s="96"/>
    </row>
    <row r="107" spans="1:36" s="154" customFormat="1" ht="17.100000000000001" customHeight="1">
      <c r="A107" s="96"/>
      <c r="B107" s="96"/>
      <c r="C107" s="96"/>
      <c r="D107" s="96"/>
      <c r="E107" s="96"/>
      <c r="F107" s="96"/>
      <c r="G107" s="96"/>
      <c r="H107" s="96"/>
      <c r="I107" s="96"/>
      <c r="J107" s="96"/>
      <c r="K107" s="96"/>
      <c r="L107" s="96"/>
      <c r="M107" s="96"/>
      <c r="N107" s="96"/>
      <c r="O107" s="96"/>
      <c r="P107" s="96"/>
      <c r="Q107" s="96"/>
      <c r="R107" s="96"/>
      <c r="S107" s="96"/>
      <c r="T107" s="96"/>
      <c r="U107" s="96"/>
      <c r="V107" s="96"/>
      <c r="W107" s="96"/>
      <c r="X107" s="96"/>
      <c r="Y107" s="96"/>
      <c r="Z107" s="96"/>
      <c r="AA107" s="96"/>
      <c r="AB107" s="96"/>
      <c r="AC107" s="96"/>
      <c r="AD107" s="96"/>
      <c r="AE107" s="96"/>
      <c r="AF107" s="96"/>
      <c r="AG107" s="96"/>
      <c r="AH107" s="96"/>
      <c r="AI107" s="96"/>
      <c r="AJ107" s="96"/>
    </row>
    <row r="108" spans="1:36" s="154" customFormat="1" ht="17.100000000000001" customHeight="1">
      <c r="A108" s="96"/>
      <c r="B108" s="96"/>
      <c r="C108" s="96"/>
      <c r="D108" s="96"/>
      <c r="E108" s="96"/>
      <c r="F108" s="96"/>
      <c r="G108" s="96"/>
      <c r="H108" s="96"/>
      <c r="I108" s="96"/>
      <c r="J108" s="96"/>
      <c r="K108" s="96"/>
      <c r="L108" s="96"/>
      <c r="M108" s="96"/>
      <c r="N108" s="96"/>
      <c r="O108" s="96"/>
      <c r="P108" s="96"/>
      <c r="Q108" s="96"/>
      <c r="R108" s="96"/>
      <c r="S108" s="96"/>
      <c r="T108" s="96"/>
      <c r="U108" s="96"/>
      <c r="V108" s="96"/>
      <c r="W108" s="96"/>
      <c r="X108" s="96"/>
      <c r="Y108" s="96"/>
      <c r="Z108" s="96"/>
      <c r="AA108" s="96"/>
      <c r="AB108" s="96"/>
      <c r="AC108" s="96"/>
      <c r="AD108" s="96"/>
      <c r="AE108" s="96"/>
      <c r="AF108" s="96"/>
      <c r="AG108" s="96"/>
      <c r="AH108" s="96"/>
      <c r="AI108" s="96"/>
      <c r="AJ108" s="96"/>
    </row>
    <row r="109" spans="1:36" s="154" customFormat="1" ht="17.100000000000001" customHeight="1">
      <c r="A109" s="96"/>
      <c r="B109" s="96"/>
      <c r="C109" s="96"/>
      <c r="D109" s="96"/>
      <c r="E109" s="96"/>
      <c r="F109" s="96"/>
      <c r="G109" s="96"/>
      <c r="H109" s="96"/>
      <c r="I109" s="96"/>
      <c r="J109" s="96"/>
      <c r="K109" s="96"/>
      <c r="L109" s="96"/>
      <c r="M109" s="96"/>
      <c r="N109" s="96"/>
      <c r="O109" s="96"/>
      <c r="P109" s="96"/>
      <c r="Q109" s="96"/>
      <c r="R109" s="96"/>
      <c r="S109" s="96"/>
      <c r="T109" s="96"/>
      <c r="U109" s="96"/>
      <c r="V109" s="96"/>
      <c r="W109" s="96"/>
      <c r="X109" s="96"/>
      <c r="Y109" s="96"/>
      <c r="Z109" s="96"/>
      <c r="AA109" s="96"/>
      <c r="AB109" s="96"/>
      <c r="AC109" s="96"/>
      <c r="AD109" s="96"/>
      <c r="AE109" s="96"/>
      <c r="AF109" s="96"/>
      <c r="AG109" s="96"/>
      <c r="AH109" s="96"/>
      <c r="AI109" s="96"/>
      <c r="AJ109" s="96"/>
    </row>
    <row r="110" spans="1:36" s="154" customFormat="1" ht="17.100000000000001" customHeight="1">
      <c r="A110" s="96"/>
      <c r="B110" s="96"/>
      <c r="C110" s="96"/>
      <c r="D110" s="96"/>
      <c r="E110" s="96"/>
      <c r="F110" s="96"/>
      <c r="G110" s="96"/>
      <c r="H110" s="96"/>
      <c r="I110" s="96"/>
      <c r="J110" s="96"/>
      <c r="K110" s="96"/>
      <c r="L110" s="96"/>
      <c r="M110" s="96"/>
      <c r="N110" s="96"/>
      <c r="O110" s="96"/>
      <c r="P110" s="96"/>
      <c r="Q110" s="96"/>
      <c r="R110" s="96"/>
      <c r="S110" s="96"/>
      <c r="T110" s="96"/>
      <c r="U110" s="96"/>
      <c r="V110" s="96"/>
      <c r="W110" s="96"/>
      <c r="X110" s="96"/>
      <c r="Y110" s="96"/>
      <c r="Z110" s="96"/>
      <c r="AA110" s="96"/>
      <c r="AB110" s="96"/>
      <c r="AC110" s="96"/>
      <c r="AD110" s="96"/>
      <c r="AE110" s="96"/>
      <c r="AF110" s="96"/>
      <c r="AG110" s="96"/>
      <c r="AH110" s="96"/>
      <c r="AI110" s="96"/>
      <c r="AJ110" s="96"/>
    </row>
  </sheetData>
  <phoneticPr fontId="4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44"/>
  <sheetViews>
    <sheetView showGridLines="0" showWhiteSpace="0" zoomScaleNormal="100" zoomScaleSheetLayoutView="100" workbookViewId="0">
      <selection sqref="A1:L2"/>
    </sheetView>
  </sheetViews>
  <sheetFormatPr defaultColWidth="10.77734375" defaultRowHeight="15" customHeight="1"/>
  <cols>
    <col min="1" max="2" width="2.77734375" style="37" customWidth="1"/>
    <col min="3" max="3" width="5.77734375" style="37" customWidth="1"/>
    <col min="4" max="11" width="7.77734375" style="37" customWidth="1"/>
    <col min="12" max="12" width="4.77734375" style="37" customWidth="1"/>
    <col min="13" max="16384" width="10.77734375" style="37"/>
  </cols>
  <sheetData>
    <row r="1" spans="1:12" s="47" customFormat="1" ht="33" customHeight="1">
      <c r="A1" s="343" t="s">
        <v>34</v>
      </c>
      <c r="B1" s="343"/>
      <c r="C1" s="343"/>
      <c r="D1" s="343"/>
      <c r="E1" s="343"/>
      <c r="F1" s="343"/>
      <c r="G1" s="343"/>
      <c r="H1" s="343"/>
      <c r="I1" s="343"/>
      <c r="J1" s="343"/>
      <c r="K1" s="343"/>
      <c r="L1" s="343"/>
    </row>
    <row r="2" spans="1:12" s="47" customFormat="1" ht="33" customHeight="1">
      <c r="A2" s="343"/>
      <c r="B2" s="343"/>
      <c r="C2" s="343"/>
      <c r="D2" s="343"/>
      <c r="E2" s="343"/>
      <c r="F2" s="343"/>
      <c r="G2" s="343"/>
      <c r="H2" s="343"/>
      <c r="I2" s="343"/>
      <c r="J2" s="343"/>
      <c r="K2" s="343"/>
      <c r="L2" s="343"/>
    </row>
    <row r="3" spans="1:12" s="47" customFormat="1" ht="12.75" customHeight="1">
      <c r="A3" s="48" t="s">
        <v>58</v>
      </c>
      <c r="B3" s="48"/>
      <c r="C3" s="21"/>
      <c r="D3" s="21"/>
      <c r="E3" s="21"/>
      <c r="F3" s="21"/>
      <c r="G3" s="21"/>
      <c r="H3" s="21"/>
      <c r="I3" s="21"/>
      <c r="J3" s="21"/>
      <c r="K3" s="21"/>
      <c r="L3" s="21"/>
    </row>
    <row r="4" spans="1:12" s="49" customFormat="1" ht="13.5" customHeight="1">
      <c r="A4" s="74" t="str">
        <f>" 교   정   번   호(Calibration No) : "&amp;기본정보!H3</f>
        <v xml:space="preserve"> 교   정   번   호(Calibration No) : </v>
      </c>
      <c r="B4" s="74"/>
      <c r="C4" s="75"/>
      <c r="D4" s="120"/>
      <c r="E4" s="75"/>
      <c r="F4" s="75"/>
      <c r="G4" s="120"/>
      <c r="H4" s="75"/>
      <c r="I4" s="120"/>
      <c r="J4" s="120"/>
      <c r="K4" s="119"/>
      <c r="L4" s="82"/>
    </row>
    <row r="5" spans="1:12" s="36" customFormat="1" ht="15" customHeight="1"/>
    <row r="6" spans="1:12" ht="15" customHeight="1">
      <c r="C6" s="53" t="str">
        <f>"○ 품명 : "&amp;기본정보!C$5</f>
        <v xml:space="preserve">○ 품명 : </v>
      </c>
    </row>
    <row r="7" spans="1:12" ht="15" customHeight="1">
      <c r="C7" s="53" t="str">
        <f>"○ 제작회사 : "&amp;기본정보!C$6</f>
        <v xml:space="preserve">○ 제작회사 : </v>
      </c>
    </row>
    <row r="8" spans="1:12" ht="15" customHeight="1">
      <c r="C8" s="53" t="str">
        <f>"○ 형식 : "&amp;기본정보!C$7</f>
        <v xml:space="preserve">○ 형식 : </v>
      </c>
    </row>
    <row r="9" spans="1:12" ht="15" customHeight="1">
      <c r="C9" s="53" t="str">
        <f>"○ 기기번호 : "&amp;기본정보!C$8</f>
        <v xml:space="preserve">○ 기기번호 : </v>
      </c>
    </row>
    <row r="10" spans="1:12" ht="15" customHeight="1">
      <c r="C10" s="53" t="s">
        <v>335</v>
      </c>
    </row>
    <row r="11" spans="1:12" ht="15" customHeight="1">
      <c r="D11" s="124" t="s">
        <v>336</v>
      </c>
      <c r="E11" s="50" t="str">
        <f>Calcu!F3&amp;" mm"</f>
        <v>0 mm</v>
      </c>
    </row>
    <row r="12" spans="1:12" ht="15" customHeight="1">
      <c r="C12" s="53"/>
      <c r="D12" s="124" t="s">
        <v>337</v>
      </c>
      <c r="E12" s="50" t="str">
        <f>Calcu!F4&amp;" mm"</f>
        <v>0 mm</v>
      </c>
    </row>
    <row r="13" spans="1:12" ht="15" customHeight="1">
      <c r="C13" s="53"/>
      <c r="D13" s="124" t="s">
        <v>338</v>
      </c>
      <c r="E13" s="50" t="str">
        <f>Calcu!F5&amp;" mm"</f>
        <v>0 mm</v>
      </c>
    </row>
    <row r="14" spans="1:12" ht="15" customHeight="1">
      <c r="C14" s="53" t="e">
        <f ca="1">"○ 평면도 : "&amp;Calcu!P14</f>
        <v>#DIV/0!</v>
      </c>
    </row>
    <row r="15" spans="1:12" ht="15" customHeight="1">
      <c r="C15" s="53" t="e">
        <f ca="1">"○ 폐쇄오차 FE : "&amp;Calcu!P15</f>
        <v>#DIV/0!</v>
      </c>
    </row>
    <row r="16" spans="1:12" ht="15" customHeight="1">
      <c r="C16" s="53" t="e">
        <f ca="1">"○ 폐쇄오차 GH : "&amp;Calcu!P16</f>
        <v>#DIV/0!</v>
      </c>
    </row>
    <row r="18" spans="1:11" ht="15" customHeight="1">
      <c r="C18" s="38" t="s">
        <v>315</v>
      </c>
    </row>
    <row r="19" spans="1:11" ht="15" customHeight="1">
      <c r="A19" s="44"/>
      <c r="B19" s="43"/>
      <c r="C19" s="338" t="s">
        <v>316</v>
      </c>
      <c r="D19" s="340" t="s">
        <v>317</v>
      </c>
      <c r="E19" s="341"/>
      <c r="F19" s="341"/>
      <c r="G19" s="341"/>
      <c r="H19" s="341"/>
      <c r="I19" s="341"/>
      <c r="J19" s="341"/>
      <c r="K19" s="342"/>
    </row>
    <row r="20" spans="1:11" ht="15" customHeight="1">
      <c r="A20" s="44"/>
      <c r="B20" s="43"/>
      <c r="C20" s="339"/>
      <c r="D20" s="226" t="s">
        <v>318</v>
      </c>
      <c r="E20" s="226" t="s">
        <v>319</v>
      </c>
      <c r="F20" s="226" t="s">
        <v>320</v>
      </c>
      <c r="G20" s="226" t="s">
        <v>321</v>
      </c>
      <c r="H20" s="226" t="s">
        <v>322</v>
      </c>
      <c r="I20" s="226" t="s">
        <v>323</v>
      </c>
      <c r="J20" s="226" t="s">
        <v>324</v>
      </c>
      <c r="K20" s="226" t="s">
        <v>325</v>
      </c>
    </row>
    <row r="21" spans="1:11" ht="15" customHeight="1">
      <c r="A21" s="44" t="str">
        <f>IF(Calcu!AB27=TRUE,"","삭제")</f>
        <v/>
      </c>
      <c r="B21" s="43"/>
      <c r="C21" s="229">
        <v>0</v>
      </c>
      <c r="D21" s="229" t="e">
        <f ca="1">Calcu!AC27</f>
        <v>#DIV/0!</v>
      </c>
      <c r="E21" s="229" t="e">
        <f ca="1">Calcu!AD27</f>
        <v>#DIV/0!</v>
      </c>
      <c r="F21" s="229" t="e">
        <f ca="1">Calcu!AE27</f>
        <v>#DIV/0!</v>
      </c>
      <c r="G21" s="229" t="e">
        <f ca="1">Calcu!AF27</f>
        <v>#DIV/0!</v>
      </c>
      <c r="H21" s="229" t="e">
        <f ca="1">Calcu!AG27</f>
        <v>#DIV/0!</v>
      </c>
      <c r="I21" s="229" t="e">
        <f ca="1">Calcu!AH27</f>
        <v>#DIV/0!</v>
      </c>
      <c r="J21" s="229" t="e">
        <f ca="1">Calcu!AI27</f>
        <v>#DIV/0!</v>
      </c>
      <c r="K21" s="229" t="e">
        <f ca="1">Calcu!AJ27</f>
        <v>#DIV/0!</v>
      </c>
    </row>
    <row r="22" spans="1:11" ht="15" customHeight="1">
      <c r="A22" s="44" t="str">
        <f>IF(Calcu!AB28=TRUE,"","삭제")</f>
        <v>삭제</v>
      </c>
      <c r="B22" s="43"/>
      <c r="C22" s="230">
        <v>1</v>
      </c>
      <c r="D22" s="230" t="str">
        <f>Calcu!AC28</f>
        <v>＃</v>
      </c>
      <c r="E22" s="230" t="str">
        <f>Calcu!AD28</f>
        <v>＃</v>
      </c>
      <c r="F22" s="230" t="str">
        <f>Calcu!AE28</f>
        <v>＃</v>
      </c>
      <c r="G22" s="230" t="str">
        <f>Calcu!AF28</f>
        <v>＃</v>
      </c>
      <c r="H22" s="230" t="str">
        <f>Calcu!AG28</f>
        <v>＃</v>
      </c>
      <c r="I22" s="230" t="str">
        <f>Calcu!AH28</f>
        <v>＃</v>
      </c>
      <c r="J22" s="230" t="str">
        <f>Calcu!AI28</f>
        <v>＃</v>
      </c>
      <c r="K22" s="230" t="str">
        <f>Calcu!AJ28</f>
        <v>＃</v>
      </c>
    </row>
    <row r="23" spans="1:11" ht="15" customHeight="1">
      <c r="A23" s="44" t="str">
        <f>IF(Calcu!AB29=TRUE,"","삭제")</f>
        <v>삭제</v>
      </c>
      <c r="B23" s="43"/>
      <c r="C23" s="230">
        <v>2</v>
      </c>
      <c r="D23" s="230" t="str">
        <f>Calcu!AC29</f>
        <v>＃</v>
      </c>
      <c r="E23" s="230" t="str">
        <f>Calcu!AD29</f>
        <v>＃</v>
      </c>
      <c r="F23" s="230" t="str">
        <f>Calcu!AE29</f>
        <v>＃</v>
      </c>
      <c r="G23" s="230" t="str">
        <f>Calcu!AF29</f>
        <v>＃</v>
      </c>
      <c r="H23" s="230" t="str">
        <f>Calcu!AG29</f>
        <v>＃</v>
      </c>
      <c r="I23" s="230" t="str">
        <f>Calcu!AH29</f>
        <v>＃</v>
      </c>
      <c r="J23" s="230" t="str">
        <f>Calcu!AI29</f>
        <v>＃</v>
      </c>
      <c r="K23" s="230" t="str">
        <f>Calcu!AJ29</f>
        <v>＃</v>
      </c>
    </row>
    <row r="24" spans="1:11" ht="15" customHeight="1">
      <c r="A24" s="44" t="str">
        <f>IF(Calcu!AB30=TRUE,"","삭제")</f>
        <v>삭제</v>
      </c>
      <c r="B24" s="43"/>
      <c r="C24" s="230">
        <v>3</v>
      </c>
      <c r="D24" s="230" t="str">
        <f>Calcu!AC30</f>
        <v>＃</v>
      </c>
      <c r="E24" s="230" t="str">
        <f>Calcu!AD30</f>
        <v>＃</v>
      </c>
      <c r="F24" s="230" t="str">
        <f>Calcu!AE30</f>
        <v>＃</v>
      </c>
      <c r="G24" s="230" t="str">
        <f>Calcu!AF30</f>
        <v>＃</v>
      </c>
      <c r="H24" s="230" t="str">
        <f>Calcu!AG30</f>
        <v>＃</v>
      </c>
      <c r="I24" s="230" t="str">
        <f>Calcu!AH30</f>
        <v>＃</v>
      </c>
      <c r="J24" s="230" t="str">
        <f>Calcu!AI30</f>
        <v>＃</v>
      </c>
      <c r="K24" s="230" t="str">
        <f>Calcu!AJ30</f>
        <v>＃</v>
      </c>
    </row>
    <row r="25" spans="1:11" ht="15" customHeight="1">
      <c r="A25" s="44" t="str">
        <f>IF(Calcu!AB31=TRUE,"","삭제")</f>
        <v>삭제</v>
      </c>
      <c r="B25" s="43"/>
      <c r="C25" s="230">
        <v>4</v>
      </c>
      <c r="D25" s="230" t="str">
        <f>Calcu!AC31</f>
        <v>＃</v>
      </c>
      <c r="E25" s="230" t="str">
        <f>Calcu!AD31</f>
        <v>＃</v>
      </c>
      <c r="F25" s="230" t="str">
        <f>Calcu!AE31</f>
        <v>＃</v>
      </c>
      <c r="G25" s="230" t="str">
        <f>Calcu!AF31</f>
        <v>＃</v>
      </c>
      <c r="H25" s="230" t="str">
        <f>Calcu!AG31</f>
        <v>＃</v>
      </c>
      <c r="I25" s="230" t="str">
        <f>Calcu!AH31</f>
        <v>＃</v>
      </c>
      <c r="J25" s="230" t="str">
        <f>Calcu!AI31</f>
        <v>＃</v>
      </c>
      <c r="K25" s="230" t="str">
        <f>Calcu!AJ31</f>
        <v>＃</v>
      </c>
    </row>
    <row r="26" spans="1:11" ht="15" customHeight="1">
      <c r="A26" s="44" t="str">
        <f>IF(Calcu!AB32=TRUE,"","삭제")</f>
        <v>삭제</v>
      </c>
      <c r="B26" s="43"/>
      <c r="C26" s="230">
        <v>5</v>
      </c>
      <c r="D26" s="230" t="str">
        <f>Calcu!AC32</f>
        <v>＃</v>
      </c>
      <c r="E26" s="230" t="str">
        <f>Calcu!AD32</f>
        <v>＃</v>
      </c>
      <c r="F26" s="230" t="str">
        <f>Calcu!AE32</f>
        <v>＃</v>
      </c>
      <c r="G26" s="230" t="str">
        <f>Calcu!AF32</f>
        <v>＃</v>
      </c>
      <c r="H26" s="230" t="str">
        <f>Calcu!AG32</f>
        <v>＃</v>
      </c>
      <c r="I26" s="230" t="str">
        <f>Calcu!AH32</f>
        <v>＃</v>
      </c>
      <c r="J26" s="230" t="str">
        <f>Calcu!AI32</f>
        <v>＃</v>
      </c>
      <c r="K26" s="230" t="str">
        <f>Calcu!AJ32</f>
        <v>＃</v>
      </c>
    </row>
    <row r="27" spans="1:11" ht="15" customHeight="1">
      <c r="A27" s="44" t="str">
        <f>IF(Calcu!AB33=TRUE,"","삭제")</f>
        <v>삭제</v>
      </c>
      <c r="B27" s="43"/>
      <c r="C27" s="230">
        <v>6</v>
      </c>
      <c r="D27" s="230" t="str">
        <f>Calcu!AC33</f>
        <v>＃</v>
      </c>
      <c r="E27" s="230" t="str">
        <f>Calcu!AD33</f>
        <v>＃</v>
      </c>
      <c r="F27" s="230" t="str">
        <f>Calcu!AE33</f>
        <v>＃</v>
      </c>
      <c r="G27" s="230" t="str">
        <f>Calcu!AF33</f>
        <v>＃</v>
      </c>
      <c r="H27" s="230" t="str">
        <f>Calcu!AG33</f>
        <v>＃</v>
      </c>
      <c r="I27" s="230" t="str">
        <f>Calcu!AH33</f>
        <v>＃</v>
      </c>
      <c r="J27" s="230" t="str">
        <f>Calcu!AI33</f>
        <v>＃</v>
      </c>
      <c r="K27" s="230" t="str">
        <f>Calcu!AJ33</f>
        <v>＃</v>
      </c>
    </row>
    <row r="28" spans="1:11" ht="15" customHeight="1">
      <c r="A28" s="44" t="str">
        <f>IF(Calcu!AB34=TRUE,"","삭제")</f>
        <v>삭제</v>
      </c>
      <c r="B28" s="43"/>
      <c r="C28" s="230">
        <v>7</v>
      </c>
      <c r="D28" s="230" t="str">
        <f>Calcu!AC34</f>
        <v>＃</v>
      </c>
      <c r="E28" s="230" t="str">
        <f>Calcu!AD34</f>
        <v>＃</v>
      </c>
      <c r="F28" s="230" t="str">
        <f>Calcu!AE34</f>
        <v>＃</v>
      </c>
      <c r="G28" s="230" t="str">
        <f>Calcu!AF34</f>
        <v>＃</v>
      </c>
      <c r="H28" s="230" t="str">
        <f>Calcu!AG34</f>
        <v>＃</v>
      </c>
      <c r="I28" s="230" t="str">
        <f>Calcu!AH34</f>
        <v>＃</v>
      </c>
      <c r="J28" s="230" t="str">
        <f>Calcu!AI34</f>
        <v>＃</v>
      </c>
      <c r="K28" s="230" t="str">
        <f>Calcu!AJ34</f>
        <v>＃</v>
      </c>
    </row>
    <row r="29" spans="1:11" ht="15" customHeight="1">
      <c r="A29" s="44" t="str">
        <f>IF(Calcu!AB35=TRUE,"","삭제")</f>
        <v>삭제</v>
      </c>
      <c r="B29" s="43"/>
      <c r="C29" s="230">
        <v>8</v>
      </c>
      <c r="D29" s="230" t="str">
        <f>Calcu!AC35</f>
        <v>＃</v>
      </c>
      <c r="E29" s="230" t="str">
        <f>Calcu!AD35</f>
        <v>＃</v>
      </c>
      <c r="F29" s="230" t="str">
        <f>Calcu!AE35</f>
        <v>＃</v>
      </c>
      <c r="G29" s="230" t="str">
        <f>Calcu!AF35</f>
        <v>＃</v>
      </c>
      <c r="H29" s="230" t="str">
        <f>Calcu!AG35</f>
        <v>＃</v>
      </c>
      <c r="I29" s="230" t="str">
        <f>Calcu!AH35</f>
        <v>＃</v>
      </c>
      <c r="J29" s="230" t="str">
        <f>Calcu!AI35</f>
        <v>＃</v>
      </c>
      <c r="K29" s="230" t="str">
        <f>Calcu!AJ35</f>
        <v>＃</v>
      </c>
    </row>
    <row r="30" spans="1:11" ht="15" customHeight="1">
      <c r="A30" s="44" t="str">
        <f>IF(Calcu!AB36=TRUE,"","삭제")</f>
        <v>삭제</v>
      </c>
      <c r="B30" s="43"/>
      <c r="C30" s="230">
        <v>9</v>
      </c>
      <c r="D30" s="230" t="str">
        <f>Calcu!AC36</f>
        <v>＃</v>
      </c>
      <c r="E30" s="230" t="str">
        <f>Calcu!AD36</f>
        <v>＃</v>
      </c>
      <c r="F30" s="230" t="str">
        <f>Calcu!AE36</f>
        <v>＃</v>
      </c>
      <c r="G30" s="230" t="str">
        <f>Calcu!AF36</f>
        <v>＃</v>
      </c>
      <c r="H30" s="230" t="str">
        <f>Calcu!AG36</f>
        <v>＃</v>
      </c>
      <c r="I30" s="230" t="str">
        <f>Calcu!AH36</f>
        <v>＃</v>
      </c>
      <c r="J30" s="230" t="str">
        <f>Calcu!AI36</f>
        <v>＃</v>
      </c>
      <c r="K30" s="230" t="str">
        <f>Calcu!AJ36</f>
        <v>＃</v>
      </c>
    </row>
    <row r="31" spans="1:11" ht="15" customHeight="1">
      <c r="A31" s="44" t="str">
        <f>IF(Calcu!AB37=TRUE,"","삭제")</f>
        <v>삭제</v>
      </c>
      <c r="B31" s="43"/>
      <c r="C31" s="230">
        <v>10</v>
      </c>
      <c r="D31" s="230" t="str">
        <f>Calcu!AC37</f>
        <v>＃</v>
      </c>
      <c r="E31" s="230" t="str">
        <f>Calcu!AD37</f>
        <v>＃</v>
      </c>
      <c r="F31" s="230" t="str">
        <f>Calcu!AE37</f>
        <v>＃</v>
      </c>
      <c r="G31" s="230" t="str">
        <f>Calcu!AF37</f>
        <v>＃</v>
      </c>
      <c r="H31" s="230" t="str">
        <f>Calcu!AG37</f>
        <v>＃</v>
      </c>
      <c r="I31" s="230" t="str">
        <f>Calcu!AH37</f>
        <v>＃</v>
      </c>
      <c r="J31" s="230" t="str">
        <f>Calcu!AI37</f>
        <v>＃</v>
      </c>
      <c r="K31" s="230" t="str">
        <f>Calcu!AJ37</f>
        <v>＃</v>
      </c>
    </row>
    <row r="32" spans="1:11" ht="15" customHeight="1">
      <c r="A32" s="44" t="str">
        <f>IF(Calcu!AB38=TRUE,"","삭제")</f>
        <v>삭제</v>
      </c>
      <c r="B32" s="43"/>
      <c r="C32" s="230">
        <v>11</v>
      </c>
      <c r="D32" s="230" t="str">
        <f>Calcu!AC38</f>
        <v>＃</v>
      </c>
      <c r="E32" s="230" t="str">
        <f>Calcu!AD38</f>
        <v>＃</v>
      </c>
      <c r="F32" s="230" t="str">
        <f>Calcu!AE38</f>
        <v>＃</v>
      </c>
      <c r="G32" s="230" t="str">
        <f>Calcu!AF38</f>
        <v>＃</v>
      </c>
      <c r="H32" s="230" t="str">
        <f>Calcu!AG38</f>
        <v>＃</v>
      </c>
      <c r="I32" s="230" t="str">
        <f>Calcu!AH38</f>
        <v>＃</v>
      </c>
      <c r="J32" s="230" t="str">
        <f>Calcu!AI38</f>
        <v>＃</v>
      </c>
      <c r="K32" s="230" t="str">
        <f>Calcu!AJ38</f>
        <v>＃</v>
      </c>
    </row>
    <row r="33" spans="1:12" ht="15" customHeight="1">
      <c r="A33" s="44" t="str">
        <f>IF(Calcu!AB39=TRUE,"","삭제")</f>
        <v>삭제</v>
      </c>
      <c r="B33" s="43"/>
      <c r="C33" s="230">
        <v>12</v>
      </c>
      <c r="D33" s="230" t="str">
        <f>Calcu!AC39</f>
        <v>＃</v>
      </c>
      <c r="E33" s="230" t="str">
        <f>Calcu!AD39</f>
        <v>＃</v>
      </c>
      <c r="F33" s="230" t="str">
        <f>Calcu!AE39</f>
        <v>＃</v>
      </c>
      <c r="G33" s="230" t="str">
        <f>Calcu!AF39</f>
        <v>＃</v>
      </c>
      <c r="H33" s="230" t="str">
        <f>Calcu!AG39</f>
        <v>＃</v>
      </c>
      <c r="I33" s="230" t="str">
        <f>Calcu!AH39</f>
        <v>＃</v>
      </c>
      <c r="J33" s="230" t="str">
        <f>Calcu!AI39</f>
        <v>＃</v>
      </c>
      <c r="K33" s="230" t="str">
        <f>Calcu!AJ39</f>
        <v>＃</v>
      </c>
    </row>
    <row r="34" spans="1:12" ht="15" customHeight="1">
      <c r="A34" s="44" t="str">
        <f>IF(Calcu!AB40=TRUE,"","삭제")</f>
        <v>삭제</v>
      </c>
      <c r="B34" s="43"/>
      <c r="C34" s="230">
        <v>13</v>
      </c>
      <c r="D34" s="230" t="str">
        <f>Calcu!AC40</f>
        <v>＃</v>
      </c>
      <c r="E34" s="230" t="str">
        <f>Calcu!AD40</f>
        <v>＃</v>
      </c>
      <c r="F34" s="230" t="str">
        <f>Calcu!AE40</f>
        <v>＃</v>
      </c>
      <c r="G34" s="230" t="str">
        <f>Calcu!AF40</f>
        <v>＃</v>
      </c>
      <c r="H34" s="230" t="str">
        <f>Calcu!AG40</f>
        <v>＃</v>
      </c>
      <c r="I34" s="230" t="str">
        <f>Calcu!AH40</f>
        <v>＃</v>
      </c>
      <c r="J34" s="230" t="str">
        <f>Calcu!AI40</f>
        <v>＃</v>
      </c>
      <c r="K34" s="230" t="str">
        <f>Calcu!AJ40</f>
        <v>＃</v>
      </c>
    </row>
    <row r="35" spans="1:12" ht="15" customHeight="1">
      <c r="A35" s="44" t="str">
        <f>IF(Calcu!AB41=TRUE,"","삭제")</f>
        <v>삭제</v>
      </c>
      <c r="B35" s="43"/>
      <c r="C35" s="230">
        <v>14</v>
      </c>
      <c r="D35" s="230" t="str">
        <f>Calcu!AC41</f>
        <v>＃</v>
      </c>
      <c r="E35" s="230" t="str">
        <f>Calcu!AD41</f>
        <v>＃</v>
      </c>
      <c r="F35" s="230" t="str">
        <f>Calcu!AE41</f>
        <v>＃</v>
      </c>
      <c r="G35" s="230" t="str">
        <f>Calcu!AF41</f>
        <v>＃</v>
      </c>
      <c r="H35" s="230" t="str">
        <f>Calcu!AG41</f>
        <v>＃</v>
      </c>
      <c r="I35" s="230" t="str">
        <f>Calcu!AH41</f>
        <v>＃</v>
      </c>
      <c r="J35" s="230" t="str">
        <f>Calcu!AI41</f>
        <v>＃</v>
      </c>
      <c r="K35" s="230" t="str">
        <f>Calcu!AJ41</f>
        <v>＃</v>
      </c>
    </row>
    <row r="36" spans="1:12" ht="15" customHeight="1">
      <c r="A36" s="44" t="str">
        <f>IF(Calcu!AB42=TRUE,"","삭제")</f>
        <v>삭제</v>
      </c>
      <c r="B36" s="43"/>
      <c r="C36" s="230">
        <v>15</v>
      </c>
      <c r="D36" s="230" t="str">
        <f>Calcu!AC42</f>
        <v>＃</v>
      </c>
      <c r="E36" s="230" t="str">
        <f>Calcu!AD42</f>
        <v>＃</v>
      </c>
      <c r="F36" s="230" t="str">
        <f>Calcu!AE42</f>
        <v>＃</v>
      </c>
      <c r="G36" s="230" t="str">
        <f>Calcu!AF42</f>
        <v>＃</v>
      </c>
      <c r="H36" s="230" t="str">
        <f>Calcu!AG42</f>
        <v>＃</v>
      </c>
      <c r="I36" s="230" t="str">
        <f>Calcu!AH42</f>
        <v>＃</v>
      </c>
      <c r="J36" s="230" t="str">
        <f>Calcu!AI42</f>
        <v>＃</v>
      </c>
      <c r="K36" s="230" t="str">
        <f>Calcu!AJ42</f>
        <v>＃</v>
      </c>
    </row>
    <row r="37" spans="1:12" ht="15" customHeight="1">
      <c r="A37" s="44" t="str">
        <f>IF(Calcu!AB43=TRUE,"","삭제")</f>
        <v>삭제</v>
      </c>
      <c r="B37" s="43"/>
      <c r="C37" s="230">
        <v>16</v>
      </c>
      <c r="D37" s="230" t="str">
        <f>Calcu!AC43</f>
        <v>＃</v>
      </c>
      <c r="E37" s="230" t="str">
        <f>Calcu!AD43</f>
        <v>＃</v>
      </c>
      <c r="F37" s="230" t="str">
        <f>Calcu!AE43</f>
        <v>＃</v>
      </c>
      <c r="G37" s="230" t="str">
        <f>Calcu!AF43</f>
        <v>＃</v>
      </c>
      <c r="H37" s="230" t="str">
        <f>Calcu!AG43</f>
        <v>＃</v>
      </c>
      <c r="I37" s="230" t="str">
        <f>Calcu!AH43</f>
        <v>＃</v>
      </c>
      <c r="J37" s="230" t="str">
        <f>Calcu!AI43</f>
        <v>＃</v>
      </c>
      <c r="K37" s="230" t="str">
        <f>Calcu!AJ43</f>
        <v>＃</v>
      </c>
    </row>
    <row r="38" spans="1:12" ht="15" customHeight="1">
      <c r="A38" s="44" t="str">
        <f>IF(Calcu!AB44=TRUE,"","삭제")</f>
        <v>삭제</v>
      </c>
      <c r="B38" s="43"/>
      <c r="C38" s="230">
        <v>17</v>
      </c>
      <c r="D38" s="230" t="str">
        <f>Calcu!AC44</f>
        <v>＃</v>
      </c>
      <c r="E38" s="230" t="str">
        <f>Calcu!AD44</f>
        <v>＃</v>
      </c>
      <c r="F38" s="230" t="str">
        <f>Calcu!AE44</f>
        <v>＃</v>
      </c>
      <c r="G38" s="230" t="str">
        <f>Calcu!AF44</f>
        <v>＃</v>
      </c>
      <c r="H38" s="230" t="str">
        <f>Calcu!AG44</f>
        <v>＃</v>
      </c>
      <c r="I38" s="230" t="str">
        <f>Calcu!AH44</f>
        <v>＃</v>
      </c>
      <c r="J38" s="230" t="str">
        <f>Calcu!AI44</f>
        <v>＃</v>
      </c>
      <c r="K38" s="230" t="str">
        <f>Calcu!AJ44</f>
        <v>＃</v>
      </c>
    </row>
    <row r="39" spans="1:12" ht="15" customHeight="1">
      <c r="A39" s="44" t="str">
        <f>IF(Calcu!AB45=TRUE,"","삭제")</f>
        <v>삭제</v>
      </c>
      <c r="B39" s="43"/>
      <c r="C39" s="230">
        <v>18</v>
      </c>
      <c r="D39" s="230" t="str">
        <f>Calcu!AC45</f>
        <v>＃</v>
      </c>
      <c r="E39" s="230" t="str">
        <f>Calcu!AD45</f>
        <v>＃</v>
      </c>
      <c r="F39" s="230" t="str">
        <f>Calcu!AE45</f>
        <v>＃</v>
      </c>
      <c r="G39" s="230" t="str">
        <f>Calcu!AF45</f>
        <v>＃</v>
      </c>
      <c r="H39" s="230" t="str">
        <f>Calcu!AG45</f>
        <v>＃</v>
      </c>
      <c r="I39" s="230" t="str">
        <f>Calcu!AH45</f>
        <v>＃</v>
      </c>
      <c r="J39" s="230" t="str">
        <f>Calcu!AI45</f>
        <v>＃</v>
      </c>
      <c r="K39" s="230" t="str">
        <f>Calcu!AJ45</f>
        <v>＃</v>
      </c>
    </row>
    <row r="40" spans="1:12" ht="15" customHeight="1">
      <c r="A40" s="44" t="str">
        <f>IF(Calcu!AB46=TRUE,"","삭제")</f>
        <v>삭제</v>
      </c>
      <c r="B40" s="43"/>
      <c r="C40" s="230">
        <v>19</v>
      </c>
      <c r="D40" s="230" t="str">
        <f>Calcu!AC46</f>
        <v>＃</v>
      </c>
      <c r="E40" s="230" t="str">
        <f>Calcu!AD46</f>
        <v>＃</v>
      </c>
      <c r="F40" s="230" t="str">
        <f>Calcu!AE46</f>
        <v>＃</v>
      </c>
      <c r="G40" s="230" t="str">
        <f>Calcu!AF46</f>
        <v>＃</v>
      </c>
      <c r="H40" s="230" t="str">
        <f>Calcu!AG46</f>
        <v>＃</v>
      </c>
      <c r="I40" s="230" t="str">
        <f>Calcu!AH46</f>
        <v>＃</v>
      </c>
      <c r="J40" s="230" t="str">
        <f>Calcu!AI46</f>
        <v>＃</v>
      </c>
      <c r="K40" s="230" t="str">
        <f>Calcu!AJ46</f>
        <v>＃</v>
      </c>
    </row>
    <row r="41" spans="1:12" ht="15" customHeight="1">
      <c r="A41" s="44" t="str">
        <f>IF(Calcu!AB47=TRUE,"","삭제")</f>
        <v>삭제</v>
      </c>
      <c r="B41" s="43"/>
      <c r="C41" s="227">
        <v>20</v>
      </c>
      <c r="D41" s="227" t="str">
        <f>Calcu!AC47</f>
        <v>＃</v>
      </c>
      <c r="E41" s="227" t="str">
        <f>Calcu!AD47</f>
        <v>＃</v>
      </c>
      <c r="F41" s="227" t="str">
        <f>Calcu!AE47</f>
        <v>＃</v>
      </c>
      <c r="G41" s="227" t="str">
        <f>Calcu!AF47</f>
        <v>＃</v>
      </c>
      <c r="H41" s="227" t="str">
        <f>Calcu!AG47</f>
        <v>＃</v>
      </c>
      <c r="I41" s="227" t="str">
        <f>Calcu!AH47</f>
        <v>＃</v>
      </c>
      <c r="J41" s="227" t="str">
        <f>Calcu!AI47</f>
        <v>＃</v>
      </c>
      <c r="K41" s="227" t="str">
        <f>Calcu!AJ47</f>
        <v>＃</v>
      </c>
    </row>
    <row r="42" spans="1:12" ht="15" customHeight="1">
      <c r="A42" s="44"/>
      <c r="C42" s="231"/>
      <c r="D42" s="231"/>
      <c r="E42" s="231"/>
      <c r="F42" s="231"/>
      <c r="G42" s="231"/>
      <c r="H42" s="231"/>
      <c r="I42" s="231"/>
      <c r="J42" s="231"/>
      <c r="K42" s="231"/>
    </row>
    <row r="43" spans="1:12" ht="15" customHeight="1">
      <c r="A43" s="44"/>
      <c r="C43" s="38" t="e">
        <f ca="1">"● 측정불확도 : "&amp;Calcu!T67</f>
        <v>#DIV/0!</v>
      </c>
      <c r="G43" s="124" t="s">
        <v>326</v>
      </c>
      <c r="H43" s="123" t="s">
        <v>327</v>
      </c>
    </row>
    <row r="44" spans="1:12" ht="15" customHeight="1">
      <c r="C44" s="62"/>
      <c r="D44" s="62"/>
      <c r="E44" s="62"/>
      <c r="F44" s="62"/>
      <c r="G44" s="62"/>
      <c r="H44" s="62"/>
      <c r="I44" s="62"/>
      <c r="J44" s="62"/>
      <c r="K44" s="62"/>
      <c r="L44" s="62"/>
    </row>
  </sheetData>
  <mergeCells count="3">
    <mergeCell ref="C19:C20"/>
    <mergeCell ref="D19:K19"/>
    <mergeCell ref="A1:L2"/>
  </mergeCells>
  <phoneticPr fontId="4" type="noConversion"/>
  <conditionalFormatting sqref="D21:K41">
    <cfRule type="containsText" dxfId="1" priority="1" operator="containsText" text="＃">
      <formula>NOT(ISERROR(SEARCH("＃",D21)))</formula>
    </cfRule>
  </conditionalFormatting>
  <printOptions horizontalCentered="1"/>
  <pageMargins left="0" right="0" top="0.35433070866141736" bottom="0.59055118110236227" header="0" footer="0"/>
  <pageSetup paperSize="9" orientation="portrait" horizontalDpi="4294967292" verticalDpi="300" r:id="rId1"/>
  <headerFooter alignWithMargins="0">
    <oddHeader xml:space="preserve">&amp;R&amp;10
 페이지(page)    &amp;P  of   &amp;N         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L44"/>
  <sheetViews>
    <sheetView showGridLines="0" showWhiteSpace="0" zoomScaleNormal="100" zoomScaleSheetLayoutView="100" workbookViewId="0">
      <selection sqref="A1:L2"/>
    </sheetView>
  </sheetViews>
  <sheetFormatPr defaultColWidth="10.77734375" defaultRowHeight="15" customHeight="1"/>
  <cols>
    <col min="1" max="2" width="3.77734375" style="37" customWidth="1"/>
    <col min="3" max="11" width="7.77734375" style="37" customWidth="1"/>
    <col min="12" max="12" width="4.77734375" style="37" customWidth="1"/>
    <col min="13" max="16384" width="10.77734375" style="37"/>
  </cols>
  <sheetData>
    <row r="1" spans="1:12" s="64" customFormat="1" ht="33" customHeight="1">
      <c r="A1" s="346" t="s">
        <v>54</v>
      </c>
      <c r="B1" s="346"/>
      <c r="C1" s="346"/>
      <c r="D1" s="346"/>
      <c r="E1" s="346"/>
      <c r="F1" s="346"/>
      <c r="G1" s="346"/>
      <c r="H1" s="346"/>
      <c r="I1" s="346"/>
      <c r="J1" s="346"/>
      <c r="K1" s="346"/>
      <c r="L1" s="346"/>
    </row>
    <row r="2" spans="1:12" s="64" customFormat="1" ht="33" customHeight="1">
      <c r="A2" s="346"/>
      <c r="B2" s="346"/>
      <c r="C2" s="346"/>
      <c r="D2" s="346"/>
      <c r="E2" s="346"/>
      <c r="F2" s="346"/>
      <c r="G2" s="346"/>
      <c r="H2" s="346"/>
      <c r="I2" s="346"/>
      <c r="J2" s="346"/>
      <c r="K2" s="346"/>
      <c r="L2" s="346"/>
    </row>
    <row r="3" spans="1:12" s="47" customFormat="1" ht="12.75" customHeight="1">
      <c r="A3" s="48" t="s">
        <v>58</v>
      </c>
      <c r="B3" s="48"/>
      <c r="C3" s="21"/>
      <c r="D3" s="21"/>
      <c r="E3" s="21"/>
      <c r="F3" s="21"/>
      <c r="G3" s="21"/>
      <c r="H3" s="21"/>
      <c r="I3" s="21"/>
      <c r="J3" s="21"/>
      <c r="K3" s="21"/>
      <c r="L3" s="21"/>
    </row>
    <row r="4" spans="1:12" s="49" customFormat="1" ht="13.5" customHeight="1">
      <c r="A4" s="74" t="str">
        <f>" 교   정   번   호(Calibration No) : "&amp;기본정보!H3</f>
        <v xml:space="preserve"> 교   정   번   호(Calibration No) : </v>
      </c>
      <c r="B4" s="74"/>
      <c r="C4" s="75"/>
      <c r="D4" s="120"/>
      <c r="E4" s="75"/>
      <c r="F4" s="75"/>
      <c r="G4" s="120"/>
      <c r="H4" s="75"/>
      <c r="I4" s="82"/>
      <c r="J4" s="76"/>
      <c r="K4" s="119"/>
      <c r="L4" s="82"/>
    </row>
    <row r="5" spans="1:12" s="36" customFormat="1" ht="15" customHeight="1"/>
    <row r="6" spans="1:12" ht="15" customHeight="1">
      <c r="C6" s="53" t="str">
        <f>"○ Description : "&amp;기본정보!C$5</f>
        <v xml:space="preserve">○ Description : </v>
      </c>
    </row>
    <row r="7" spans="1:12" ht="15" customHeight="1">
      <c r="C7" s="53" t="str">
        <f>"○ Manufacturer  : "&amp;기본정보!C$6</f>
        <v xml:space="preserve">○ Manufacturer  : </v>
      </c>
    </row>
    <row r="8" spans="1:12" ht="15" customHeight="1">
      <c r="C8" s="53" t="str">
        <f>"○ Model Name : "&amp;기본정보!C$7</f>
        <v xml:space="preserve">○ Model Name : </v>
      </c>
    </row>
    <row r="9" spans="1:12" ht="15" customHeight="1">
      <c r="C9" s="53" t="str">
        <f>"○ Serial Number : "&amp;기본정보!C$8</f>
        <v xml:space="preserve">○ Serial Number : </v>
      </c>
    </row>
    <row r="10" spans="1:12" ht="15" customHeight="1">
      <c r="C10" s="53" t="s">
        <v>339</v>
      </c>
    </row>
    <row r="11" spans="1:12" ht="15" customHeight="1">
      <c r="D11" s="124" t="s">
        <v>341</v>
      </c>
      <c r="E11" s="50" t="str">
        <f>Calcu!F3&amp;" mm"</f>
        <v>0 mm</v>
      </c>
    </row>
    <row r="12" spans="1:12" ht="15" customHeight="1">
      <c r="C12" s="53"/>
      <c r="D12" s="124" t="s">
        <v>340</v>
      </c>
      <c r="E12" s="50" t="str">
        <f>Calcu!F4&amp;" mm"</f>
        <v>0 mm</v>
      </c>
    </row>
    <row r="13" spans="1:12" ht="15" customHeight="1">
      <c r="C13" s="53"/>
      <c r="D13" s="124" t="s">
        <v>342</v>
      </c>
      <c r="E13" s="50" t="str">
        <f>Calcu!F5&amp;" mm"</f>
        <v>0 mm</v>
      </c>
    </row>
    <row r="14" spans="1:12" ht="15" customHeight="1">
      <c r="C14" s="53" t="e">
        <f ca="1">"○ Flatness : "&amp;Calcu!P14</f>
        <v>#DIV/0!</v>
      </c>
    </row>
    <row r="15" spans="1:12" ht="15" customHeight="1">
      <c r="C15" s="53" t="e">
        <f ca="1">"○ Closer error FE : "&amp;Calcu!P15</f>
        <v>#DIV/0!</v>
      </c>
    </row>
    <row r="16" spans="1:12" ht="15" customHeight="1">
      <c r="C16" s="53" t="e">
        <f ca="1">"○ Closer error GH : "&amp;Calcu!P16</f>
        <v>#DIV/0!</v>
      </c>
    </row>
    <row r="18" spans="1:11" ht="15" customHeight="1">
      <c r="C18" s="38" t="s">
        <v>343</v>
      </c>
    </row>
    <row r="19" spans="1:11" ht="15" customHeight="1">
      <c r="A19" s="44"/>
      <c r="B19" s="43"/>
      <c r="C19" s="344" t="s">
        <v>344</v>
      </c>
      <c r="D19" s="340" t="s">
        <v>345</v>
      </c>
      <c r="E19" s="341"/>
      <c r="F19" s="341"/>
      <c r="G19" s="341"/>
      <c r="H19" s="341"/>
      <c r="I19" s="341"/>
      <c r="J19" s="341"/>
      <c r="K19" s="342"/>
    </row>
    <row r="20" spans="1:11" ht="15" customHeight="1">
      <c r="A20" s="44"/>
      <c r="B20" s="43"/>
      <c r="C20" s="345"/>
      <c r="D20" s="226" t="s">
        <v>318</v>
      </c>
      <c r="E20" s="226" t="s">
        <v>319</v>
      </c>
      <c r="F20" s="226" t="s">
        <v>320</v>
      </c>
      <c r="G20" s="226" t="s">
        <v>321</v>
      </c>
      <c r="H20" s="226" t="s">
        <v>322</v>
      </c>
      <c r="I20" s="226" t="s">
        <v>323</v>
      </c>
      <c r="J20" s="226" t="s">
        <v>324</v>
      </c>
      <c r="K20" s="226" t="s">
        <v>325</v>
      </c>
    </row>
    <row r="21" spans="1:11" ht="15" customHeight="1">
      <c r="A21" s="44" t="str">
        <f>IF(Calcu!AB27=TRUE,"","삭제")</f>
        <v/>
      </c>
      <c r="B21" s="43"/>
      <c r="C21" s="229">
        <v>0</v>
      </c>
      <c r="D21" s="229" t="e">
        <f ca="1">Calcu!AC27</f>
        <v>#DIV/0!</v>
      </c>
      <c r="E21" s="229" t="e">
        <f ca="1">Calcu!AD27</f>
        <v>#DIV/0!</v>
      </c>
      <c r="F21" s="229" t="e">
        <f ca="1">Calcu!AE27</f>
        <v>#DIV/0!</v>
      </c>
      <c r="G21" s="229" t="e">
        <f ca="1">Calcu!AF27</f>
        <v>#DIV/0!</v>
      </c>
      <c r="H21" s="229" t="e">
        <f ca="1">Calcu!AG27</f>
        <v>#DIV/0!</v>
      </c>
      <c r="I21" s="229" t="e">
        <f ca="1">Calcu!AH27</f>
        <v>#DIV/0!</v>
      </c>
      <c r="J21" s="229" t="e">
        <f ca="1">Calcu!AI27</f>
        <v>#DIV/0!</v>
      </c>
      <c r="K21" s="229" t="e">
        <f ca="1">Calcu!AJ27</f>
        <v>#DIV/0!</v>
      </c>
    </row>
    <row r="22" spans="1:11" ht="15" customHeight="1">
      <c r="A22" s="44" t="str">
        <f>IF(Calcu!AB28=TRUE,"","삭제")</f>
        <v>삭제</v>
      </c>
      <c r="B22" s="43"/>
      <c r="C22" s="230">
        <v>1</v>
      </c>
      <c r="D22" s="230" t="str">
        <f>Calcu!AC28</f>
        <v>＃</v>
      </c>
      <c r="E22" s="230" t="str">
        <f>Calcu!AD28</f>
        <v>＃</v>
      </c>
      <c r="F22" s="230" t="str">
        <f>Calcu!AE28</f>
        <v>＃</v>
      </c>
      <c r="G22" s="230" t="str">
        <f>Calcu!AF28</f>
        <v>＃</v>
      </c>
      <c r="H22" s="230" t="str">
        <f>Calcu!AG28</f>
        <v>＃</v>
      </c>
      <c r="I22" s="230" t="str">
        <f>Calcu!AH28</f>
        <v>＃</v>
      </c>
      <c r="J22" s="230" t="str">
        <f>Calcu!AI28</f>
        <v>＃</v>
      </c>
      <c r="K22" s="230" t="str">
        <f>Calcu!AJ28</f>
        <v>＃</v>
      </c>
    </row>
    <row r="23" spans="1:11" ht="15" customHeight="1">
      <c r="A23" s="44" t="str">
        <f>IF(Calcu!AB29=TRUE,"","삭제")</f>
        <v>삭제</v>
      </c>
      <c r="B23" s="43"/>
      <c r="C23" s="230">
        <v>2</v>
      </c>
      <c r="D23" s="230" t="str">
        <f>Calcu!AC29</f>
        <v>＃</v>
      </c>
      <c r="E23" s="230" t="str">
        <f>Calcu!AD29</f>
        <v>＃</v>
      </c>
      <c r="F23" s="230" t="str">
        <f>Calcu!AE29</f>
        <v>＃</v>
      </c>
      <c r="G23" s="230" t="str">
        <f>Calcu!AF29</f>
        <v>＃</v>
      </c>
      <c r="H23" s="230" t="str">
        <f>Calcu!AG29</f>
        <v>＃</v>
      </c>
      <c r="I23" s="230" t="str">
        <f>Calcu!AH29</f>
        <v>＃</v>
      </c>
      <c r="J23" s="230" t="str">
        <f>Calcu!AI29</f>
        <v>＃</v>
      </c>
      <c r="K23" s="230" t="str">
        <f>Calcu!AJ29</f>
        <v>＃</v>
      </c>
    </row>
    <row r="24" spans="1:11" ht="15" customHeight="1">
      <c r="A24" s="44" t="str">
        <f>IF(Calcu!AB30=TRUE,"","삭제")</f>
        <v>삭제</v>
      </c>
      <c r="B24" s="43"/>
      <c r="C24" s="230">
        <v>3</v>
      </c>
      <c r="D24" s="230" t="str">
        <f>Calcu!AC30</f>
        <v>＃</v>
      </c>
      <c r="E24" s="230" t="str">
        <f>Calcu!AD30</f>
        <v>＃</v>
      </c>
      <c r="F24" s="230" t="str">
        <f>Calcu!AE30</f>
        <v>＃</v>
      </c>
      <c r="G24" s="230" t="str">
        <f>Calcu!AF30</f>
        <v>＃</v>
      </c>
      <c r="H24" s="230" t="str">
        <f>Calcu!AG30</f>
        <v>＃</v>
      </c>
      <c r="I24" s="230" t="str">
        <f>Calcu!AH30</f>
        <v>＃</v>
      </c>
      <c r="J24" s="230" t="str">
        <f>Calcu!AI30</f>
        <v>＃</v>
      </c>
      <c r="K24" s="230" t="str">
        <f>Calcu!AJ30</f>
        <v>＃</v>
      </c>
    </row>
    <row r="25" spans="1:11" ht="15" customHeight="1">
      <c r="A25" s="44" t="str">
        <f>IF(Calcu!AB31=TRUE,"","삭제")</f>
        <v>삭제</v>
      </c>
      <c r="B25" s="43"/>
      <c r="C25" s="230">
        <v>4</v>
      </c>
      <c r="D25" s="230" t="str">
        <f>Calcu!AC31</f>
        <v>＃</v>
      </c>
      <c r="E25" s="230" t="str">
        <f>Calcu!AD31</f>
        <v>＃</v>
      </c>
      <c r="F25" s="230" t="str">
        <f>Calcu!AE31</f>
        <v>＃</v>
      </c>
      <c r="G25" s="230" t="str">
        <f>Calcu!AF31</f>
        <v>＃</v>
      </c>
      <c r="H25" s="230" t="str">
        <f>Calcu!AG31</f>
        <v>＃</v>
      </c>
      <c r="I25" s="230" t="str">
        <f>Calcu!AH31</f>
        <v>＃</v>
      </c>
      <c r="J25" s="230" t="str">
        <f>Calcu!AI31</f>
        <v>＃</v>
      </c>
      <c r="K25" s="230" t="str">
        <f>Calcu!AJ31</f>
        <v>＃</v>
      </c>
    </row>
    <row r="26" spans="1:11" ht="15" customHeight="1">
      <c r="A26" s="44" t="str">
        <f>IF(Calcu!AB32=TRUE,"","삭제")</f>
        <v>삭제</v>
      </c>
      <c r="B26" s="43"/>
      <c r="C26" s="230">
        <v>5</v>
      </c>
      <c r="D26" s="230" t="str">
        <f>Calcu!AC32</f>
        <v>＃</v>
      </c>
      <c r="E26" s="230" t="str">
        <f>Calcu!AD32</f>
        <v>＃</v>
      </c>
      <c r="F26" s="230" t="str">
        <f>Calcu!AE32</f>
        <v>＃</v>
      </c>
      <c r="G26" s="230" t="str">
        <f>Calcu!AF32</f>
        <v>＃</v>
      </c>
      <c r="H26" s="230" t="str">
        <f>Calcu!AG32</f>
        <v>＃</v>
      </c>
      <c r="I26" s="230" t="str">
        <f>Calcu!AH32</f>
        <v>＃</v>
      </c>
      <c r="J26" s="230" t="str">
        <f>Calcu!AI32</f>
        <v>＃</v>
      </c>
      <c r="K26" s="230" t="str">
        <f>Calcu!AJ32</f>
        <v>＃</v>
      </c>
    </row>
    <row r="27" spans="1:11" ht="15" customHeight="1">
      <c r="A27" s="44" t="str">
        <f>IF(Calcu!AB33=TRUE,"","삭제")</f>
        <v>삭제</v>
      </c>
      <c r="B27" s="43"/>
      <c r="C27" s="230">
        <v>6</v>
      </c>
      <c r="D27" s="230" t="str">
        <f>Calcu!AC33</f>
        <v>＃</v>
      </c>
      <c r="E27" s="230" t="str">
        <f>Calcu!AD33</f>
        <v>＃</v>
      </c>
      <c r="F27" s="230" t="str">
        <f>Calcu!AE33</f>
        <v>＃</v>
      </c>
      <c r="G27" s="230" t="str">
        <f>Calcu!AF33</f>
        <v>＃</v>
      </c>
      <c r="H27" s="230" t="str">
        <f>Calcu!AG33</f>
        <v>＃</v>
      </c>
      <c r="I27" s="230" t="str">
        <f>Calcu!AH33</f>
        <v>＃</v>
      </c>
      <c r="J27" s="230" t="str">
        <f>Calcu!AI33</f>
        <v>＃</v>
      </c>
      <c r="K27" s="230" t="str">
        <f>Calcu!AJ33</f>
        <v>＃</v>
      </c>
    </row>
    <row r="28" spans="1:11" ht="15" customHeight="1">
      <c r="A28" s="44" t="str">
        <f>IF(Calcu!AB34=TRUE,"","삭제")</f>
        <v>삭제</v>
      </c>
      <c r="B28" s="43"/>
      <c r="C28" s="230">
        <v>7</v>
      </c>
      <c r="D28" s="230" t="str">
        <f>Calcu!AC34</f>
        <v>＃</v>
      </c>
      <c r="E28" s="230" t="str">
        <f>Calcu!AD34</f>
        <v>＃</v>
      </c>
      <c r="F28" s="230" t="str">
        <f>Calcu!AE34</f>
        <v>＃</v>
      </c>
      <c r="G28" s="230" t="str">
        <f>Calcu!AF34</f>
        <v>＃</v>
      </c>
      <c r="H28" s="230" t="str">
        <f>Calcu!AG34</f>
        <v>＃</v>
      </c>
      <c r="I28" s="230" t="str">
        <f>Calcu!AH34</f>
        <v>＃</v>
      </c>
      <c r="J28" s="230" t="str">
        <f>Calcu!AI34</f>
        <v>＃</v>
      </c>
      <c r="K28" s="230" t="str">
        <f>Calcu!AJ34</f>
        <v>＃</v>
      </c>
    </row>
    <row r="29" spans="1:11" ht="15" customHeight="1">
      <c r="A29" s="44" t="str">
        <f>IF(Calcu!AB35=TRUE,"","삭제")</f>
        <v>삭제</v>
      </c>
      <c r="B29" s="43"/>
      <c r="C29" s="230">
        <v>8</v>
      </c>
      <c r="D29" s="230" t="str">
        <f>Calcu!AC35</f>
        <v>＃</v>
      </c>
      <c r="E29" s="230" t="str">
        <f>Calcu!AD35</f>
        <v>＃</v>
      </c>
      <c r="F29" s="230" t="str">
        <f>Calcu!AE35</f>
        <v>＃</v>
      </c>
      <c r="G29" s="230" t="str">
        <f>Calcu!AF35</f>
        <v>＃</v>
      </c>
      <c r="H29" s="230" t="str">
        <f>Calcu!AG35</f>
        <v>＃</v>
      </c>
      <c r="I29" s="230" t="str">
        <f>Calcu!AH35</f>
        <v>＃</v>
      </c>
      <c r="J29" s="230" t="str">
        <f>Calcu!AI35</f>
        <v>＃</v>
      </c>
      <c r="K29" s="230" t="str">
        <f>Calcu!AJ35</f>
        <v>＃</v>
      </c>
    </row>
    <row r="30" spans="1:11" ht="15" customHeight="1">
      <c r="A30" s="44" t="str">
        <f>IF(Calcu!AB36=TRUE,"","삭제")</f>
        <v>삭제</v>
      </c>
      <c r="B30" s="43"/>
      <c r="C30" s="230">
        <v>9</v>
      </c>
      <c r="D30" s="230" t="str">
        <f>Calcu!AC36</f>
        <v>＃</v>
      </c>
      <c r="E30" s="230" t="str">
        <f>Calcu!AD36</f>
        <v>＃</v>
      </c>
      <c r="F30" s="230" t="str">
        <f>Calcu!AE36</f>
        <v>＃</v>
      </c>
      <c r="G30" s="230" t="str">
        <f>Calcu!AF36</f>
        <v>＃</v>
      </c>
      <c r="H30" s="230" t="str">
        <f>Calcu!AG36</f>
        <v>＃</v>
      </c>
      <c r="I30" s="230" t="str">
        <f>Calcu!AH36</f>
        <v>＃</v>
      </c>
      <c r="J30" s="230" t="str">
        <f>Calcu!AI36</f>
        <v>＃</v>
      </c>
      <c r="K30" s="230" t="str">
        <f>Calcu!AJ36</f>
        <v>＃</v>
      </c>
    </row>
    <row r="31" spans="1:11" ht="15" customHeight="1">
      <c r="A31" s="44" t="str">
        <f>IF(Calcu!AB37=TRUE,"","삭제")</f>
        <v>삭제</v>
      </c>
      <c r="B31" s="43"/>
      <c r="C31" s="230">
        <v>10</v>
      </c>
      <c r="D31" s="230" t="str">
        <f>Calcu!AC37</f>
        <v>＃</v>
      </c>
      <c r="E31" s="230" t="str">
        <f>Calcu!AD37</f>
        <v>＃</v>
      </c>
      <c r="F31" s="230" t="str">
        <f>Calcu!AE37</f>
        <v>＃</v>
      </c>
      <c r="G31" s="230" t="str">
        <f>Calcu!AF37</f>
        <v>＃</v>
      </c>
      <c r="H31" s="230" t="str">
        <f>Calcu!AG37</f>
        <v>＃</v>
      </c>
      <c r="I31" s="230" t="str">
        <f>Calcu!AH37</f>
        <v>＃</v>
      </c>
      <c r="J31" s="230" t="str">
        <f>Calcu!AI37</f>
        <v>＃</v>
      </c>
      <c r="K31" s="230" t="str">
        <f>Calcu!AJ37</f>
        <v>＃</v>
      </c>
    </row>
    <row r="32" spans="1:11" ht="15" customHeight="1">
      <c r="A32" s="44" t="str">
        <f>IF(Calcu!AB38=TRUE,"","삭제")</f>
        <v>삭제</v>
      </c>
      <c r="B32" s="43"/>
      <c r="C32" s="230">
        <v>11</v>
      </c>
      <c r="D32" s="230" t="str">
        <f>Calcu!AC38</f>
        <v>＃</v>
      </c>
      <c r="E32" s="230" t="str">
        <f>Calcu!AD38</f>
        <v>＃</v>
      </c>
      <c r="F32" s="230" t="str">
        <f>Calcu!AE38</f>
        <v>＃</v>
      </c>
      <c r="G32" s="230" t="str">
        <f>Calcu!AF38</f>
        <v>＃</v>
      </c>
      <c r="H32" s="230" t="str">
        <f>Calcu!AG38</f>
        <v>＃</v>
      </c>
      <c r="I32" s="230" t="str">
        <f>Calcu!AH38</f>
        <v>＃</v>
      </c>
      <c r="J32" s="230" t="str">
        <f>Calcu!AI38</f>
        <v>＃</v>
      </c>
      <c r="K32" s="230" t="str">
        <f>Calcu!AJ38</f>
        <v>＃</v>
      </c>
    </row>
    <row r="33" spans="1:12" ht="15" customHeight="1">
      <c r="A33" s="44" t="str">
        <f>IF(Calcu!AB39=TRUE,"","삭제")</f>
        <v>삭제</v>
      </c>
      <c r="B33" s="43"/>
      <c r="C33" s="230">
        <v>12</v>
      </c>
      <c r="D33" s="230" t="str">
        <f>Calcu!AC39</f>
        <v>＃</v>
      </c>
      <c r="E33" s="230" t="str">
        <f>Calcu!AD39</f>
        <v>＃</v>
      </c>
      <c r="F33" s="230" t="str">
        <f>Calcu!AE39</f>
        <v>＃</v>
      </c>
      <c r="G33" s="230" t="str">
        <f>Calcu!AF39</f>
        <v>＃</v>
      </c>
      <c r="H33" s="230" t="str">
        <f>Calcu!AG39</f>
        <v>＃</v>
      </c>
      <c r="I33" s="230" t="str">
        <f>Calcu!AH39</f>
        <v>＃</v>
      </c>
      <c r="J33" s="230" t="str">
        <f>Calcu!AI39</f>
        <v>＃</v>
      </c>
      <c r="K33" s="230" t="str">
        <f>Calcu!AJ39</f>
        <v>＃</v>
      </c>
    </row>
    <row r="34" spans="1:12" ht="15" customHeight="1">
      <c r="A34" s="44" t="str">
        <f>IF(Calcu!AB40=TRUE,"","삭제")</f>
        <v>삭제</v>
      </c>
      <c r="B34" s="43"/>
      <c r="C34" s="230">
        <v>13</v>
      </c>
      <c r="D34" s="230" t="str">
        <f>Calcu!AC40</f>
        <v>＃</v>
      </c>
      <c r="E34" s="230" t="str">
        <f>Calcu!AD40</f>
        <v>＃</v>
      </c>
      <c r="F34" s="230" t="str">
        <f>Calcu!AE40</f>
        <v>＃</v>
      </c>
      <c r="G34" s="230" t="str">
        <f>Calcu!AF40</f>
        <v>＃</v>
      </c>
      <c r="H34" s="230" t="str">
        <f>Calcu!AG40</f>
        <v>＃</v>
      </c>
      <c r="I34" s="230" t="str">
        <f>Calcu!AH40</f>
        <v>＃</v>
      </c>
      <c r="J34" s="230" t="str">
        <f>Calcu!AI40</f>
        <v>＃</v>
      </c>
      <c r="K34" s="230" t="str">
        <f>Calcu!AJ40</f>
        <v>＃</v>
      </c>
    </row>
    <row r="35" spans="1:12" ht="15" customHeight="1">
      <c r="A35" s="44" t="str">
        <f>IF(Calcu!AB41=TRUE,"","삭제")</f>
        <v>삭제</v>
      </c>
      <c r="B35" s="43"/>
      <c r="C35" s="230">
        <v>14</v>
      </c>
      <c r="D35" s="230" t="str">
        <f>Calcu!AC41</f>
        <v>＃</v>
      </c>
      <c r="E35" s="230" t="str">
        <f>Calcu!AD41</f>
        <v>＃</v>
      </c>
      <c r="F35" s="230" t="str">
        <f>Calcu!AE41</f>
        <v>＃</v>
      </c>
      <c r="G35" s="230" t="str">
        <f>Calcu!AF41</f>
        <v>＃</v>
      </c>
      <c r="H35" s="230" t="str">
        <f>Calcu!AG41</f>
        <v>＃</v>
      </c>
      <c r="I35" s="230" t="str">
        <f>Calcu!AH41</f>
        <v>＃</v>
      </c>
      <c r="J35" s="230" t="str">
        <f>Calcu!AI41</f>
        <v>＃</v>
      </c>
      <c r="K35" s="230" t="str">
        <f>Calcu!AJ41</f>
        <v>＃</v>
      </c>
    </row>
    <row r="36" spans="1:12" ht="15" customHeight="1">
      <c r="A36" s="44" t="str">
        <f>IF(Calcu!AB42=TRUE,"","삭제")</f>
        <v>삭제</v>
      </c>
      <c r="B36" s="43"/>
      <c r="C36" s="230">
        <v>15</v>
      </c>
      <c r="D36" s="230" t="str">
        <f>Calcu!AC42</f>
        <v>＃</v>
      </c>
      <c r="E36" s="230" t="str">
        <f>Calcu!AD42</f>
        <v>＃</v>
      </c>
      <c r="F36" s="230" t="str">
        <f>Calcu!AE42</f>
        <v>＃</v>
      </c>
      <c r="G36" s="230" t="str">
        <f>Calcu!AF42</f>
        <v>＃</v>
      </c>
      <c r="H36" s="230" t="str">
        <f>Calcu!AG42</f>
        <v>＃</v>
      </c>
      <c r="I36" s="230" t="str">
        <f>Calcu!AH42</f>
        <v>＃</v>
      </c>
      <c r="J36" s="230" t="str">
        <f>Calcu!AI42</f>
        <v>＃</v>
      </c>
      <c r="K36" s="230" t="str">
        <f>Calcu!AJ42</f>
        <v>＃</v>
      </c>
    </row>
    <row r="37" spans="1:12" ht="15" customHeight="1">
      <c r="A37" s="44" t="str">
        <f>IF(Calcu!AB43=TRUE,"","삭제")</f>
        <v>삭제</v>
      </c>
      <c r="B37" s="43"/>
      <c r="C37" s="230">
        <v>16</v>
      </c>
      <c r="D37" s="230" t="str">
        <f>Calcu!AC43</f>
        <v>＃</v>
      </c>
      <c r="E37" s="230" t="str">
        <f>Calcu!AD43</f>
        <v>＃</v>
      </c>
      <c r="F37" s="230" t="str">
        <f>Calcu!AE43</f>
        <v>＃</v>
      </c>
      <c r="G37" s="230" t="str">
        <f>Calcu!AF43</f>
        <v>＃</v>
      </c>
      <c r="H37" s="230" t="str">
        <f>Calcu!AG43</f>
        <v>＃</v>
      </c>
      <c r="I37" s="230" t="str">
        <f>Calcu!AH43</f>
        <v>＃</v>
      </c>
      <c r="J37" s="230" t="str">
        <f>Calcu!AI43</f>
        <v>＃</v>
      </c>
      <c r="K37" s="230" t="str">
        <f>Calcu!AJ43</f>
        <v>＃</v>
      </c>
    </row>
    <row r="38" spans="1:12" ht="15" customHeight="1">
      <c r="A38" s="44" t="str">
        <f>IF(Calcu!AB44=TRUE,"","삭제")</f>
        <v>삭제</v>
      </c>
      <c r="B38" s="43"/>
      <c r="C38" s="230">
        <v>17</v>
      </c>
      <c r="D38" s="230" t="str">
        <f>Calcu!AC44</f>
        <v>＃</v>
      </c>
      <c r="E38" s="230" t="str">
        <f>Calcu!AD44</f>
        <v>＃</v>
      </c>
      <c r="F38" s="230" t="str">
        <f>Calcu!AE44</f>
        <v>＃</v>
      </c>
      <c r="G38" s="230" t="str">
        <f>Calcu!AF44</f>
        <v>＃</v>
      </c>
      <c r="H38" s="230" t="str">
        <f>Calcu!AG44</f>
        <v>＃</v>
      </c>
      <c r="I38" s="230" t="str">
        <f>Calcu!AH44</f>
        <v>＃</v>
      </c>
      <c r="J38" s="230" t="str">
        <f>Calcu!AI44</f>
        <v>＃</v>
      </c>
      <c r="K38" s="230" t="str">
        <f>Calcu!AJ44</f>
        <v>＃</v>
      </c>
    </row>
    <row r="39" spans="1:12" ht="15" customHeight="1">
      <c r="A39" s="44" t="str">
        <f>IF(Calcu!AB45=TRUE,"","삭제")</f>
        <v>삭제</v>
      </c>
      <c r="B39" s="43"/>
      <c r="C39" s="230">
        <v>18</v>
      </c>
      <c r="D39" s="230" t="str">
        <f>Calcu!AC45</f>
        <v>＃</v>
      </c>
      <c r="E39" s="230" t="str">
        <f>Calcu!AD45</f>
        <v>＃</v>
      </c>
      <c r="F39" s="230" t="str">
        <f>Calcu!AE45</f>
        <v>＃</v>
      </c>
      <c r="G39" s="230" t="str">
        <f>Calcu!AF45</f>
        <v>＃</v>
      </c>
      <c r="H39" s="230" t="str">
        <f>Calcu!AG45</f>
        <v>＃</v>
      </c>
      <c r="I39" s="230" t="str">
        <f>Calcu!AH45</f>
        <v>＃</v>
      </c>
      <c r="J39" s="230" t="str">
        <f>Calcu!AI45</f>
        <v>＃</v>
      </c>
      <c r="K39" s="230" t="str">
        <f>Calcu!AJ45</f>
        <v>＃</v>
      </c>
    </row>
    <row r="40" spans="1:12" ht="15" customHeight="1">
      <c r="A40" s="44" t="str">
        <f>IF(Calcu!AB46=TRUE,"","삭제")</f>
        <v>삭제</v>
      </c>
      <c r="B40" s="43"/>
      <c r="C40" s="230">
        <v>19</v>
      </c>
      <c r="D40" s="230" t="str">
        <f>Calcu!AC46</f>
        <v>＃</v>
      </c>
      <c r="E40" s="230" t="str">
        <f>Calcu!AD46</f>
        <v>＃</v>
      </c>
      <c r="F40" s="230" t="str">
        <f>Calcu!AE46</f>
        <v>＃</v>
      </c>
      <c r="G40" s="230" t="str">
        <f>Calcu!AF46</f>
        <v>＃</v>
      </c>
      <c r="H40" s="230" t="str">
        <f>Calcu!AG46</f>
        <v>＃</v>
      </c>
      <c r="I40" s="230" t="str">
        <f>Calcu!AH46</f>
        <v>＃</v>
      </c>
      <c r="J40" s="230" t="str">
        <f>Calcu!AI46</f>
        <v>＃</v>
      </c>
      <c r="K40" s="230" t="str">
        <f>Calcu!AJ46</f>
        <v>＃</v>
      </c>
    </row>
    <row r="41" spans="1:12" ht="15" customHeight="1">
      <c r="A41" s="44" t="str">
        <f>IF(Calcu!AB47=TRUE,"","삭제")</f>
        <v>삭제</v>
      </c>
      <c r="B41" s="43"/>
      <c r="C41" s="228">
        <v>20</v>
      </c>
      <c r="D41" s="228" t="str">
        <f>Calcu!AC47</f>
        <v>＃</v>
      </c>
      <c r="E41" s="228" t="str">
        <f>Calcu!AD47</f>
        <v>＃</v>
      </c>
      <c r="F41" s="228" t="str">
        <f>Calcu!AE47</f>
        <v>＃</v>
      </c>
      <c r="G41" s="228" t="str">
        <f>Calcu!AF47</f>
        <v>＃</v>
      </c>
      <c r="H41" s="228" t="str">
        <f>Calcu!AG47</f>
        <v>＃</v>
      </c>
      <c r="I41" s="228" t="str">
        <f>Calcu!AH47</f>
        <v>＃</v>
      </c>
      <c r="J41" s="228" t="str">
        <f>Calcu!AI47</f>
        <v>＃</v>
      </c>
      <c r="K41" s="228" t="str">
        <f>Calcu!AJ47</f>
        <v>＃</v>
      </c>
    </row>
    <row r="42" spans="1:12" ht="15" customHeight="1">
      <c r="A42" s="44"/>
      <c r="C42" s="231"/>
      <c r="D42" s="231"/>
      <c r="E42" s="231"/>
      <c r="F42" s="231"/>
      <c r="G42" s="231"/>
      <c r="H42" s="231"/>
      <c r="I42" s="231"/>
      <c r="J42" s="231"/>
      <c r="K42" s="231"/>
    </row>
    <row r="43" spans="1:12" ht="15" customHeight="1">
      <c r="A43" s="44"/>
      <c r="C43" s="38" t="e">
        <f ca="1">"● Measurement Uncertainty : "&amp;Calcu!T67</f>
        <v>#DIV/0!</v>
      </c>
      <c r="I43" s="124" t="s">
        <v>346</v>
      </c>
      <c r="J43" s="123" t="s">
        <v>107</v>
      </c>
    </row>
    <row r="44" spans="1:12" ht="15" customHeight="1">
      <c r="C44" s="62"/>
      <c r="D44" s="62"/>
      <c r="E44" s="62"/>
      <c r="F44" s="62"/>
      <c r="G44" s="62"/>
      <c r="H44" s="62"/>
      <c r="I44" s="62"/>
      <c r="J44" s="62"/>
      <c r="K44" s="62"/>
      <c r="L44" s="63"/>
    </row>
  </sheetData>
  <mergeCells count="3">
    <mergeCell ref="C19:C20"/>
    <mergeCell ref="D19:K19"/>
    <mergeCell ref="A1:L2"/>
  </mergeCells>
  <phoneticPr fontId="4" type="noConversion"/>
  <conditionalFormatting sqref="D21:K41">
    <cfRule type="containsText" dxfId="0" priority="1" operator="containsText" text="＃">
      <formula>NOT(ISERROR(SEARCH("＃",D21)))</formula>
    </cfRule>
  </conditionalFormatting>
  <printOptions horizontalCentered="1"/>
  <pageMargins left="0" right="0" top="0.35433070866141736" bottom="0.59055118110236227" header="0" footer="0"/>
  <pageSetup paperSize="9" orientation="portrait" horizontalDpi="4294967292" verticalDpi="300" r:id="rId1"/>
  <headerFooter alignWithMargins="0">
    <oddHeader xml:space="preserve">&amp;R&amp;10
 페이지(page)    &amp;P  of   &amp;N         </oddHead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7"/>
  <sheetViews>
    <sheetView showGridLines="0" showWhiteSpace="0" zoomScaleNormal="100" zoomScaleSheetLayoutView="100" workbookViewId="0">
      <selection sqref="A1:Q2"/>
    </sheetView>
  </sheetViews>
  <sheetFormatPr defaultColWidth="8.77734375" defaultRowHeight="15" customHeight="1"/>
  <cols>
    <col min="1" max="1" width="3.77734375" style="37" customWidth="1"/>
    <col min="2" max="4" width="1.77734375" style="37" hidden="1" customWidth="1"/>
    <col min="5" max="5" width="7.109375" style="37" bestFit="1" customWidth="1"/>
    <col min="6" max="6" width="6.77734375" style="37" bestFit="1" customWidth="1"/>
    <col min="7" max="7" width="4.44140625" style="37" bestFit="1" customWidth="1"/>
    <col min="8" max="8" width="5.77734375" style="37" customWidth="1"/>
    <col min="9" max="9" width="1.77734375" style="37" customWidth="1"/>
    <col min="10" max="10" width="7.5546875" style="37" bestFit="1" customWidth="1"/>
    <col min="11" max="11" width="9.109375" style="37" bestFit="1" customWidth="1"/>
    <col min="12" max="12" width="6" style="37" bestFit="1" customWidth="1"/>
    <col min="13" max="13" width="7.5546875" style="37" bestFit="1" customWidth="1"/>
    <col min="14" max="14" width="9.109375" style="37" bestFit="1" customWidth="1"/>
    <col min="15" max="15" width="5.21875" style="37" bestFit="1" customWidth="1"/>
    <col min="16" max="16" width="1.77734375" style="37" customWidth="1"/>
    <col min="17" max="17" width="10.33203125" style="37" customWidth="1"/>
    <col min="18" max="16384" width="8.77734375" style="37"/>
  </cols>
  <sheetData>
    <row r="1" spans="1:17" s="47" customFormat="1" ht="33" customHeight="1">
      <c r="A1" s="343" t="s">
        <v>81</v>
      </c>
      <c r="B1" s="343"/>
      <c r="C1" s="343"/>
      <c r="D1" s="343"/>
      <c r="E1" s="343"/>
      <c r="F1" s="343"/>
      <c r="G1" s="343"/>
      <c r="H1" s="343"/>
      <c r="I1" s="343"/>
      <c r="J1" s="343"/>
      <c r="K1" s="343"/>
      <c r="L1" s="343"/>
      <c r="M1" s="343"/>
      <c r="N1" s="343"/>
      <c r="O1" s="343"/>
      <c r="P1" s="343"/>
      <c r="Q1" s="343"/>
    </row>
    <row r="2" spans="1:17" s="47" customFormat="1" ht="33" customHeight="1">
      <c r="A2" s="343"/>
      <c r="B2" s="343"/>
      <c r="C2" s="343"/>
      <c r="D2" s="343"/>
      <c r="E2" s="343"/>
      <c r="F2" s="343"/>
      <c r="G2" s="343"/>
      <c r="H2" s="343"/>
      <c r="I2" s="343"/>
      <c r="J2" s="343"/>
      <c r="K2" s="343"/>
      <c r="L2" s="343"/>
      <c r="M2" s="343"/>
      <c r="N2" s="343"/>
      <c r="O2" s="343"/>
      <c r="P2" s="343"/>
      <c r="Q2" s="343"/>
    </row>
    <row r="3" spans="1:17" s="47" customFormat="1" ht="12.75" customHeight="1">
      <c r="A3" s="48" t="s">
        <v>82</v>
      </c>
      <c r="B3" s="48"/>
      <c r="C3" s="48"/>
      <c r="D3" s="48"/>
      <c r="E3" s="48"/>
      <c r="F3" s="21"/>
      <c r="G3" s="21"/>
      <c r="H3" s="21"/>
      <c r="I3" s="21"/>
      <c r="J3" s="21"/>
      <c r="K3" s="21"/>
      <c r="L3" s="21"/>
      <c r="M3" s="21"/>
    </row>
    <row r="4" spans="1:17" s="49" customFormat="1" ht="13.5" customHeight="1">
      <c r="A4" s="125" t="str">
        <f>" 교   정   번   호(Calibration No) : "&amp;기본정보!H3</f>
        <v xml:space="preserve"> 교   정   번   호(Calibration No) : </v>
      </c>
      <c r="B4" s="125"/>
      <c r="C4" s="125"/>
      <c r="D4" s="125"/>
      <c r="E4" s="125"/>
      <c r="F4" s="120"/>
      <c r="G4" s="120"/>
      <c r="H4" s="120"/>
      <c r="I4" s="120"/>
      <c r="J4" s="120"/>
      <c r="K4" s="126"/>
      <c r="L4" s="119"/>
      <c r="M4" s="127"/>
      <c r="N4" s="127"/>
      <c r="O4" s="127"/>
      <c r="P4" s="127"/>
      <c r="Q4" s="127"/>
    </row>
    <row r="5" spans="1:17" s="36" customFormat="1" ht="15" customHeight="1"/>
    <row r="6" spans="1:17" ht="15" customHeight="1">
      <c r="E6" s="53" t="str">
        <f>"○ 품명 : "&amp;기본정보!C$5</f>
        <v xml:space="preserve">○ 품명 : </v>
      </c>
      <c r="G6" s="53"/>
    </row>
    <row r="7" spans="1:17" ht="15" customHeight="1">
      <c r="E7" s="53" t="str">
        <f>"○ 제작회사 : "&amp;기본정보!C$6</f>
        <v xml:space="preserve">○ 제작회사 : </v>
      </c>
      <c r="G7" s="53"/>
    </row>
    <row r="8" spans="1:17" ht="15" customHeight="1">
      <c r="E8" s="53" t="str">
        <f>"○ 형식 : "&amp;기본정보!C$7</f>
        <v xml:space="preserve">○ 형식 : </v>
      </c>
      <c r="G8" s="53"/>
    </row>
    <row r="9" spans="1:17" ht="15" customHeight="1">
      <c r="E9" s="53" t="str">
        <f>"○ 기기번호 : "&amp;기본정보!C$8</f>
        <v xml:space="preserve">○ 기기번호 : </v>
      </c>
      <c r="G9" s="53"/>
    </row>
    <row r="11" spans="1:17" ht="15" customHeight="1">
      <c r="E11" s="38" t="s">
        <v>83</v>
      </c>
      <c r="G11" s="38"/>
    </row>
    <row r="12" spans="1:17" ht="15" customHeight="1">
      <c r="E12" s="38"/>
      <c r="G12" s="38"/>
    </row>
    <row r="13" spans="1:17" s="128" customFormat="1" ht="15" customHeight="1">
      <c r="B13" s="354"/>
      <c r="C13" s="354"/>
      <c r="D13" s="354"/>
      <c r="E13" s="352" t="s">
        <v>357</v>
      </c>
      <c r="F13" s="356" t="s">
        <v>101</v>
      </c>
      <c r="G13" s="358" t="s">
        <v>84</v>
      </c>
      <c r="H13" s="360" t="s">
        <v>85</v>
      </c>
      <c r="I13" s="362"/>
      <c r="J13" s="363" t="s">
        <v>86</v>
      </c>
      <c r="K13" s="363"/>
      <c r="L13" s="363"/>
      <c r="M13" s="347" t="s">
        <v>87</v>
      </c>
      <c r="N13" s="347"/>
      <c r="O13" s="347"/>
      <c r="P13" s="348"/>
      <c r="Q13" s="350" t="s">
        <v>88</v>
      </c>
    </row>
    <row r="14" spans="1:17" s="129" customFormat="1" ht="22.5">
      <c r="B14" s="355"/>
      <c r="C14" s="355"/>
      <c r="D14" s="355"/>
      <c r="E14" s="353"/>
      <c r="F14" s="357"/>
      <c r="G14" s="359"/>
      <c r="H14" s="361"/>
      <c r="I14" s="355"/>
      <c r="J14" s="130" t="s">
        <v>91</v>
      </c>
      <c r="K14" s="131" t="s">
        <v>92</v>
      </c>
      <c r="L14" s="131" t="s">
        <v>93</v>
      </c>
      <c r="M14" s="130" t="s">
        <v>91</v>
      </c>
      <c r="N14" s="131" t="s">
        <v>92</v>
      </c>
      <c r="O14" s="131" t="s">
        <v>93</v>
      </c>
      <c r="P14" s="349"/>
      <c r="Q14" s="351"/>
    </row>
    <row r="15" spans="1:17" ht="15" customHeight="1">
      <c r="A15" s="44"/>
      <c r="C15" s="43"/>
      <c r="D15" s="43"/>
      <c r="E15" s="37" t="s">
        <v>358</v>
      </c>
      <c r="F15" s="51">
        <f>Calcu!AD52</f>
        <v>0</v>
      </c>
      <c r="G15" s="51" t="s">
        <v>359</v>
      </c>
      <c r="H15" s="51" t="e">
        <f ca="1">Calcu!AG52</f>
        <v>#DIV/0!</v>
      </c>
      <c r="J15" s="37" t="e">
        <f ca="1">Calcu!AE52</f>
        <v>#DIV/0!</v>
      </c>
      <c r="K15" s="37" t="e">
        <f ca="1">Calcu!AF52</f>
        <v>#DIV/0!</v>
      </c>
      <c r="L15" s="37" t="str">
        <f ca="1">LEFT(Calcu!AH52,1)</f>
        <v/>
      </c>
      <c r="M15" s="37" t="s">
        <v>89</v>
      </c>
      <c r="N15" s="37" t="s">
        <v>89</v>
      </c>
      <c r="O15" s="37" t="s">
        <v>90</v>
      </c>
      <c r="Q15" s="37" t="e">
        <f ca="1">Calcu!AI52</f>
        <v>#DIV/0!</v>
      </c>
    </row>
    <row r="16" spans="1:17" ht="15" customHeight="1">
      <c r="A16" s="44"/>
      <c r="C16" s="43"/>
      <c r="D16" s="43"/>
      <c r="G16" s="124" t="s">
        <v>360</v>
      </c>
      <c r="H16" s="123">
        <v>2</v>
      </c>
    </row>
    <row r="17" spans="2:17" ht="15" customHeight="1">
      <c r="B17" s="62"/>
      <c r="C17" s="62"/>
      <c r="D17" s="62"/>
      <c r="E17" s="62"/>
      <c r="F17" s="62"/>
      <c r="G17" s="62"/>
      <c r="H17" s="62"/>
      <c r="I17" s="62"/>
      <c r="J17" s="62"/>
      <c r="K17" s="62"/>
      <c r="L17" s="62"/>
      <c r="M17" s="62"/>
      <c r="N17" s="62"/>
      <c r="O17" s="62"/>
      <c r="P17" s="62"/>
      <c r="Q17" s="63"/>
    </row>
  </sheetData>
  <mergeCells count="13">
    <mergeCell ref="M13:O13"/>
    <mergeCell ref="P13:P14"/>
    <mergeCell ref="Q13:Q14"/>
    <mergeCell ref="A1:Q2"/>
    <mergeCell ref="E13:E14"/>
    <mergeCell ref="C13:C14"/>
    <mergeCell ref="D13:D14"/>
    <mergeCell ref="F13:F14"/>
    <mergeCell ref="G13:G14"/>
    <mergeCell ref="H13:H14"/>
    <mergeCell ref="I13:I14"/>
    <mergeCell ref="J13:L13"/>
    <mergeCell ref="B13:B14"/>
  </mergeCells>
  <phoneticPr fontId="4" type="noConversion"/>
  <printOptions horizontalCentered="1"/>
  <pageMargins left="0" right="0" top="0.35433070866141736" bottom="0.59055118110236227" header="0" footer="0"/>
  <pageSetup paperSize="9" fitToHeight="0" orientation="portrait" horizontalDpi="4294967292" verticalDpi="300" r:id="rId1"/>
  <headerFooter alignWithMargins="0">
    <oddHeader xml:space="preserve">&amp;R&amp;10
 페이지(page)    &amp;P  of   &amp;N         </oddHead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L10"/>
  <sheetViews>
    <sheetView showGridLines="0" showWhiteSpace="0" zoomScaleNormal="100" zoomScaleSheetLayoutView="100" workbookViewId="0">
      <selection sqref="A1:K2"/>
    </sheetView>
  </sheetViews>
  <sheetFormatPr defaultColWidth="10.77734375" defaultRowHeight="15" customHeight="1"/>
  <cols>
    <col min="1" max="3" width="3.77734375" style="37" customWidth="1"/>
    <col min="4" max="8" width="10.77734375" style="37" customWidth="1"/>
    <col min="9" max="10" width="3.77734375" style="37" customWidth="1"/>
    <col min="11" max="11" width="3.77734375" style="77" customWidth="1"/>
    <col min="12" max="12" width="6.77734375" style="87" customWidth="1"/>
    <col min="13" max="16384" width="10.77734375" style="77"/>
  </cols>
  <sheetData>
    <row r="1" spans="1:12" s="64" customFormat="1" ht="33" customHeight="1">
      <c r="A1" s="364" t="s">
        <v>57</v>
      </c>
      <c r="B1" s="364"/>
      <c r="C1" s="364"/>
      <c r="D1" s="364"/>
      <c r="E1" s="364"/>
      <c r="F1" s="364"/>
      <c r="G1" s="364"/>
      <c r="H1" s="364"/>
      <c r="I1" s="364"/>
      <c r="J1" s="364"/>
      <c r="K1" s="364"/>
      <c r="L1" s="66"/>
    </row>
    <row r="2" spans="1:12" s="64" customFormat="1" ht="33" customHeight="1">
      <c r="A2" s="364"/>
      <c r="B2" s="364"/>
      <c r="C2" s="364"/>
      <c r="D2" s="364"/>
      <c r="E2" s="364"/>
      <c r="F2" s="364"/>
      <c r="G2" s="364"/>
      <c r="H2" s="364"/>
      <c r="I2" s="364"/>
      <c r="J2" s="364"/>
      <c r="K2" s="364"/>
      <c r="L2" s="66"/>
    </row>
    <row r="3" spans="1:12" s="64" customFormat="1" ht="12.75" customHeight="1">
      <c r="A3" s="48"/>
      <c r="B3" s="48"/>
      <c r="C3" s="21"/>
      <c r="D3" s="21"/>
      <c r="E3" s="21"/>
      <c r="F3" s="21"/>
      <c r="G3" s="21"/>
      <c r="H3" s="21"/>
      <c r="I3" s="21"/>
      <c r="J3" s="21"/>
      <c r="K3" s="65"/>
      <c r="L3" s="86"/>
    </row>
    <row r="4" spans="1:12" s="66" customFormat="1" ht="13.5" customHeight="1">
      <c r="A4" s="74"/>
      <c r="B4" s="74"/>
      <c r="C4" s="75"/>
      <c r="D4" s="120"/>
      <c r="E4" s="75"/>
      <c r="F4" s="82"/>
      <c r="G4" s="75"/>
      <c r="H4" s="75"/>
      <c r="I4" s="76"/>
      <c r="J4" s="82"/>
      <c r="K4" s="74"/>
      <c r="L4" s="36"/>
    </row>
    <row r="5" spans="1:12" s="67" customFormat="1" ht="15" customHeight="1">
      <c r="A5" s="36"/>
      <c r="B5" s="36"/>
      <c r="C5" s="36"/>
      <c r="D5" s="36"/>
      <c r="E5" s="36"/>
      <c r="F5" s="36"/>
      <c r="G5" s="36"/>
      <c r="H5" s="36"/>
      <c r="I5" s="36"/>
      <c r="J5" s="36"/>
    </row>
    <row r="6" spans="1:12" s="69" customFormat="1" ht="15" customHeight="1">
      <c r="A6" s="43"/>
      <c r="C6" s="43"/>
      <c r="D6" s="38" t="s">
        <v>75</v>
      </c>
      <c r="F6" s="37"/>
      <c r="G6" s="52"/>
      <c r="H6" s="52"/>
      <c r="I6" s="51"/>
      <c r="J6" s="37"/>
      <c r="K6" s="78"/>
    </row>
    <row r="7" spans="1:12" s="69" customFormat="1" ht="15" customHeight="1">
      <c r="A7" s="43"/>
      <c r="C7" s="43"/>
      <c r="D7" s="115" t="s">
        <v>109</v>
      </c>
      <c r="E7" s="115" t="s">
        <v>71</v>
      </c>
      <c r="F7" s="115" t="s">
        <v>60</v>
      </c>
      <c r="G7" s="114" t="s">
        <v>59</v>
      </c>
      <c r="H7" s="338" t="s">
        <v>61</v>
      </c>
    </row>
    <row r="8" spans="1:12" s="69" customFormat="1" ht="15" customHeight="1">
      <c r="A8" s="43"/>
      <c r="C8" s="43"/>
      <c r="D8" s="151"/>
      <c r="E8" s="116" t="s">
        <v>76</v>
      </c>
      <c r="F8" s="116" t="s">
        <v>76</v>
      </c>
      <c r="G8" s="116" t="s">
        <v>76</v>
      </c>
      <c r="H8" s="339"/>
    </row>
    <row r="9" spans="1:12" s="69" customFormat="1" ht="15" customHeight="1">
      <c r="A9" s="44"/>
      <c r="C9" s="43"/>
      <c r="D9" s="107" t="s">
        <v>361</v>
      </c>
      <c r="E9" s="107">
        <f>Calcu!AD52</f>
        <v>0</v>
      </c>
      <c r="F9" s="107" t="e">
        <f ca="1">Calcu!AE52</f>
        <v>#DIV/0!</v>
      </c>
      <c r="G9" s="107" t="e">
        <f ca="1">Calcu!AG52</f>
        <v>#DIV/0!</v>
      </c>
      <c r="H9" s="107" t="str">
        <f ca="1">Calcu!AH52</f>
        <v/>
      </c>
    </row>
    <row r="10" spans="1:12" ht="15" customHeight="1">
      <c r="C10" s="62"/>
      <c r="D10" s="62"/>
      <c r="E10" s="117"/>
      <c r="F10" s="117"/>
      <c r="G10" s="117"/>
      <c r="H10" s="117"/>
      <c r="I10" s="62"/>
    </row>
  </sheetData>
  <mergeCells count="2">
    <mergeCell ref="H7:H8"/>
    <mergeCell ref="A1:K2"/>
  </mergeCells>
  <phoneticPr fontId="4" type="noConversion"/>
  <printOptions horizontalCentered="1"/>
  <pageMargins left="0" right="0" top="0.35433070866141736" bottom="0.59055118110236227" header="0" footer="0"/>
  <pageSetup paperSize="9" orientation="portrait" horizontalDpi="4294967292" verticalDpi="300" r:id="rId1"/>
  <headerFooter alignWithMargins="0">
    <oddHeader xml:space="preserve">&amp;R&amp;10
 페이지(page)    &amp;P  of   &amp;N         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L11"/>
  <sheetViews>
    <sheetView showGridLines="0" showWhiteSpace="0" zoomScaleSheetLayoutView="100" workbookViewId="0">
      <selection sqref="A1:L2"/>
    </sheetView>
  </sheetViews>
  <sheetFormatPr defaultColWidth="10.77734375" defaultRowHeight="15" customHeight="1"/>
  <cols>
    <col min="1" max="2" width="5" style="37" customWidth="1"/>
    <col min="3" max="10" width="7.5546875" style="37" customWidth="1"/>
    <col min="11" max="11" width="5" style="37" customWidth="1"/>
    <col min="12" max="12" width="5" style="77" customWidth="1"/>
    <col min="13" max="16384" width="10.77734375" style="69"/>
  </cols>
  <sheetData>
    <row r="1" spans="1:12" s="64" customFormat="1" ht="33" customHeight="1">
      <c r="A1" s="364" t="s">
        <v>55</v>
      </c>
      <c r="B1" s="364"/>
      <c r="C1" s="364"/>
      <c r="D1" s="364"/>
      <c r="E1" s="364"/>
      <c r="F1" s="364"/>
      <c r="G1" s="364"/>
      <c r="H1" s="364"/>
      <c r="I1" s="364"/>
      <c r="J1" s="364"/>
      <c r="K1" s="364"/>
      <c r="L1" s="364"/>
    </row>
    <row r="2" spans="1:12" s="64" customFormat="1" ht="33" customHeight="1">
      <c r="A2" s="364"/>
      <c r="B2" s="364"/>
      <c r="C2" s="364"/>
      <c r="D2" s="364"/>
      <c r="E2" s="364"/>
      <c r="F2" s="364"/>
      <c r="G2" s="364"/>
      <c r="H2" s="364"/>
      <c r="I2" s="364"/>
      <c r="J2" s="364"/>
      <c r="K2" s="364"/>
      <c r="L2" s="364"/>
    </row>
    <row r="3" spans="1:12" s="64" customFormat="1" ht="12.75" customHeight="1">
      <c r="A3" s="48"/>
      <c r="B3" s="48"/>
      <c r="C3" s="21"/>
      <c r="D3" s="21"/>
      <c r="E3" s="21"/>
      <c r="F3" s="21"/>
      <c r="G3" s="21"/>
      <c r="H3" s="21"/>
      <c r="I3" s="21"/>
      <c r="J3" s="21"/>
      <c r="K3" s="21"/>
      <c r="L3" s="65"/>
    </row>
    <row r="4" spans="1:12" s="66" customFormat="1" ht="13.5" customHeight="1">
      <c r="A4" s="74"/>
      <c r="B4" s="74"/>
      <c r="C4" s="75"/>
      <c r="D4" s="75"/>
      <c r="E4" s="82"/>
      <c r="F4" s="75"/>
      <c r="G4" s="75"/>
      <c r="H4" s="83"/>
      <c r="I4" s="76"/>
      <c r="J4" s="82"/>
      <c r="K4" s="82"/>
      <c r="L4" s="74"/>
    </row>
    <row r="5" spans="1:12" s="68" customFormat="1" ht="15" customHeight="1">
      <c r="A5" s="36"/>
      <c r="B5" s="36"/>
      <c r="C5" s="36"/>
      <c r="D5" s="36"/>
      <c r="E5" s="36"/>
      <c r="F5" s="36"/>
      <c r="G5" s="36"/>
      <c r="H5" s="36"/>
      <c r="I5" s="36"/>
      <c r="J5" s="36"/>
      <c r="K5" s="36"/>
      <c r="L5" s="67"/>
    </row>
    <row r="6" spans="1:12" s="37" customFormat="1" ht="15" customHeight="1">
      <c r="C6" s="53" t="str">
        <f>"○ 품명 : "&amp;기본정보!C$5</f>
        <v xml:space="preserve">○ 품명 : </v>
      </c>
      <c r="L6" s="77"/>
    </row>
    <row r="7" spans="1:12" s="37" customFormat="1" ht="15" customHeight="1">
      <c r="C7" s="53" t="str">
        <f>"○ 제작회사 : "&amp;기본정보!C$6</f>
        <v xml:space="preserve">○ 제작회사 : </v>
      </c>
      <c r="L7" s="77"/>
    </row>
    <row r="8" spans="1:12" s="37" customFormat="1" ht="15" customHeight="1">
      <c r="C8" s="53" t="str">
        <f>"○ 형식 : "&amp;기본정보!C$7</f>
        <v xml:space="preserve">○ 형식 : </v>
      </c>
      <c r="L8" s="77"/>
    </row>
    <row r="9" spans="1:12" s="37" customFormat="1" ht="15" customHeight="1">
      <c r="C9" s="53" t="str">
        <f>"○ 기기번호 : "&amp;기본정보!C$8</f>
        <v xml:space="preserve">○ 기기번호 : </v>
      </c>
      <c r="L9" s="77"/>
    </row>
    <row r="10" spans="1:12" s="37" customFormat="1" ht="15" customHeight="1">
      <c r="L10" s="77"/>
    </row>
    <row r="11" spans="1:12" ht="15" customHeight="1">
      <c r="B11" s="62"/>
      <c r="C11" s="88"/>
      <c r="D11" s="88"/>
      <c r="E11" s="88"/>
      <c r="F11" s="88"/>
      <c r="G11" s="88"/>
      <c r="H11" s="89"/>
      <c r="I11" s="89"/>
      <c r="J11" s="88"/>
      <c r="K11" s="62"/>
    </row>
  </sheetData>
  <mergeCells count="1">
    <mergeCell ref="A1:L2"/>
  </mergeCells>
  <phoneticPr fontId="4" type="noConversion"/>
  <printOptions horizontalCentered="1"/>
  <pageMargins left="0" right="0" top="0.35433070866141736" bottom="0.59055118110236227" header="0" footer="0"/>
  <pageSetup paperSize="9" orientation="portrait" horizontalDpi="4294967292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B30"/>
  <sheetViews>
    <sheetView showGridLines="0" zoomScaleNormal="100" workbookViewId="0"/>
  </sheetViews>
  <sheetFormatPr defaultColWidth="8.88671875" defaultRowHeight="13.5" customHeight="1"/>
  <cols>
    <col min="1" max="1" width="3.77734375" style="29" customWidth="1"/>
    <col min="2" max="2" width="8.77734375" style="29" customWidth="1"/>
    <col min="3" max="4" width="8.77734375" style="30" customWidth="1"/>
    <col min="5" max="5" width="8.77734375" style="25" customWidth="1"/>
    <col min="6" max="10" width="8.77734375" style="26" customWidth="1"/>
    <col min="11" max="11" width="3.77734375" style="45" customWidth="1"/>
    <col min="12" max="13" width="8.77734375" style="45" customWidth="1"/>
    <col min="14" max="14" width="8.88671875" style="45" customWidth="1"/>
    <col min="15" max="17" width="8.88671875" style="45"/>
    <col min="18" max="16362" width="8.88671875" style="28"/>
    <col min="16363" max="16363" width="8.88671875" style="28" customWidth="1"/>
    <col min="16364" max="16384" width="8.88671875" style="28"/>
  </cols>
  <sheetData>
    <row r="1" spans="1:28" s="60" customFormat="1" ht="25.5">
      <c r="A1" s="56" t="s">
        <v>362</v>
      </c>
      <c r="B1" s="30"/>
      <c r="C1" s="30"/>
      <c r="D1" s="30"/>
      <c r="E1" s="57"/>
      <c r="F1" s="26"/>
      <c r="G1" s="26"/>
      <c r="H1" s="26"/>
      <c r="I1" s="26"/>
      <c r="J1" s="26"/>
      <c r="K1" s="26"/>
      <c r="L1" s="58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  <c r="AA1" s="59"/>
      <c r="AB1" s="59"/>
    </row>
    <row r="2" spans="1:28" s="27" customFormat="1" ht="15" customHeight="1">
      <c r="A2" s="24"/>
      <c r="B2" s="24"/>
      <c r="C2" s="24"/>
      <c r="D2" s="24"/>
      <c r="E2" s="24"/>
      <c r="F2" s="24"/>
      <c r="G2" s="24"/>
      <c r="H2" s="24"/>
      <c r="I2" s="24"/>
      <c r="J2" s="24"/>
    </row>
    <row r="3" spans="1:28" s="27" customFormat="1" ht="15" customHeight="1">
      <c r="A3" s="46"/>
      <c r="B3" s="251" t="s">
        <v>363</v>
      </c>
      <c r="C3" s="252">
        <f>기본정보!C3</f>
        <v>0</v>
      </c>
      <c r="D3" s="251" t="s">
        <v>364</v>
      </c>
      <c r="E3" s="367">
        <f>기본정보!H3</f>
        <v>0</v>
      </c>
      <c r="F3" s="368"/>
      <c r="G3" s="251" t="s">
        <v>365</v>
      </c>
      <c r="H3" s="253">
        <f>기본정보!H8</f>
        <v>0</v>
      </c>
      <c r="I3" s="24"/>
      <c r="J3" s="24"/>
    </row>
    <row r="4" spans="1:28" s="27" customFormat="1" ht="15" customHeight="1">
      <c r="A4" s="46"/>
      <c r="B4" s="251" t="s">
        <v>366</v>
      </c>
      <c r="C4" s="254">
        <f>기본정보!C8</f>
        <v>0</v>
      </c>
      <c r="D4" s="251" t="s">
        <v>367</v>
      </c>
      <c r="E4" s="365">
        <f>기본정보!H4</f>
        <v>0</v>
      </c>
      <c r="F4" s="366"/>
      <c r="G4" s="251" t="s">
        <v>368</v>
      </c>
      <c r="H4" s="253">
        <f>기본정보!H9</f>
        <v>0</v>
      </c>
      <c r="I4" s="24"/>
      <c r="J4" s="24"/>
    </row>
    <row r="5" spans="1:28" s="27" customFormat="1" ht="15" customHeight="1">
      <c r="A5" s="46"/>
      <c r="D5" s="24"/>
      <c r="E5" s="24"/>
      <c r="F5" s="24"/>
      <c r="G5" s="24"/>
      <c r="H5" s="24"/>
      <c r="I5" s="24"/>
      <c r="J5" s="24"/>
    </row>
    <row r="6" spans="1:28" s="27" customFormat="1" ht="15" customHeight="1">
      <c r="A6" s="46"/>
      <c r="B6" s="84" t="s">
        <v>369</v>
      </c>
      <c r="C6" s="24"/>
      <c r="D6" s="24"/>
      <c r="E6" s="24"/>
      <c r="F6" s="24"/>
      <c r="G6" s="24"/>
      <c r="H6" s="24"/>
      <c r="I6" s="24"/>
      <c r="J6" s="24"/>
    </row>
    <row r="7" spans="1:28" ht="15" customHeight="1">
      <c r="A7" s="28"/>
      <c r="B7" s="85" t="s">
        <v>370</v>
      </c>
      <c r="C7" s="25"/>
      <c r="D7" s="24"/>
      <c r="E7" s="24"/>
      <c r="F7" s="24"/>
      <c r="G7" s="24"/>
      <c r="H7" s="45"/>
      <c r="I7" s="27"/>
      <c r="J7" s="27"/>
      <c r="P7" s="28"/>
      <c r="Q7" s="28"/>
    </row>
    <row r="8" spans="1:28" ht="15" customHeight="1">
      <c r="B8" s="251"/>
      <c r="C8" s="369" t="s">
        <v>371</v>
      </c>
      <c r="D8" s="370"/>
      <c r="E8" s="370"/>
      <c r="F8" s="370"/>
      <c r="G8" s="370"/>
      <c r="H8" s="370"/>
      <c r="I8" s="370"/>
      <c r="J8" s="371"/>
      <c r="L8" s="85" t="s">
        <v>372</v>
      </c>
      <c r="M8" s="30"/>
      <c r="N8" s="28"/>
      <c r="O8" s="28"/>
      <c r="P8" s="28"/>
      <c r="Q8" s="28"/>
    </row>
    <row r="9" spans="1:28" ht="15" customHeight="1">
      <c r="B9" s="251" t="s">
        <v>373</v>
      </c>
      <c r="C9" s="251" t="s">
        <v>374</v>
      </c>
      <c r="D9" s="251" t="s">
        <v>375</v>
      </c>
      <c r="E9" s="251" t="s">
        <v>376</v>
      </c>
      <c r="F9" s="251" t="s">
        <v>377</v>
      </c>
      <c r="G9" s="251" t="s">
        <v>378</v>
      </c>
      <c r="H9" s="251" t="s">
        <v>379</v>
      </c>
      <c r="I9" s="251" t="s">
        <v>380</v>
      </c>
      <c r="J9" s="251" t="s">
        <v>381</v>
      </c>
      <c r="K9" s="28"/>
      <c r="L9" s="372" t="s">
        <v>382</v>
      </c>
      <c r="M9" s="255" t="s">
        <v>383</v>
      </c>
      <c r="N9" s="28"/>
      <c r="O9" s="28"/>
      <c r="P9" s="28"/>
      <c r="Q9" s="28"/>
    </row>
    <row r="10" spans="1:28" ht="15" customHeight="1">
      <c r="B10" s="252">
        <v>0</v>
      </c>
      <c r="C10" s="252" t="str">
        <f ca="1">TEXT(Calcu!C27,Calcu!$Q$67)</f>
        <v>0</v>
      </c>
      <c r="D10" s="252" t="str">
        <f ca="1">TEXT(Calcu!F27,Calcu!$Q$67)</f>
        <v>0</v>
      </c>
      <c r="E10" s="252" t="str">
        <f ca="1">TEXT(Calcu!I27,Calcu!$Q$67)</f>
        <v>0</v>
      </c>
      <c r="F10" s="252" t="str">
        <f ca="1">TEXT(Calcu!L27,Calcu!$Q$67)</f>
        <v>0</v>
      </c>
      <c r="G10" s="252" t="str">
        <f ca="1">TEXT(Calcu!O27,Calcu!$Q$67)</f>
        <v>0</v>
      </c>
      <c r="H10" s="252" t="str">
        <f ca="1">TEXT(Calcu!R27,Calcu!$Q$67)</f>
        <v>0</v>
      </c>
      <c r="I10" s="252" t="str">
        <f ca="1">TEXT(Calcu!U27,Calcu!$Q$67)</f>
        <v>0</v>
      </c>
      <c r="J10" s="252" t="str">
        <f ca="1">TEXT(Calcu!X27,Calcu!$Q$67)</f>
        <v>0</v>
      </c>
      <c r="L10" s="373"/>
      <c r="M10" s="255" t="s">
        <v>384</v>
      </c>
      <c r="N10" s="28"/>
      <c r="O10" s="28"/>
      <c r="P10" s="28"/>
      <c r="Q10" s="28"/>
    </row>
    <row r="11" spans="1:28" ht="13.5" customHeight="1">
      <c r="B11" s="252">
        <v>1</v>
      </c>
      <c r="C11" s="252" t="str">
        <f ca="1">TEXT(Calcu!C28,Calcu!$Q$67)</f>
        <v/>
      </c>
      <c r="D11" s="252" t="str">
        <f ca="1">TEXT(Calcu!F28,Calcu!$Q$67)</f>
        <v/>
      </c>
      <c r="E11" s="252" t="str">
        <f ca="1">TEXT(Calcu!I28,Calcu!$Q$67)</f>
        <v/>
      </c>
      <c r="F11" s="252" t="str">
        <f ca="1">TEXT(Calcu!L28,Calcu!$Q$67)</f>
        <v/>
      </c>
      <c r="G11" s="252" t="str">
        <f ca="1">TEXT(Calcu!O28,Calcu!$Q$67)</f>
        <v/>
      </c>
      <c r="H11" s="252" t="str">
        <f ca="1">TEXT(Calcu!R28,Calcu!$Q$67)</f>
        <v/>
      </c>
      <c r="I11" s="252" t="str">
        <f ca="1">TEXT(Calcu!U28,Calcu!$Q$67)</f>
        <v/>
      </c>
      <c r="J11" s="252" t="str">
        <f ca="1">TEXT(Calcu!X28,Calcu!$Q$67)</f>
        <v/>
      </c>
      <c r="L11" s="252" t="s">
        <v>385</v>
      </c>
      <c r="M11" s="252" t="str">
        <f ca="1">TEXT(Calcu!U11,Calcu!$Q$67)</f>
        <v/>
      </c>
      <c r="N11" s="28"/>
      <c r="O11" s="28"/>
      <c r="P11" s="28"/>
      <c r="Q11" s="28"/>
    </row>
    <row r="12" spans="1:28" ht="13.5" customHeight="1">
      <c r="B12" s="252">
        <v>2</v>
      </c>
      <c r="C12" s="252" t="str">
        <f ca="1">TEXT(Calcu!C29,Calcu!$Q$67)</f>
        <v/>
      </c>
      <c r="D12" s="252" t="str">
        <f ca="1">TEXT(Calcu!F29,Calcu!$Q$67)</f>
        <v/>
      </c>
      <c r="E12" s="252" t="str">
        <f ca="1">TEXT(Calcu!I29,Calcu!$Q$67)</f>
        <v/>
      </c>
      <c r="F12" s="252" t="str">
        <f ca="1">TEXT(Calcu!L29,Calcu!$Q$67)</f>
        <v/>
      </c>
      <c r="G12" s="252" t="str">
        <f ca="1">TEXT(Calcu!O29,Calcu!$Q$67)</f>
        <v/>
      </c>
      <c r="H12" s="252" t="str">
        <f ca="1">TEXT(Calcu!R29,Calcu!$Q$67)</f>
        <v/>
      </c>
      <c r="I12" s="252" t="str">
        <f ca="1">TEXT(Calcu!U29,Calcu!$Q$67)</f>
        <v/>
      </c>
      <c r="J12" s="252" t="str">
        <f ca="1">TEXT(Calcu!X29,Calcu!$Q$67)</f>
        <v/>
      </c>
      <c r="L12" s="252" t="s">
        <v>386</v>
      </c>
      <c r="M12" s="252" t="str">
        <f ca="1">TEXT(Calcu!U12,Calcu!$Q$67)</f>
        <v/>
      </c>
      <c r="N12" s="28"/>
      <c r="O12" s="28"/>
      <c r="P12" s="28"/>
      <c r="Q12" s="28"/>
    </row>
    <row r="13" spans="1:28" ht="13.5" customHeight="1">
      <c r="B13" s="252">
        <v>3</v>
      </c>
      <c r="C13" s="252" t="str">
        <f ca="1">TEXT(Calcu!C30,Calcu!$Q$67)</f>
        <v/>
      </c>
      <c r="D13" s="252" t="str">
        <f ca="1">TEXT(Calcu!F30,Calcu!$Q$67)</f>
        <v/>
      </c>
      <c r="E13" s="252" t="str">
        <f ca="1">TEXT(Calcu!I30,Calcu!$Q$67)</f>
        <v/>
      </c>
      <c r="F13" s="252" t="str">
        <f ca="1">TEXT(Calcu!L30,Calcu!$Q$67)</f>
        <v/>
      </c>
      <c r="G13" s="252" t="str">
        <f ca="1">TEXT(Calcu!O30,Calcu!$Q$67)</f>
        <v/>
      </c>
      <c r="H13" s="252" t="str">
        <f ca="1">TEXT(Calcu!R30,Calcu!$Q$67)</f>
        <v/>
      </c>
      <c r="I13" s="252" t="str">
        <f ca="1">TEXT(Calcu!U30,Calcu!$Q$67)</f>
        <v/>
      </c>
      <c r="J13" s="252" t="str">
        <f ca="1">TEXT(Calcu!X30,Calcu!$Q$67)</f>
        <v/>
      </c>
      <c r="L13" s="252" t="s">
        <v>387</v>
      </c>
      <c r="M13" s="252" t="str">
        <f ca="1">TEXT(Calcu!U13,Calcu!$Q$67)</f>
        <v/>
      </c>
      <c r="N13" s="28"/>
      <c r="O13" s="28"/>
      <c r="P13" s="28"/>
      <c r="Q13" s="28"/>
    </row>
    <row r="14" spans="1:28" ht="13.5" customHeight="1">
      <c r="B14" s="252">
        <v>4</v>
      </c>
      <c r="C14" s="252" t="str">
        <f ca="1">TEXT(Calcu!C31,Calcu!$Q$67)</f>
        <v/>
      </c>
      <c r="D14" s="252" t="str">
        <f ca="1">TEXT(Calcu!F31,Calcu!$Q$67)</f>
        <v/>
      </c>
      <c r="E14" s="252" t="str">
        <f ca="1">TEXT(Calcu!I31,Calcu!$Q$67)</f>
        <v/>
      </c>
      <c r="F14" s="252" t="str">
        <f ca="1">TEXT(Calcu!L31,Calcu!$Q$67)</f>
        <v/>
      </c>
      <c r="G14" s="252" t="str">
        <f ca="1">TEXT(Calcu!O31,Calcu!$Q$67)</f>
        <v/>
      </c>
      <c r="H14" s="252" t="str">
        <f ca="1">TEXT(Calcu!R31,Calcu!$Q$67)</f>
        <v/>
      </c>
      <c r="I14" s="252" t="str">
        <f ca="1">TEXT(Calcu!U31,Calcu!$Q$67)</f>
        <v/>
      </c>
      <c r="J14" s="252" t="str">
        <f ca="1">TEXT(Calcu!X31,Calcu!$Q$67)</f>
        <v/>
      </c>
      <c r="L14" s="252" t="s">
        <v>388</v>
      </c>
      <c r="M14" s="252" t="str">
        <f ca="1">TEXT(Calcu!U14,Calcu!$Q$67)</f>
        <v/>
      </c>
      <c r="N14" s="28"/>
      <c r="O14" s="28"/>
      <c r="P14" s="28"/>
      <c r="Q14" s="28"/>
    </row>
    <row r="15" spans="1:28" ht="13.5" customHeight="1">
      <c r="B15" s="252">
        <v>5</v>
      </c>
      <c r="C15" s="252" t="str">
        <f ca="1">TEXT(Calcu!C32,Calcu!$Q$67)</f>
        <v/>
      </c>
      <c r="D15" s="252" t="str">
        <f ca="1">TEXT(Calcu!F32,Calcu!$Q$67)</f>
        <v/>
      </c>
      <c r="E15" s="252" t="str">
        <f ca="1">TEXT(Calcu!I32,Calcu!$Q$67)</f>
        <v/>
      </c>
      <c r="F15" s="252" t="str">
        <f ca="1">TEXT(Calcu!L32,Calcu!$Q$67)</f>
        <v/>
      </c>
      <c r="G15" s="252" t="str">
        <f ca="1">TEXT(Calcu!O32,Calcu!$Q$67)</f>
        <v/>
      </c>
      <c r="H15" s="252" t="str">
        <f ca="1">TEXT(Calcu!R32,Calcu!$Q$67)</f>
        <v/>
      </c>
      <c r="I15" s="252" t="str">
        <f ca="1">TEXT(Calcu!U32,Calcu!$Q$67)</f>
        <v/>
      </c>
      <c r="J15" s="252" t="str">
        <f ca="1">TEXT(Calcu!X32,Calcu!$Q$67)</f>
        <v/>
      </c>
      <c r="L15" s="252" t="s">
        <v>389</v>
      </c>
      <c r="M15" s="252" t="str">
        <f ca="1">TEXT(Calcu!U15,Calcu!$Q$67)</f>
        <v/>
      </c>
      <c r="N15" s="28"/>
      <c r="O15" s="28"/>
      <c r="P15" s="28"/>
      <c r="Q15" s="28"/>
    </row>
    <row r="16" spans="1:28" ht="13.5" customHeight="1">
      <c r="B16" s="252">
        <v>6</v>
      </c>
      <c r="C16" s="252" t="str">
        <f ca="1">TEXT(Calcu!C33,Calcu!$Q$67)</f>
        <v/>
      </c>
      <c r="D16" s="252" t="str">
        <f ca="1">TEXT(Calcu!F33,Calcu!$Q$67)</f>
        <v/>
      </c>
      <c r="E16" s="252" t="str">
        <f ca="1">TEXT(Calcu!I33,Calcu!$Q$67)</f>
        <v/>
      </c>
      <c r="F16" s="252" t="str">
        <f ca="1">TEXT(Calcu!L33,Calcu!$Q$67)</f>
        <v/>
      </c>
      <c r="G16" s="252" t="str">
        <f ca="1">TEXT(Calcu!O33,Calcu!$Q$67)</f>
        <v/>
      </c>
      <c r="H16" s="252" t="str">
        <f ca="1">TEXT(Calcu!R33,Calcu!$Q$67)</f>
        <v/>
      </c>
      <c r="I16" s="252" t="str">
        <f ca="1">TEXT(Calcu!U33,Calcu!$Q$67)</f>
        <v/>
      </c>
      <c r="J16" s="252" t="str">
        <f ca="1">TEXT(Calcu!X33,Calcu!$Q$67)</f>
        <v/>
      </c>
      <c r="L16" s="252" t="s">
        <v>390</v>
      </c>
      <c r="M16" s="252" t="str">
        <f ca="1">TEXT(Calcu!U16,Calcu!$Q$67)</f>
        <v/>
      </c>
      <c r="N16" s="28"/>
      <c r="O16" s="28"/>
      <c r="P16" s="28"/>
      <c r="Q16" s="28"/>
    </row>
    <row r="17" spans="2:17" ht="13.5" customHeight="1">
      <c r="B17" s="252">
        <v>7</v>
      </c>
      <c r="C17" s="252" t="str">
        <f ca="1">TEXT(Calcu!C34,Calcu!$Q$67)</f>
        <v/>
      </c>
      <c r="D17" s="252" t="str">
        <f ca="1">TEXT(Calcu!F34,Calcu!$Q$67)</f>
        <v/>
      </c>
      <c r="E17" s="252" t="str">
        <f ca="1">TEXT(Calcu!I34,Calcu!$Q$67)</f>
        <v/>
      </c>
      <c r="F17" s="252" t="str">
        <f ca="1">TEXT(Calcu!L34,Calcu!$Q$67)</f>
        <v/>
      </c>
      <c r="G17" s="252" t="str">
        <f ca="1">TEXT(Calcu!O34,Calcu!$Q$67)</f>
        <v/>
      </c>
      <c r="H17" s="252" t="str">
        <f ca="1">TEXT(Calcu!R34,Calcu!$Q$67)</f>
        <v/>
      </c>
      <c r="I17" s="252" t="str">
        <f ca="1">TEXT(Calcu!U34,Calcu!$Q$67)</f>
        <v/>
      </c>
      <c r="J17" s="252" t="str">
        <f ca="1">TEXT(Calcu!X34,Calcu!$Q$67)</f>
        <v/>
      </c>
      <c r="L17" s="252" t="s">
        <v>391</v>
      </c>
      <c r="M17" s="252" t="str">
        <f ca="1">TEXT(Calcu!U17,Calcu!$Q$67)</f>
        <v/>
      </c>
      <c r="N17" s="28"/>
      <c r="O17" s="28"/>
      <c r="P17" s="28"/>
      <c r="Q17" s="28"/>
    </row>
    <row r="18" spans="2:17" ht="13.5" customHeight="1">
      <c r="B18" s="252">
        <v>8</v>
      </c>
      <c r="C18" s="252" t="str">
        <f ca="1">TEXT(Calcu!C35,Calcu!$Q$67)</f>
        <v/>
      </c>
      <c r="D18" s="252" t="str">
        <f ca="1">TEXT(Calcu!F35,Calcu!$Q$67)</f>
        <v/>
      </c>
      <c r="E18" s="252" t="str">
        <f ca="1">TEXT(Calcu!I35,Calcu!$Q$67)</f>
        <v/>
      </c>
      <c r="F18" s="252" t="str">
        <f ca="1">TEXT(Calcu!L35,Calcu!$Q$67)</f>
        <v/>
      </c>
      <c r="G18" s="252" t="str">
        <f ca="1">TEXT(Calcu!O35,Calcu!$Q$67)</f>
        <v/>
      </c>
      <c r="H18" s="252" t="str">
        <f ca="1">TEXT(Calcu!R35,Calcu!$Q$67)</f>
        <v/>
      </c>
      <c r="I18" s="252" t="str">
        <f ca="1">TEXT(Calcu!U35,Calcu!$Q$67)</f>
        <v/>
      </c>
      <c r="J18" s="252" t="str">
        <f ca="1">TEXT(Calcu!X35,Calcu!$Q$67)</f>
        <v/>
      </c>
      <c r="L18" s="252" t="s">
        <v>392</v>
      </c>
      <c r="M18" s="252" t="str">
        <f ca="1">TEXT(Calcu!U18,Calcu!$Q$67)</f>
        <v/>
      </c>
      <c r="N18" s="28"/>
      <c r="O18" s="28"/>
      <c r="P18" s="28"/>
      <c r="Q18" s="28"/>
    </row>
    <row r="19" spans="2:17" ht="13.5" customHeight="1">
      <c r="B19" s="252">
        <v>9</v>
      </c>
      <c r="C19" s="252" t="str">
        <f ca="1">TEXT(Calcu!C36,Calcu!$Q$67)</f>
        <v/>
      </c>
      <c r="D19" s="252" t="str">
        <f ca="1">TEXT(Calcu!F36,Calcu!$Q$67)</f>
        <v/>
      </c>
      <c r="E19" s="252" t="str">
        <f ca="1">TEXT(Calcu!I36,Calcu!$Q$67)</f>
        <v/>
      </c>
      <c r="F19" s="252" t="str">
        <f ca="1">TEXT(Calcu!L36,Calcu!$Q$67)</f>
        <v/>
      </c>
      <c r="G19" s="252" t="str">
        <f ca="1">TEXT(Calcu!O36,Calcu!$Q$67)</f>
        <v/>
      </c>
      <c r="H19" s="252" t="str">
        <f ca="1">TEXT(Calcu!R36,Calcu!$Q$67)</f>
        <v/>
      </c>
      <c r="I19" s="252" t="str">
        <f ca="1">TEXT(Calcu!U36,Calcu!$Q$67)</f>
        <v/>
      </c>
      <c r="J19" s="252" t="str">
        <f ca="1">TEXT(Calcu!X36,Calcu!$Q$67)</f>
        <v/>
      </c>
      <c r="L19" s="252" t="s">
        <v>393</v>
      </c>
      <c r="M19" s="252" t="str">
        <f ca="1">TEXT(Calcu!U19,Calcu!$Q$67)</f>
        <v/>
      </c>
      <c r="N19" s="28"/>
      <c r="O19" s="28"/>
      <c r="P19" s="28"/>
      <c r="Q19" s="28"/>
    </row>
    <row r="20" spans="2:17" ht="13.5" customHeight="1">
      <c r="B20" s="252">
        <v>10</v>
      </c>
      <c r="C20" s="252" t="str">
        <f ca="1">TEXT(Calcu!C37,Calcu!$Q$67)</f>
        <v/>
      </c>
      <c r="D20" s="252" t="str">
        <f ca="1">TEXT(Calcu!F37,Calcu!$Q$67)</f>
        <v/>
      </c>
      <c r="E20" s="252" t="str">
        <f ca="1">TEXT(Calcu!I37,Calcu!$Q$67)</f>
        <v/>
      </c>
      <c r="F20" s="252" t="str">
        <f ca="1">TEXT(Calcu!L37,Calcu!$Q$67)</f>
        <v/>
      </c>
      <c r="G20" s="252" t="str">
        <f ca="1">TEXT(Calcu!O37,Calcu!$Q$67)</f>
        <v/>
      </c>
      <c r="H20" s="252" t="str">
        <f ca="1">TEXT(Calcu!R37,Calcu!$Q$67)</f>
        <v/>
      </c>
      <c r="I20" s="252" t="str">
        <f ca="1">TEXT(Calcu!U37,Calcu!$Q$67)</f>
        <v/>
      </c>
      <c r="J20" s="252" t="str">
        <f ca="1">TEXT(Calcu!X37,Calcu!$Q$67)</f>
        <v/>
      </c>
      <c r="L20" s="252" t="s">
        <v>394</v>
      </c>
      <c r="M20" s="252" t="str">
        <f ca="1">TEXT(Calcu!U20,Calcu!$Q$67)</f>
        <v/>
      </c>
      <c r="N20" s="28"/>
      <c r="O20" s="28"/>
      <c r="P20" s="28"/>
      <c r="Q20" s="28"/>
    </row>
    <row r="21" spans="2:17" ht="13.5" customHeight="1">
      <c r="B21" s="252">
        <v>11</v>
      </c>
      <c r="C21" s="252" t="str">
        <f ca="1">TEXT(Calcu!C38,Calcu!$Q$67)</f>
        <v/>
      </c>
      <c r="D21" s="252" t="str">
        <f ca="1">TEXT(Calcu!F38,Calcu!$Q$67)</f>
        <v/>
      </c>
      <c r="E21" s="252" t="str">
        <f ca="1">TEXT(Calcu!I38,Calcu!$Q$67)</f>
        <v/>
      </c>
      <c r="F21" s="252" t="str">
        <f ca="1">TEXT(Calcu!L38,Calcu!$Q$67)</f>
        <v/>
      </c>
      <c r="G21" s="252" t="str">
        <f ca="1">TEXT(Calcu!O38,Calcu!$Q$67)</f>
        <v/>
      </c>
      <c r="H21" s="252" t="str">
        <f ca="1">TEXT(Calcu!R38,Calcu!$Q$67)</f>
        <v/>
      </c>
      <c r="I21" s="252" t="str">
        <f ca="1">TEXT(Calcu!U38,Calcu!$Q$67)</f>
        <v/>
      </c>
      <c r="J21" s="252" t="str">
        <f ca="1">TEXT(Calcu!X38,Calcu!$Q$67)</f>
        <v/>
      </c>
      <c r="L21" s="28"/>
      <c r="M21" s="28"/>
      <c r="N21" s="28"/>
      <c r="O21" s="28"/>
      <c r="P21" s="28"/>
      <c r="Q21" s="28"/>
    </row>
    <row r="22" spans="2:17" ht="13.5" customHeight="1">
      <c r="B22" s="252">
        <v>12</v>
      </c>
      <c r="C22" s="252" t="str">
        <f ca="1">TEXT(Calcu!C39,Calcu!$Q$67)</f>
        <v/>
      </c>
      <c r="D22" s="252" t="str">
        <f ca="1">TEXT(Calcu!F39,Calcu!$Q$67)</f>
        <v/>
      </c>
      <c r="E22" s="252" t="str">
        <f ca="1">TEXT(Calcu!I39,Calcu!$Q$67)</f>
        <v/>
      </c>
      <c r="F22" s="252" t="str">
        <f ca="1">TEXT(Calcu!L39,Calcu!$Q$67)</f>
        <v/>
      </c>
      <c r="G22" s="252" t="str">
        <f ca="1">TEXT(Calcu!O39,Calcu!$Q$67)</f>
        <v/>
      </c>
      <c r="H22" s="252" t="str">
        <f ca="1">TEXT(Calcu!R39,Calcu!$Q$67)</f>
        <v/>
      </c>
      <c r="I22" s="252" t="str">
        <f ca="1">TEXT(Calcu!U39,Calcu!$Q$67)</f>
        <v/>
      </c>
      <c r="J22" s="252" t="str">
        <f ca="1">TEXT(Calcu!X39,Calcu!$Q$67)</f>
        <v/>
      </c>
      <c r="L22" s="28"/>
      <c r="M22" s="28"/>
      <c r="N22" s="28"/>
      <c r="O22" s="28"/>
      <c r="P22" s="28"/>
      <c r="Q22" s="28"/>
    </row>
    <row r="23" spans="2:17" ht="13.5" customHeight="1">
      <c r="B23" s="252">
        <v>13</v>
      </c>
      <c r="C23" s="252" t="str">
        <f ca="1">TEXT(Calcu!C40,Calcu!$Q$67)</f>
        <v/>
      </c>
      <c r="D23" s="252" t="str">
        <f ca="1">TEXT(Calcu!F40,Calcu!$Q$67)</f>
        <v/>
      </c>
      <c r="E23" s="252" t="str">
        <f ca="1">TEXT(Calcu!I40,Calcu!$Q$67)</f>
        <v/>
      </c>
      <c r="F23" s="252" t="str">
        <f ca="1">TEXT(Calcu!L40,Calcu!$Q$67)</f>
        <v/>
      </c>
      <c r="G23" s="252" t="str">
        <f ca="1">TEXT(Calcu!O40,Calcu!$Q$67)</f>
        <v/>
      </c>
      <c r="H23" s="252" t="str">
        <f ca="1">TEXT(Calcu!R40,Calcu!$Q$67)</f>
        <v/>
      </c>
      <c r="I23" s="252" t="str">
        <f ca="1">TEXT(Calcu!U40,Calcu!$Q$67)</f>
        <v/>
      </c>
      <c r="J23" s="252" t="str">
        <f ca="1">TEXT(Calcu!X40,Calcu!$Q$67)</f>
        <v/>
      </c>
      <c r="L23" s="28"/>
      <c r="M23" s="28"/>
      <c r="N23" s="28"/>
      <c r="O23" s="28"/>
      <c r="P23" s="28"/>
      <c r="Q23" s="28"/>
    </row>
    <row r="24" spans="2:17" ht="13.5" customHeight="1">
      <c r="B24" s="252">
        <v>14</v>
      </c>
      <c r="C24" s="252" t="str">
        <f ca="1">TEXT(Calcu!C41,Calcu!$Q$67)</f>
        <v/>
      </c>
      <c r="D24" s="252" t="str">
        <f ca="1">TEXT(Calcu!F41,Calcu!$Q$67)</f>
        <v/>
      </c>
      <c r="E24" s="252" t="str">
        <f ca="1">TEXT(Calcu!I41,Calcu!$Q$67)</f>
        <v/>
      </c>
      <c r="F24" s="252" t="str">
        <f ca="1">TEXT(Calcu!L41,Calcu!$Q$67)</f>
        <v/>
      </c>
      <c r="G24" s="252" t="str">
        <f ca="1">TEXT(Calcu!O41,Calcu!$Q$67)</f>
        <v/>
      </c>
      <c r="H24" s="252" t="str">
        <f ca="1">TEXT(Calcu!R41,Calcu!$Q$67)</f>
        <v/>
      </c>
      <c r="I24" s="252" t="str">
        <f ca="1">TEXT(Calcu!U41,Calcu!$Q$67)</f>
        <v/>
      </c>
      <c r="J24" s="252" t="str">
        <f ca="1">TEXT(Calcu!X41,Calcu!$Q$67)</f>
        <v/>
      </c>
      <c r="L24" s="28"/>
      <c r="M24" s="28"/>
      <c r="N24" s="28"/>
      <c r="O24" s="28"/>
      <c r="P24" s="28"/>
      <c r="Q24" s="28"/>
    </row>
    <row r="25" spans="2:17" ht="13.5" customHeight="1">
      <c r="B25" s="252">
        <v>15</v>
      </c>
      <c r="C25" s="252" t="str">
        <f ca="1">TEXT(Calcu!C42,Calcu!$Q$67)</f>
        <v/>
      </c>
      <c r="D25" s="252" t="str">
        <f ca="1">TEXT(Calcu!F42,Calcu!$Q$67)</f>
        <v/>
      </c>
      <c r="E25" s="252" t="str">
        <f ca="1">TEXT(Calcu!I42,Calcu!$Q$67)</f>
        <v/>
      </c>
      <c r="F25" s="252" t="str">
        <f ca="1">TEXT(Calcu!L42,Calcu!$Q$67)</f>
        <v/>
      </c>
      <c r="G25" s="252" t="str">
        <f ca="1">TEXT(Calcu!O42,Calcu!$Q$67)</f>
        <v/>
      </c>
      <c r="H25" s="252" t="str">
        <f ca="1">TEXT(Calcu!R42,Calcu!$Q$67)</f>
        <v/>
      </c>
      <c r="I25" s="252" t="str">
        <f ca="1">TEXT(Calcu!U42,Calcu!$Q$67)</f>
        <v/>
      </c>
      <c r="J25" s="252" t="str">
        <f ca="1">TEXT(Calcu!X42,Calcu!$Q$67)</f>
        <v/>
      </c>
      <c r="L25" s="28"/>
      <c r="M25" s="28"/>
      <c r="N25" s="28"/>
      <c r="O25" s="28"/>
      <c r="P25" s="28"/>
      <c r="Q25" s="28"/>
    </row>
    <row r="26" spans="2:17" ht="13.5" customHeight="1">
      <c r="B26" s="252">
        <v>16</v>
      </c>
      <c r="C26" s="252" t="str">
        <f ca="1">TEXT(Calcu!C43,Calcu!$Q$67)</f>
        <v/>
      </c>
      <c r="D26" s="252" t="str">
        <f ca="1">TEXT(Calcu!F43,Calcu!$Q$67)</f>
        <v/>
      </c>
      <c r="E26" s="252" t="str">
        <f ca="1">TEXT(Calcu!I43,Calcu!$Q$67)</f>
        <v/>
      </c>
      <c r="F26" s="252" t="str">
        <f ca="1">TEXT(Calcu!L43,Calcu!$Q$67)</f>
        <v/>
      </c>
      <c r="G26" s="252" t="str">
        <f ca="1">TEXT(Calcu!O43,Calcu!$Q$67)</f>
        <v/>
      </c>
      <c r="H26" s="252" t="str">
        <f ca="1">TEXT(Calcu!R43,Calcu!$Q$67)</f>
        <v/>
      </c>
      <c r="I26" s="252" t="str">
        <f ca="1">TEXT(Calcu!U43,Calcu!$Q$67)</f>
        <v/>
      </c>
      <c r="J26" s="252" t="str">
        <f ca="1">TEXT(Calcu!X43,Calcu!$Q$67)</f>
        <v/>
      </c>
      <c r="L26" s="28"/>
      <c r="M26" s="28"/>
      <c r="N26" s="28"/>
      <c r="O26" s="28"/>
      <c r="P26" s="28"/>
      <c r="Q26" s="28"/>
    </row>
    <row r="27" spans="2:17" ht="13.5" customHeight="1">
      <c r="B27" s="252">
        <v>17</v>
      </c>
      <c r="C27" s="252" t="str">
        <f ca="1">TEXT(Calcu!C44,Calcu!$Q$67)</f>
        <v/>
      </c>
      <c r="D27" s="252" t="str">
        <f ca="1">TEXT(Calcu!F44,Calcu!$Q$67)</f>
        <v/>
      </c>
      <c r="E27" s="252" t="str">
        <f ca="1">TEXT(Calcu!I44,Calcu!$Q$67)</f>
        <v/>
      </c>
      <c r="F27" s="252" t="str">
        <f ca="1">TEXT(Calcu!L44,Calcu!$Q$67)</f>
        <v/>
      </c>
      <c r="G27" s="252" t="str">
        <f ca="1">TEXT(Calcu!O44,Calcu!$Q$67)</f>
        <v/>
      </c>
      <c r="H27" s="252" t="str">
        <f ca="1">TEXT(Calcu!R44,Calcu!$Q$67)</f>
        <v/>
      </c>
      <c r="I27" s="252" t="str">
        <f ca="1">TEXT(Calcu!U44,Calcu!$Q$67)</f>
        <v/>
      </c>
      <c r="J27" s="252" t="str">
        <f ca="1">TEXT(Calcu!X44,Calcu!$Q$67)</f>
        <v/>
      </c>
      <c r="L27" s="28"/>
      <c r="M27" s="28"/>
      <c r="N27" s="28"/>
      <c r="O27" s="28"/>
      <c r="P27" s="28"/>
      <c r="Q27" s="28"/>
    </row>
    <row r="28" spans="2:17" ht="13.5" customHeight="1">
      <c r="B28" s="252">
        <v>18</v>
      </c>
      <c r="C28" s="252" t="str">
        <f ca="1">TEXT(Calcu!C45,Calcu!$Q$67)</f>
        <v/>
      </c>
      <c r="D28" s="252" t="str">
        <f ca="1">TEXT(Calcu!F45,Calcu!$Q$67)</f>
        <v/>
      </c>
      <c r="E28" s="252" t="str">
        <f ca="1">TEXT(Calcu!I45,Calcu!$Q$67)</f>
        <v/>
      </c>
      <c r="F28" s="252" t="str">
        <f ca="1">TEXT(Calcu!L45,Calcu!$Q$67)</f>
        <v/>
      </c>
      <c r="G28" s="252" t="str">
        <f ca="1">TEXT(Calcu!O45,Calcu!$Q$67)</f>
        <v/>
      </c>
      <c r="H28" s="252" t="str">
        <f ca="1">TEXT(Calcu!R45,Calcu!$Q$67)</f>
        <v/>
      </c>
      <c r="I28" s="252" t="str">
        <f ca="1">TEXT(Calcu!U45,Calcu!$Q$67)</f>
        <v/>
      </c>
      <c r="J28" s="252" t="str">
        <f ca="1">TEXT(Calcu!X45,Calcu!$Q$67)</f>
        <v/>
      </c>
      <c r="L28" s="28"/>
      <c r="M28" s="28"/>
      <c r="N28" s="28"/>
      <c r="O28" s="28"/>
      <c r="P28" s="28"/>
      <c r="Q28" s="28"/>
    </row>
    <row r="29" spans="2:17" ht="13.5" customHeight="1">
      <c r="B29" s="252">
        <v>19</v>
      </c>
      <c r="C29" s="252" t="str">
        <f ca="1">TEXT(Calcu!C46,Calcu!$Q$67)</f>
        <v/>
      </c>
      <c r="D29" s="252" t="str">
        <f ca="1">TEXT(Calcu!F46,Calcu!$Q$67)</f>
        <v/>
      </c>
      <c r="E29" s="252" t="str">
        <f ca="1">TEXT(Calcu!I46,Calcu!$Q$67)</f>
        <v/>
      </c>
      <c r="F29" s="252" t="str">
        <f ca="1">TEXT(Calcu!L46,Calcu!$Q$67)</f>
        <v/>
      </c>
      <c r="G29" s="252" t="str">
        <f ca="1">TEXT(Calcu!O46,Calcu!$Q$67)</f>
        <v/>
      </c>
      <c r="H29" s="252" t="str">
        <f ca="1">TEXT(Calcu!R46,Calcu!$Q$67)</f>
        <v/>
      </c>
      <c r="I29" s="252" t="str">
        <f ca="1">TEXT(Calcu!U46,Calcu!$Q$67)</f>
        <v/>
      </c>
      <c r="J29" s="252" t="str">
        <f ca="1">TEXT(Calcu!X46,Calcu!$Q$67)</f>
        <v/>
      </c>
      <c r="L29" s="28"/>
      <c r="M29" s="28"/>
      <c r="N29" s="28"/>
      <c r="O29" s="28"/>
      <c r="P29" s="28"/>
      <c r="Q29" s="28"/>
    </row>
    <row r="30" spans="2:17" ht="13.5" customHeight="1">
      <c r="B30" s="252">
        <v>20</v>
      </c>
      <c r="C30" s="252" t="str">
        <f ca="1">TEXT(Calcu!C47,Calcu!$Q$67)</f>
        <v/>
      </c>
      <c r="D30" s="252" t="str">
        <f ca="1">TEXT(Calcu!F47,Calcu!$Q$67)</f>
        <v/>
      </c>
      <c r="E30" s="252" t="str">
        <f ca="1">TEXT(Calcu!I47,Calcu!$Q$67)</f>
        <v/>
      </c>
      <c r="F30" s="252" t="str">
        <f ca="1">TEXT(Calcu!L47,Calcu!$Q$67)</f>
        <v/>
      </c>
      <c r="G30" s="252" t="str">
        <f ca="1">TEXT(Calcu!O47,Calcu!$Q$67)</f>
        <v/>
      </c>
      <c r="H30" s="252" t="str">
        <f ca="1">TEXT(Calcu!R47,Calcu!$Q$67)</f>
        <v/>
      </c>
      <c r="I30" s="252" t="str">
        <f ca="1">TEXT(Calcu!U47,Calcu!$Q$67)</f>
        <v/>
      </c>
      <c r="J30" s="252" t="str">
        <f ca="1">TEXT(Calcu!X47,Calcu!$Q$67)</f>
        <v/>
      </c>
      <c r="O30" s="28"/>
      <c r="P30" s="28"/>
      <c r="Q30" s="28"/>
    </row>
  </sheetData>
  <sortState ref="P5:Q14">
    <sortCondition descending="1" ref="P5"/>
  </sortState>
  <mergeCells count="4">
    <mergeCell ref="E4:F4"/>
    <mergeCell ref="E3:F3"/>
    <mergeCell ref="C8:J8"/>
    <mergeCell ref="L9:L10"/>
  </mergeCells>
  <phoneticPr fontId="4" type="noConversion"/>
  <pageMargins left="0.39370078740157483" right="0.39370078740157483" top="0.39370078740157483" bottom="0.39370078740157483" header="0.19685039370078741" footer="0.19685039370078741"/>
  <pageSetup paperSize="9" orientation="portrait" r:id="rId1"/>
  <headerFooter alignWithMargins="0">
    <oddFooter xml:space="preserve">&amp;L&amp;"Tahoma,보통"&amp;9F-02P-02-001 (Rev.01)&amp;C&amp;9&amp;P of &amp;N&amp;R&amp;"돋움,굵게"&amp;9(주)에이치시티 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F263"/>
  <sheetViews>
    <sheetView showGridLines="0" topLeftCell="A233" zoomScaleNormal="100" zoomScaleSheetLayoutView="100" workbookViewId="0">
      <selection activeCell="X262" sqref="X262:Y262"/>
    </sheetView>
  </sheetViews>
  <sheetFormatPr defaultColWidth="1.77734375" defaultRowHeight="18" customHeight="1"/>
  <cols>
    <col min="1" max="10" width="1.77734375" style="137"/>
    <col min="11" max="12" width="1.77734375" style="137" customWidth="1"/>
    <col min="13" max="16" width="1.77734375" style="137"/>
    <col min="17" max="17" width="1.77734375" style="137" customWidth="1"/>
    <col min="18" max="16384" width="1.77734375" style="137"/>
  </cols>
  <sheetData>
    <row r="1" spans="1:46" ht="31.5">
      <c r="A1" s="136" t="s">
        <v>395</v>
      </c>
    </row>
    <row r="3" spans="1:46" ht="18.75" customHeight="1">
      <c r="A3" s="138" t="s">
        <v>396</v>
      </c>
      <c r="B3" s="241"/>
      <c r="C3" s="241"/>
      <c r="D3" s="241"/>
      <c r="E3" s="241"/>
      <c r="F3" s="241"/>
      <c r="G3" s="241"/>
      <c r="H3" s="241"/>
      <c r="I3" s="241"/>
      <c r="J3" s="241"/>
      <c r="K3" s="241"/>
      <c r="L3" s="241"/>
      <c r="M3" s="241"/>
      <c r="N3" s="241"/>
      <c r="O3" s="241"/>
      <c r="P3" s="241"/>
      <c r="Q3" s="241"/>
      <c r="R3" s="241"/>
      <c r="S3" s="241"/>
      <c r="T3" s="241"/>
      <c r="U3" s="241"/>
      <c r="V3" s="241"/>
      <c r="W3" s="241"/>
      <c r="X3" s="241"/>
      <c r="Y3" s="241"/>
      <c r="Z3" s="241"/>
      <c r="AA3" s="241"/>
      <c r="AB3" s="241"/>
      <c r="AC3" s="241"/>
      <c r="AD3" s="241"/>
      <c r="AE3" s="241"/>
      <c r="AF3" s="241"/>
      <c r="AG3" s="241"/>
      <c r="AH3" s="241"/>
      <c r="AI3" s="241"/>
      <c r="AJ3" s="241"/>
      <c r="AK3" s="241"/>
      <c r="AL3" s="241"/>
      <c r="AM3" s="241"/>
      <c r="AN3" s="241"/>
      <c r="AO3" s="241"/>
      <c r="AP3" s="241"/>
      <c r="AQ3" s="241"/>
      <c r="AR3" s="241"/>
      <c r="AS3" s="241"/>
      <c r="AT3" s="241"/>
    </row>
    <row r="4" spans="1:46" ht="18.75" customHeight="1">
      <c r="A4" s="138"/>
      <c r="B4" s="138"/>
      <c r="C4" s="579" t="s">
        <v>153</v>
      </c>
      <c r="D4" s="580"/>
      <c r="E4" s="580"/>
      <c r="F4" s="580"/>
      <c r="G4" s="581"/>
      <c r="H4" s="579" t="s">
        <v>397</v>
      </c>
      <c r="I4" s="580"/>
      <c r="J4" s="580"/>
      <c r="K4" s="580"/>
      <c r="L4" s="580"/>
      <c r="M4" s="581"/>
      <c r="N4" s="585" t="s">
        <v>398</v>
      </c>
      <c r="O4" s="586"/>
      <c r="P4" s="586"/>
      <c r="Q4" s="586"/>
      <c r="R4" s="586"/>
      <c r="S4" s="587"/>
      <c r="T4" s="591" t="s">
        <v>399</v>
      </c>
      <c r="U4" s="592"/>
      <c r="V4" s="592"/>
      <c r="W4" s="592"/>
      <c r="X4" s="592"/>
      <c r="Y4" s="593"/>
      <c r="Z4" s="591" t="s">
        <v>400</v>
      </c>
      <c r="AA4" s="592"/>
      <c r="AB4" s="592"/>
      <c r="AC4" s="592"/>
      <c r="AD4" s="592"/>
      <c r="AE4" s="593"/>
      <c r="AF4" s="591" t="s">
        <v>401</v>
      </c>
      <c r="AG4" s="592"/>
      <c r="AH4" s="592"/>
      <c r="AI4" s="592"/>
      <c r="AJ4" s="592"/>
      <c r="AK4" s="593"/>
      <c r="AL4" s="241"/>
      <c r="AM4" s="241"/>
      <c r="AN4" s="241"/>
      <c r="AO4" s="241"/>
      <c r="AP4" s="241"/>
      <c r="AQ4" s="241"/>
      <c r="AR4" s="241"/>
      <c r="AS4" s="241"/>
      <c r="AT4" s="241"/>
    </row>
    <row r="5" spans="1:46" ht="18.75" customHeight="1">
      <c r="A5" s="138"/>
      <c r="B5" s="138"/>
      <c r="C5" s="582"/>
      <c r="D5" s="583"/>
      <c r="E5" s="583"/>
      <c r="F5" s="583"/>
      <c r="G5" s="584"/>
      <c r="H5" s="582"/>
      <c r="I5" s="583"/>
      <c r="J5" s="583"/>
      <c r="K5" s="583"/>
      <c r="L5" s="583"/>
      <c r="M5" s="584"/>
      <c r="N5" s="588"/>
      <c r="O5" s="589"/>
      <c r="P5" s="589"/>
      <c r="Q5" s="589"/>
      <c r="R5" s="589"/>
      <c r="S5" s="590"/>
      <c r="T5" s="591" t="s">
        <v>402</v>
      </c>
      <c r="U5" s="592"/>
      <c r="V5" s="592"/>
      <c r="W5" s="592"/>
      <c r="X5" s="592"/>
      <c r="Y5" s="593"/>
      <c r="Z5" s="591" t="s">
        <v>403</v>
      </c>
      <c r="AA5" s="592"/>
      <c r="AB5" s="592"/>
      <c r="AC5" s="592"/>
      <c r="AD5" s="592"/>
      <c r="AE5" s="593"/>
      <c r="AF5" s="591" t="s">
        <v>198</v>
      </c>
      <c r="AG5" s="592"/>
      <c r="AH5" s="592"/>
      <c r="AI5" s="592"/>
      <c r="AJ5" s="592"/>
      <c r="AK5" s="593"/>
      <c r="AL5" s="241"/>
      <c r="AM5" s="241"/>
      <c r="AN5" s="241"/>
      <c r="AO5" s="241"/>
      <c r="AP5" s="241"/>
      <c r="AQ5" s="241"/>
      <c r="AR5" s="241"/>
      <c r="AS5" s="241"/>
      <c r="AT5" s="241"/>
    </row>
    <row r="6" spans="1:46" ht="18.75" customHeight="1">
      <c r="A6" s="138"/>
      <c r="B6" s="138"/>
      <c r="C6" s="572" t="s">
        <v>404</v>
      </c>
      <c r="D6" s="573"/>
      <c r="E6" s="573"/>
      <c r="F6" s="573"/>
      <c r="G6" s="574"/>
      <c r="H6" s="572">
        <f>Calcu!C3</f>
        <v>0</v>
      </c>
      <c r="I6" s="573"/>
      <c r="J6" s="573"/>
      <c r="K6" s="573"/>
      <c r="L6" s="573"/>
      <c r="M6" s="574"/>
      <c r="N6" s="572">
        <f>Calcu!D3</f>
        <v>0</v>
      </c>
      <c r="O6" s="573"/>
      <c r="P6" s="573"/>
      <c r="Q6" s="573"/>
      <c r="R6" s="573"/>
      <c r="S6" s="574"/>
      <c r="T6" s="572" t="s">
        <v>406</v>
      </c>
      <c r="U6" s="573"/>
      <c r="V6" s="573"/>
      <c r="W6" s="573"/>
      <c r="X6" s="573"/>
      <c r="Y6" s="574"/>
      <c r="Z6" s="575">
        <f>Calcu!F3</f>
        <v>0</v>
      </c>
      <c r="AA6" s="576"/>
      <c r="AB6" s="576"/>
      <c r="AC6" s="576"/>
      <c r="AD6" s="576"/>
      <c r="AE6" s="577"/>
      <c r="AF6" s="572">
        <f>Calcu!G3</f>
        <v>0</v>
      </c>
      <c r="AG6" s="573"/>
      <c r="AH6" s="573"/>
      <c r="AI6" s="573"/>
      <c r="AJ6" s="573"/>
      <c r="AK6" s="574"/>
      <c r="AL6" s="241"/>
      <c r="AM6" s="241"/>
      <c r="AN6" s="241"/>
      <c r="AO6" s="241"/>
      <c r="AP6" s="241"/>
      <c r="AQ6" s="241"/>
      <c r="AR6" s="241"/>
      <c r="AS6" s="241"/>
      <c r="AT6" s="241"/>
    </row>
    <row r="7" spans="1:46" ht="18.75" customHeight="1">
      <c r="A7" s="138"/>
      <c r="B7" s="138"/>
      <c r="C7" s="572" t="s">
        <v>407</v>
      </c>
      <c r="D7" s="573"/>
      <c r="E7" s="573"/>
      <c r="F7" s="573"/>
      <c r="G7" s="574"/>
      <c r="H7" s="572">
        <f>Calcu!C4</f>
        <v>0</v>
      </c>
      <c r="I7" s="573"/>
      <c r="J7" s="573"/>
      <c r="K7" s="573"/>
      <c r="L7" s="573"/>
      <c r="M7" s="574"/>
      <c r="N7" s="572">
        <f>Calcu!D4</f>
        <v>0</v>
      </c>
      <c r="O7" s="573"/>
      <c r="P7" s="573"/>
      <c r="Q7" s="573"/>
      <c r="R7" s="573"/>
      <c r="S7" s="574"/>
      <c r="T7" s="572" t="s">
        <v>406</v>
      </c>
      <c r="U7" s="573"/>
      <c r="V7" s="573"/>
      <c r="W7" s="573"/>
      <c r="X7" s="573"/>
      <c r="Y7" s="574"/>
      <c r="Z7" s="575">
        <f>Calcu!F4</f>
        <v>0</v>
      </c>
      <c r="AA7" s="576"/>
      <c r="AB7" s="576"/>
      <c r="AC7" s="576"/>
      <c r="AD7" s="576"/>
      <c r="AE7" s="577"/>
      <c r="AF7" s="572">
        <f>Calcu!G4</f>
        <v>0</v>
      </c>
      <c r="AG7" s="573"/>
      <c r="AH7" s="573"/>
      <c r="AI7" s="573"/>
      <c r="AJ7" s="573"/>
      <c r="AK7" s="574"/>
      <c r="AL7" s="241"/>
      <c r="AM7" s="241"/>
      <c r="AN7" s="241"/>
      <c r="AO7" s="241"/>
      <c r="AP7" s="241"/>
      <c r="AQ7" s="241"/>
      <c r="AR7" s="241"/>
      <c r="AS7" s="241"/>
      <c r="AT7" s="241"/>
    </row>
    <row r="8" spans="1:46" ht="18.75" customHeight="1">
      <c r="A8" s="138"/>
      <c r="B8" s="138"/>
      <c r="C8" s="572" t="s">
        <v>188</v>
      </c>
      <c r="D8" s="573"/>
      <c r="E8" s="573"/>
      <c r="F8" s="573"/>
      <c r="G8" s="574"/>
      <c r="H8" s="572">
        <f>Calcu!C5</f>
        <v>0</v>
      </c>
      <c r="I8" s="573"/>
      <c r="J8" s="573"/>
      <c r="K8" s="573"/>
      <c r="L8" s="573"/>
      <c r="M8" s="574"/>
      <c r="N8" s="572">
        <f>Calcu!D5</f>
        <v>0</v>
      </c>
      <c r="O8" s="573"/>
      <c r="P8" s="573"/>
      <c r="Q8" s="573"/>
      <c r="R8" s="573"/>
      <c r="S8" s="574"/>
      <c r="T8" s="572" t="s">
        <v>408</v>
      </c>
      <c r="U8" s="573"/>
      <c r="V8" s="573"/>
      <c r="W8" s="573"/>
      <c r="X8" s="573"/>
      <c r="Y8" s="574"/>
      <c r="Z8" s="575">
        <f>Calcu!F5</f>
        <v>0</v>
      </c>
      <c r="AA8" s="576"/>
      <c r="AB8" s="576"/>
      <c r="AC8" s="576"/>
      <c r="AD8" s="576"/>
      <c r="AE8" s="577"/>
      <c r="AF8" s="572">
        <f>Calcu!G5</f>
        <v>0</v>
      </c>
      <c r="AG8" s="573"/>
      <c r="AH8" s="573"/>
      <c r="AI8" s="573"/>
      <c r="AJ8" s="573"/>
      <c r="AK8" s="574"/>
      <c r="AL8" s="241"/>
      <c r="AM8" s="241"/>
      <c r="AN8" s="241"/>
      <c r="AO8" s="241"/>
      <c r="AP8" s="241"/>
      <c r="AQ8" s="241"/>
      <c r="AR8" s="241"/>
      <c r="AS8" s="241"/>
      <c r="AT8" s="241"/>
    </row>
    <row r="9" spans="1:46" ht="18.75" customHeight="1">
      <c r="A9" s="138"/>
      <c r="B9" s="138"/>
      <c r="C9" s="241"/>
      <c r="D9" s="241"/>
      <c r="E9" s="241"/>
      <c r="F9" s="241"/>
      <c r="G9" s="241"/>
      <c r="H9" s="241"/>
      <c r="I9" s="241"/>
      <c r="J9" s="241"/>
      <c r="K9" s="241"/>
      <c r="L9" s="241"/>
      <c r="M9" s="241"/>
      <c r="N9" s="241"/>
      <c r="O9" s="241"/>
      <c r="P9" s="241"/>
      <c r="Q9" s="241"/>
      <c r="R9" s="241"/>
      <c r="S9" s="241"/>
      <c r="T9" s="241"/>
      <c r="U9" s="241"/>
      <c r="V9" s="241"/>
      <c r="W9" s="241"/>
      <c r="X9" s="241"/>
      <c r="Y9" s="241"/>
      <c r="Z9" s="241"/>
      <c r="AA9" s="241"/>
      <c r="AB9" s="241"/>
      <c r="AC9" s="241"/>
      <c r="AD9" s="241"/>
      <c r="AE9" s="241"/>
      <c r="AF9" s="241"/>
      <c r="AG9" s="241"/>
      <c r="AH9" s="241"/>
      <c r="AI9" s="241"/>
      <c r="AJ9" s="241"/>
      <c r="AK9" s="241"/>
      <c r="AL9" s="241"/>
      <c r="AM9" s="241"/>
      <c r="AN9" s="241"/>
      <c r="AO9" s="241"/>
      <c r="AP9" s="241"/>
      <c r="AQ9" s="241"/>
      <c r="AR9" s="241"/>
      <c r="AS9" s="241"/>
      <c r="AT9" s="241"/>
    </row>
    <row r="10" spans="1:46" ht="18.75" customHeight="1">
      <c r="A10" s="138"/>
      <c r="B10" s="138"/>
      <c r="C10" s="138" t="s">
        <v>409</v>
      </c>
      <c r="D10" s="241"/>
      <c r="E10" s="241"/>
      <c r="F10" s="241"/>
      <c r="G10" s="241"/>
      <c r="H10" s="241"/>
      <c r="I10" s="241"/>
      <c r="J10" s="241"/>
      <c r="K10" s="241"/>
      <c r="L10" s="241"/>
      <c r="M10" s="241"/>
      <c r="N10" s="241"/>
      <c r="O10" s="241"/>
      <c r="P10" s="241"/>
      <c r="Q10" s="241"/>
      <c r="R10" s="241"/>
      <c r="S10" s="241"/>
      <c r="T10" s="241"/>
      <c r="U10" s="241"/>
      <c r="V10" s="241"/>
      <c r="W10" s="241"/>
      <c r="X10" s="241"/>
      <c r="Y10" s="241"/>
      <c r="Z10" s="241"/>
      <c r="AA10" s="241"/>
      <c r="AB10" s="241"/>
      <c r="AC10" s="241"/>
      <c r="AD10" s="241"/>
      <c r="AE10" s="241"/>
      <c r="AF10" s="241"/>
      <c r="AG10" s="241"/>
      <c r="AH10" s="241"/>
      <c r="AI10" s="241"/>
      <c r="AJ10" s="241"/>
      <c r="AK10" s="241"/>
      <c r="AL10" s="241"/>
      <c r="AM10" s="241"/>
      <c r="AN10" s="241"/>
      <c r="AO10" s="241"/>
      <c r="AP10" s="241"/>
      <c r="AQ10" s="241"/>
      <c r="AR10" s="241"/>
      <c r="AS10" s="241"/>
      <c r="AT10" s="241"/>
    </row>
    <row r="11" spans="1:46" ht="18.75" customHeight="1">
      <c r="A11" s="138"/>
      <c r="B11" s="138"/>
      <c r="C11" s="138" t="s">
        <v>410</v>
      </c>
      <c r="D11" s="241"/>
      <c r="E11" s="241"/>
      <c r="F11" s="241"/>
      <c r="G11" s="241"/>
      <c r="H11" s="241"/>
      <c r="I11" s="241"/>
      <c r="J11" s="241"/>
      <c r="K11" s="241"/>
      <c r="L11" s="241"/>
      <c r="M11" s="241"/>
      <c r="N11" s="241"/>
      <c r="O11" s="241"/>
      <c r="P11" s="241"/>
      <c r="Q11" s="241"/>
      <c r="R11" s="241"/>
      <c r="S11" s="241"/>
      <c r="T11" s="241"/>
      <c r="U11" s="241"/>
      <c r="V11" s="241"/>
      <c r="W11" s="241"/>
      <c r="X11" s="241"/>
      <c r="Y11" s="138" t="s">
        <v>411</v>
      </c>
      <c r="Z11" s="241"/>
      <c r="AA11" s="241"/>
      <c r="AB11" s="241"/>
      <c r="AC11" s="241"/>
      <c r="AD11" s="241"/>
      <c r="AE11" s="241"/>
      <c r="AF11" s="241"/>
      <c r="AG11" s="241"/>
      <c r="AH11" s="241"/>
      <c r="AI11" s="241"/>
      <c r="AJ11" s="241"/>
      <c r="AK11" s="241"/>
      <c r="AL11" s="241"/>
      <c r="AM11" s="241"/>
      <c r="AN11" s="241"/>
      <c r="AO11" s="241"/>
      <c r="AP11" s="241"/>
      <c r="AQ11" s="241"/>
      <c r="AR11" s="241"/>
      <c r="AS11" s="241"/>
      <c r="AT11" s="241"/>
    </row>
    <row r="12" spans="1:46" ht="18.75" customHeight="1">
      <c r="A12" s="241"/>
      <c r="B12" s="256"/>
      <c r="C12" s="566" t="s">
        <v>316</v>
      </c>
      <c r="D12" s="567"/>
      <c r="E12" s="567"/>
      <c r="F12" s="567"/>
      <c r="G12" s="568"/>
      <c r="H12" s="566" t="s">
        <v>412</v>
      </c>
      <c r="I12" s="567"/>
      <c r="J12" s="567"/>
      <c r="K12" s="567"/>
      <c r="L12" s="568"/>
      <c r="M12" s="566" t="s">
        <v>413</v>
      </c>
      <c r="N12" s="567"/>
      <c r="O12" s="567"/>
      <c r="P12" s="567"/>
      <c r="Q12" s="568"/>
      <c r="R12" s="566" t="s">
        <v>414</v>
      </c>
      <c r="S12" s="567"/>
      <c r="T12" s="567"/>
      <c r="U12" s="567"/>
      <c r="V12" s="568"/>
      <c r="W12" s="257"/>
      <c r="X12" s="256"/>
      <c r="Y12" s="566" t="s">
        <v>316</v>
      </c>
      <c r="Z12" s="567"/>
      <c r="AA12" s="567"/>
      <c r="AB12" s="567"/>
      <c r="AC12" s="568"/>
      <c r="AD12" s="566" t="s">
        <v>412</v>
      </c>
      <c r="AE12" s="567"/>
      <c r="AF12" s="567"/>
      <c r="AG12" s="567"/>
      <c r="AH12" s="568"/>
      <c r="AI12" s="566" t="s">
        <v>413</v>
      </c>
      <c r="AJ12" s="567"/>
      <c r="AK12" s="567"/>
      <c r="AL12" s="567"/>
      <c r="AM12" s="568"/>
      <c r="AN12" s="566" t="s">
        <v>415</v>
      </c>
      <c r="AO12" s="567"/>
      <c r="AP12" s="567"/>
      <c r="AQ12" s="567"/>
      <c r="AR12" s="568"/>
      <c r="AS12" s="257"/>
      <c r="AT12" s="241"/>
    </row>
    <row r="13" spans="1:46" ht="18.75" customHeight="1">
      <c r="A13" s="241"/>
      <c r="B13" s="256"/>
      <c r="C13" s="569"/>
      <c r="D13" s="570"/>
      <c r="E13" s="570"/>
      <c r="F13" s="570"/>
      <c r="G13" s="571"/>
      <c r="H13" s="569"/>
      <c r="I13" s="570"/>
      <c r="J13" s="570"/>
      <c r="K13" s="570"/>
      <c r="L13" s="571"/>
      <c r="M13" s="569"/>
      <c r="N13" s="570"/>
      <c r="O13" s="570"/>
      <c r="P13" s="570"/>
      <c r="Q13" s="571"/>
      <c r="R13" s="569"/>
      <c r="S13" s="570"/>
      <c r="T13" s="570"/>
      <c r="U13" s="570"/>
      <c r="V13" s="571"/>
      <c r="W13" s="257"/>
      <c r="X13" s="256"/>
      <c r="Y13" s="569"/>
      <c r="Z13" s="570"/>
      <c r="AA13" s="570"/>
      <c r="AB13" s="570"/>
      <c r="AC13" s="571"/>
      <c r="AD13" s="569"/>
      <c r="AE13" s="570"/>
      <c r="AF13" s="570"/>
      <c r="AG13" s="570"/>
      <c r="AH13" s="571"/>
      <c r="AI13" s="569"/>
      <c r="AJ13" s="570"/>
      <c r="AK13" s="570"/>
      <c r="AL13" s="570"/>
      <c r="AM13" s="571"/>
      <c r="AN13" s="569"/>
      <c r="AO13" s="570"/>
      <c r="AP13" s="570"/>
      <c r="AQ13" s="570"/>
      <c r="AR13" s="571"/>
      <c r="AS13" s="257"/>
      <c r="AT13" s="241"/>
    </row>
    <row r="14" spans="1:46" ht="18.75" customHeight="1">
      <c r="A14" s="241"/>
      <c r="B14" s="256"/>
      <c r="C14" s="544">
        <v>0</v>
      </c>
      <c r="D14" s="545"/>
      <c r="E14" s="545"/>
      <c r="F14" s="545"/>
      <c r="G14" s="546"/>
      <c r="H14" s="522">
        <f>Calcu!C27</f>
        <v>0</v>
      </c>
      <c r="I14" s="523"/>
      <c r="J14" s="523"/>
      <c r="K14" s="523"/>
      <c r="L14" s="524"/>
      <c r="M14" s="522">
        <f>Calcu!D27</f>
        <v>0</v>
      </c>
      <c r="N14" s="523"/>
      <c r="O14" s="523"/>
      <c r="P14" s="523"/>
      <c r="Q14" s="524"/>
      <c r="R14" s="522" t="e">
        <f ca="1">Calcu!E27</f>
        <v>#DIV/0!</v>
      </c>
      <c r="S14" s="523"/>
      <c r="T14" s="523"/>
      <c r="U14" s="523"/>
      <c r="V14" s="524"/>
      <c r="W14" s="257"/>
      <c r="X14" s="256"/>
      <c r="Y14" s="544">
        <v>0</v>
      </c>
      <c r="Z14" s="545"/>
      <c r="AA14" s="545"/>
      <c r="AB14" s="545"/>
      <c r="AC14" s="546"/>
      <c r="AD14" s="522">
        <f>Calcu!F27</f>
        <v>0</v>
      </c>
      <c r="AE14" s="523"/>
      <c r="AF14" s="523"/>
      <c r="AG14" s="523"/>
      <c r="AH14" s="524"/>
      <c r="AI14" s="522">
        <f>Calcu!G27</f>
        <v>0</v>
      </c>
      <c r="AJ14" s="523"/>
      <c r="AK14" s="523"/>
      <c r="AL14" s="523"/>
      <c r="AM14" s="524"/>
      <c r="AN14" s="522" t="e">
        <f ca="1">Calcu!H27</f>
        <v>#DIV/0!</v>
      </c>
      <c r="AO14" s="523"/>
      <c r="AP14" s="523"/>
      <c r="AQ14" s="523"/>
      <c r="AR14" s="524"/>
      <c r="AS14" s="257"/>
      <c r="AT14" s="241"/>
    </row>
    <row r="15" spans="1:46" ht="18.75" customHeight="1">
      <c r="A15" s="241"/>
      <c r="B15" s="258"/>
      <c r="C15" s="544">
        <v>1</v>
      </c>
      <c r="D15" s="545"/>
      <c r="E15" s="545"/>
      <c r="F15" s="545"/>
      <c r="G15" s="546"/>
      <c r="H15" s="522" t="str">
        <f>Calcu!C28</f>
        <v/>
      </c>
      <c r="I15" s="523"/>
      <c r="J15" s="523"/>
      <c r="K15" s="523"/>
      <c r="L15" s="524"/>
      <c r="M15" s="522" t="str">
        <f>Calcu!D28</f>
        <v/>
      </c>
      <c r="N15" s="523"/>
      <c r="O15" s="523"/>
      <c r="P15" s="523"/>
      <c r="Q15" s="524"/>
      <c r="R15" s="522" t="str">
        <f>Calcu!E28</f>
        <v/>
      </c>
      <c r="S15" s="523"/>
      <c r="T15" s="523"/>
      <c r="U15" s="523"/>
      <c r="V15" s="524"/>
      <c r="W15" s="259"/>
      <c r="X15" s="258"/>
      <c r="Y15" s="544">
        <v>1</v>
      </c>
      <c r="Z15" s="545"/>
      <c r="AA15" s="545"/>
      <c r="AB15" s="545"/>
      <c r="AC15" s="546"/>
      <c r="AD15" s="522" t="str">
        <f>Calcu!F28</f>
        <v/>
      </c>
      <c r="AE15" s="523"/>
      <c r="AF15" s="523"/>
      <c r="AG15" s="523"/>
      <c r="AH15" s="524"/>
      <c r="AI15" s="522" t="str">
        <f>Calcu!G28</f>
        <v/>
      </c>
      <c r="AJ15" s="523"/>
      <c r="AK15" s="523"/>
      <c r="AL15" s="523"/>
      <c r="AM15" s="524"/>
      <c r="AN15" s="522" t="str">
        <f>Calcu!H28</f>
        <v/>
      </c>
      <c r="AO15" s="523"/>
      <c r="AP15" s="523"/>
      <c r="AQ15" s="523"/>
      <c r="AR15" s="524"/>
      <c r="AS15" s="259"/>
      <c r="AT15" s="241"/>
    </row>
    <row r="16" spans="1:46" ht="18.75" customHeight="1">
      <c r="A16" s="241"/>
      <c r="B16" s="258"/>
      <c r="C16" s="544">
        <v>2</v>
      </c>
      <c r="D16" s="545"/>
      <c r="E16" s="545"/>
      <c r="F16" s="545"/>
      <c r="G16" s="546"/>
      <c r="H16" s="522" t="str">
        <f>Calcu!C29</f>
        <v/>
      </c>
      <c r="I16" s="523"/>
      <c r="J16" s="523"/>
      <c r="K16" s="523"/>
      <c r="L16" s="524"/>
      <c r="M16" s="522" t="str">
        <f>Calcu!D29</f>
        <v/>
      </c>
      <c r="N16" s="523"/>
      <c r="O16" s="523"/>
      <c r="P16" s="523"/>
      <c r="Q16" s="524"/>
      <c r="R16" s="522" t="str">
        <f>Calcu!E29</f>
        <v/>
      </c>
      <c r="S16" s="523"/>
      <c r="T16" s="523"/>
      <c r="U16" s="523"/>
      <c r="V16" s="524"/>
      <c r="W16" s="259"/>
      <c r="X16" s="258"/>
      <c r="Y16" s="544">
        <v>2</v>
      </c>
      <c r="Z16" s="545"/>
      <c r="AA16" s="545"/>
      <c r="AB16" s="545"/>
      <c r="AC16" s="546"/>
      <c r="AD16" s="522" t="str">
        <f>Calcu!F29</f>
        <v/>
      </c>
      <c r="AE16" s="523"/>
      <c r="AF16" s="523"/>
      <c r="AG16" s="523"/>
      <c r="AH16" s="524"/>
      <c r="AI16" s="522" t="str">
        <f>Calcu!G29</f>
        <v/>
      </c>
      <c r="AJ16" s="523"/>
      <c r="AK16" s="523"/>
      <c r="AL16" s="523"/>
      <c r="AM16" s="524"/>
      <c r="AN16" s="522" t="str">
        <f>Calcu!H29</f>
        <v/>
      </c>
      <c r="AO16" s="523"/>
      <c r="AP16" s="523"/>
      <c r="AQ16" s="523"/>
      <c r="AR16" s="524"/>
      <c r="AS16" s="259"/>
      <c r="AT16" s="241"/>
    </row>
    <row r="17" spans="1:46" ht="18.75" customHeight="1">
      <c r="A17" s="241"/>
      <c r="B17" s="258"/>
      <c r="C17" s="544">
        <v>3</v>
      </c>
      <c r="D17" s="545"/>
      <c r="E17" s="545"/>
      <c r="F17" s="545"/>
      <c r="G17" s="546"/>
      <c r="H17" s="522" t="str">
        <f>Calcu!C30</f>
        <v/>
      </c>
      <c r="I17" s="523"/>
      <c r="J17" s="523"/>
      <c r="K17" s="523"/>
      <c r="L17" s="524"/>
      <c r="M17" s="522" t="str">
        <f>Calcu!D30</f>
        <v/>
      </c>
      <c r="N17" s="523"/>
      <c r="O17" s="523"/>
      <c r="P17" s="523"/>
      <c r="Q17" s="524"/>
      <c r="R17" s="522" t="str">
        <f>Calcu!E30</f>
        <v/>
      </c>
      <c r="S17" s="523"/>
      <c r="T17" s="523"/>
      <c r="U17" s="523"/>
      <c r="V17" s="524"/>
      <c r="W17" s="259"/>
      <c r="X17" s="258"/>
      <c r="Y17" s="544">
        <v>3</v>
      </c>
      <c r="Z17" s="545"/>
      <c r="AA17" s="545"/>
      <c r="AB17" s="545"/>
      <c r="AC17" s="546"/>
      <c r="AD17" s="522" t="str">
        <f>Calcu!F30</f>
        <v/>
      </c>
      <c r="AE17" s="523"/>
      <c r="AF17" s="523"/>
      <c r="AG17" s="523"/>
      <c r="AH17" s="524"/>
      <c r="AI17" s="522" t="str">
        <f>Calcu!G30</f>
        <v/>
      </c>
      <c r="AJ17" s="523"/>
      <c r="AK17" s="523"/>
      <c r="AL17" s="523"/>
      <c r="AM17" s="524"/>
      <c r="AN17" s="522" t="str">
        <f>Calcu!H30</f>
        <v/>
      </c>
      <c r="AO17" s="523"/>
      <c r="AP17" s="523"/>
      <c r="AQ17" s="523"/>
      <c r="AR17" s="524"/>
      <c r="AS17" s="259"/>
      <c r="AT17" s="241"/>
    </row>
    <row r="18" spans="1:46" ht="18.75" customHeight="1">
      <c r="A18" s="241"/>
      <c r="B18" s="258"/>
      <c r="C18" s="544">
        <v>4</v>
      </c>
      <c r="D18" s="545"/>
      <c r="E18" s="545"/>
      <c r="F18" s="545"/>
      <c r="G18" s="546"/>
      <c r="H18" s="522" t="str">
        <f>Calcu!C31</f>
        <v/>
      </c>
      <c r="I18" s="523"/>
      <c r="J18" s="523"/>
      <c r="K18" s="523"/>
      <c r="L18" s="524"/>
      <c r="M18" s="522" t="str">
        <f>Calcu!D31</f>
        <v/>
      </c>
      <c r="N18" s="523"/>
      <c r="O18" s="523"/>
      <c r="P18" s="523"/>
      <c r="Q18" s="524"/>
      <c r="R18" s="522" t="str">
        <f>Calcu!E31</f>
        <v/>
      </c>
      <c r="S18" s="523"/>
      <c r="T18" s="523"/>
      <c r="U18" s="523"/>
      <c r="V18" s="524"/>
      <c r="W18" s="259"/>
      <c r="X18" s="258"/>
      <c r="Y18" s="544">
        <v>4</v>
      </c>
      <c r="Z18" s="545"/>
      <c r="AA18" s="545"/>
      <c r="AB18" s="545"/>
      <c r="AC18" s="546"/>
      <c r="AD18" s="522" t="str">
        <f>Calcu!F31</f>
        <v/>
      </c>
      <c r="AE18" s="523"/>
      <c r="AF18" s="523"/>
      <c r="AG18" s="523"/>
      <c r="AH18" s="524"/>
      <c r="AI18" s="522" t="str">
        <f>Calcu!G31</f>
        <v/>
      </c>
      <c r="AJ18" s="523"/>
      <c r="AK18" s="523"/>
      <c r="AL18" s="523"/>
      <c r="AM18" s="524"/>
      <c r="AN18" s="522" t="str">
        <f>Calcu!H31</f>
        <v/>
      </c>
      <c r="AO18" s="523"/>
      <c r="AP18" s="523"/>
      <c r="AQ18" s="523"/>
      <c r="AR18" s="524"/>
      <c r="AS18" s="259"/>
      <c r="AT18" s="241"/>
    </row>
    <row r="19" spans="1:46" ht="18.75" customHeight="1">
      <c r="A19" s="241"/>
      <c r="B19" s="258"/>
      <c r="C19" s="544">
        <v>5</v>
      </c>
      <c r="D19" s="545"/>
      <c r="E19" s="545"/>
      <c r="F19" s="545"/>
      <c r="G19" s="546"/>
      <c r="H19" s="522" t="str">
        <f>Calcu!C32</f>
        <v/>
      </c>
      <c r="I19" s="523"/>
      <c r="J19" s="523"/>
      <c r="K19" s="523"/>
      <c r="L19" s="524"/>
      <c r="M19" s="522" t="str">
        <f>Calcu!D32</f>
        <v/>
      </c>
      <c r="N19" s="523"/>
      <c r="O19" s="523"/>
      <c r="P19" s="523"/>
      <c r="Q19" s="524"/>
      <c r="R19" s="522" t="str">
        <f>Calcu!E32</f>
        <v/>
      </c>
      <c r="S19" s="523"/>
      <c r="T19" s="523"/>
      <c r="U19" s="523"/>
      <c r="V19" s="524"/>
      <c r="W19" s="259"/>
      <c r="X19" s="258"/>
      <c r="Y19" s="544">
        <v>5</v>
      </c>
      <c r="Z19" s="545"/>
      <c r="AA19" s="545"/>
      <c r="AB19" s="545"/>
      <c r="AC19" s="546"/>
      <c r="AD19" s="522" t="str">
        <f>Calcu!F32</f>
        <v/>
      </c>
      <c r="AE19" s="523"/>
      <c r="AF19" s="523"/>
      <c r="AG19" s="523"/>
      <c r="AH19" s="524"/>
      <c r="AI19" s="522" t="str">
        <f>Calcu!G32</f>
        <v/>
      </c>
      <c r="AJ19" s="523"/>
      <c r="AK19" s="523"/>
      <c r="AL19" s="523"/>
      <c r="AM19" s="524"/>
      <c r="AN19" s="522" t="str">
        <f>Calcu!H32</f>
        <v/>
      </c>
      <c r="AO19" s="523"/>
      <c r="AP19" s="523"/>
      <c r="AQ19" s="523"/>
      <c r="AR19" s="524"/>
      <c r="AS19" s="259"/>
      <c r="AT19" s="241"/>
    </row>
    <row r="20" spans="1:46" ht="18.75" customHeight="1">
      <c r="A20" s="241"/>
      <c r="B20" s="258"/>
      <c r="C20" s="544">
        <v>6</v>
      </c>
      <c r="D20" s="545"/>
      <c r="E20" s="545"/>
      <c r="F20" s="545"/>
      <c r="G20" s="546"/>
      <c r="H20" s="522" t="str">
        <f>Calcu!C33</f>
        <v/>
      </c>
      <c r="I20" s="523"/>
      <c r="J20" s="523"/>
      <c r="K20" s="523"/>
      <c r="L20" s="524"/>
      <c r="M20" s="522" t="str">
        <f>Calcu!D33</f>
        <v/>
      </c>
      <c r="N20" s="523"/>
      <c r="O20" s="523"/>
      <c r="P20" s="523"/>
      <c r="Q20" s="524"/>
      <c r="R20" s="522" t="str">
        <f>Calcu!E33</f>
        <v/>
      </c>
      <c r="S20" s="523"/>
      <c r="T20" s="523"/>
      <c r="U20" s="523"/>
      <c r="V20" s="524"/>
      <c r="W20" s="259"/>
      <c r="X20" s="258"/>
      <c r="Y20" s="544">
        <v>6</v>
      </c>
      <c r="Z20" s="545"/>
      <c r="AA20" s="545"/>
      <c r="AB20" s="545"/>
      <c r="AC20" s="546"/>
      <c r="AD20" s="522" t="str">
        <f>Calcu!F33</f>
        <v/>
      </c>
      <c r="AE20" s="523"/>
      <c r="AF20" s="523"/>
      <c r="AG20" s="523"/>
      <c r="AH20" s="524"/>
      <c r="AI20" s="522" t="str">
        <f>Calcu!G33</f>
        <v/>
      </c>
      <c r="AJ20" s="523"/>
      <c r="AK20" s="523"/>
      <c r="AL20" s="523"/>
      <c r="AM20" s="524"/>
      <c r="AN20" s="522" t="str">
        <f>Calcu!H33</f>
        <v/>
      </c>
      <c r="AO20" s="523"/>
      <c r="AP20" s="523"/>
      <c r="AQ20" s="523"/>
      <c r="AR20" s="524"/>
      <c r="AS20" s="259"/>
      <c r="AT20" s="241"/>
    </row>
    <row r="21" spans="1:46" ht="18.75" customHeight="1">
      <c r="A21" s="241"/>
      <c r="B21" s="258"/>
      <c r="C21" s="544">
        <v>7</v>
      </c>
      <c r="D21" s="545"/>
      <c r="E21" s="545"/>
      <c r="F21" s="545"/>
      <c r="G21" s="546"/>
      <c r="H21" s="522" t="str">
        <f>Calcu!C34</f>
        <v/>
      </c>
      <c r="I21" s="523"/>
      <c r="J21" s="523"/>
      <c r="K21" s="523"/>
      <c r="L21" s="524"/>
      <c r="M21" s="522" t="str">
        <f>Calcu!D34</f>
        <v/>
      </c>
      <c r="N21" s="523"/>
      <c r="O21" s="523"/>
      <c r="P21" s="523"/>
      <c r="Q21" s="524"/>
      <c r="R21" s="522" t="str">
        <f>Calcu!E34</f>
        <v/>
      </c>
      <c r="S21" s="523"/>
      <c r="T21" s="523"/>
      <c r="U21" s="523"/>
      <c r="V21" s="524"/>
      <c r="W21" s="259"/>
      <c r="X21" s="258"/>
      <c r="Y21" s="544">
        <v>7</v>
      </c>
      <c r="Z21" s="545"/>
      <c r="AA21" s="545"/>
      <c r="AB21" s="545"/>
      <c r="AC21" s="546"/>
      <c r="AD21" s="522" t="str">
        <f>Calcu!F34</f>
        <v/>
      </c>
      <c r="AE21" s="523"/>
      <c r="AF21" s="523"/>
      <c r="AG21" s="523"/>
      <c r="AH21" s="524"/>
      <c r="AI21" s="522" t="str">
        <f>Calcu!G34</f>
        <v/>
      </c>
      <c r="AJ21" s="523"/>
      <c r="AK21" s="523"/>
      <c r="AL21" s="523"/>
      <c r="AM21" s="524"/>
      <c r="AN21" s="522" t="str">
        <f>Calcu!H34</f>
        <v/>
      </c>
      <c r="AO21" s="523"/>
      <c r="AP21" s="523"/>
      <c r="AQ21" s="523"/>
      <c r="AR21" s="524"/>
      <c r="AS21" s="259"/>
      <c r="AT21" s="241"/>
    </row>
    <row r="22" spans="1:46" ht="18.75" customHeight="1">
      <c r="A22" s="241"/>
      <c r="B22" s="258"/>
      <c r="C22" s="544">
        <v>8</v>
      </c>
      <c r="D22" s="545"/>
      <c r="E22" s="545"/>
      <c r="F22" s="545"/>
      <c r="G22" s="546"/>
      <c r="H22" s="522" t="str">
        <f>Calcu!C35</f>
        <v/>
      </c>
      <c r="I22" s="523"/>
      <c r="J22" s="523"/>
      <c r="K22" s="523"/>
      <c r="L22" s="524"/>
      <c r="M22" s="522" t="str">
        <f>Calcu!D35</f>
        <v/>
      </c>
      <c r="N22" s="523"/>
      <c r="O22" s="523"/>
      <c r="P22" s="523"/>
      <c r="Q22" s="524"/>
      <c r="R22" s="522" t="str">
        <f>Calcu!E35</f>
        <v/>
      </c>
      <c r="S22" s="523"/>
      <c r="T22" s="523"/>
      <c r="U22" s="523"/>
      <c r="V22" s="524"/>
      <c r="W22" s="259"/>
      <c r="X22" s="258"/>
      <c r="Y22" s="544">
        <v>8</v>
      </c>
      <c r="Z22" s="545"/>
      <c r="AA22" s="545"/>
      <c r="AB22" s="545"/>
      <c r="AC22" s="546"/>
      <c r="AD22" s="522" t="str">
        <f>Calcu!F35</f>
        <v/>
      </c>
      <c r="AE22" s="523"/>
      <c r="AF22" s="523"/>
      <c r="AG22" s="523"/>
      <c r="AH22" s="524"/>
      <c r="AI22" s="522" t="str">
        <f>Calcu!G35</f>
        <v/>
      </c>
      <c r="AJ22" s="523"/>
      <c r="AK22" s="523"/>
      <c r="AL22" s="523"/>
      <c r="AM22" s="524"/>
      <c r="AN22" s="522" t="str">
        <f>Calcu!H35</f>
        <v/>
      </c>
      <c r="AO22" s="523"/>
      <c r="AP22" s="523"/>
      <c r="AQ22" s="523"/>
      <c r="AR22" s="524"/>
      <c r="AS22" s="259"/>
      <c r="AT22" s="241"/>
    </row>
    <row r="23" spans="1:46" ht="18.75" customHeight="1">
      <c r="A23" s="241"/>
      <c r="B23" s="258"/>
      <c r="C23" s="544">
        <v>9</v>
      </c>
      <c r="D23" s="545"/>
      <c r="E23" s="545"/>
      <c r="F23" s="545"/>
      <c r="G23" s="546"/>
      <c r="H23" s="522" t="str">
        <f>Calcu!C36</f>
        <v/>
      </c>
      <c r="I23" s="523"/>
      <c r="J23" s="523"/>
      <c r="K23" s="523"/>
      <c r="L23" s="524"/>
      <c r="M23" s="522" t="str">
        <f>Calcu!D36</f>
        <v/>
      </c>
      <c r="N23" s="523"/>
      <c r="O23" s="523"/>
      <c r="P23" s="523"/>
      <c r="Q23" s="524"/>
      <c r="R23" s="522" t="str">
        <f>Calcu!E36</f>
        <v/>
      </c>
      <c r="S23" s="523"/>
      <c r="T23" s="523"/>
      <c r="U23" s="523"/>
      <c r="V23" s="524"/>
      <c r="W23" s="259"/>
      <c r="X23" s="258"/>
      <c r="Y23" s="544">
        <v>9</v>
      </c>
      <c r="Z23" s="545"/>
      <c r="AA23" s="545"/>
      <c r="AB23" s="545"/>
      <c r="AC23" s="546"/>
      <c r="AD23" s="522" t="str">
        <f>Calcu!F36</f>
        <v/>
      </c>
      <c r="AE23" s="523"/>
      <c r="AF23" s="523"/>
      <c r="AG23" s="523"/>
      <c r="AH23" s="524"/>
      <c r="AI23" s="522" t="str">
        <f>Calcu!G36</f>
        <v/>
      </c>
      <c r="AJ23" s="523"/>
      <c r="AK23" s="523"/>
      <c r="AL23" s="523"/>
      <c r="AM23" s="524"/>
      <c r="AN23" s="522" t="str">
        <f>Calcu!H36</f>
        <v/>
      </c>
      <c r="AO23" s="523"/>
      <c r="AP23" s="523"/>
      <c r="AQ23" s="523"/>
      <c r="AR23" s="524"/>
      <c r="AS23" s="259"/>
      <c r="AT23" s="241"/>
    </row>
    <row r="24" spans="1:46" ht="18.75" customHeight="1">
      <c r="A24" s="241"/>
      <c r="B24" s="258"/>
      <c r="C24" s="544">
        <v>10</v>
      </c>
      <c r="D24" s="545"/>
      <c r="E24" s="545"/>
      <c r="F24" s="545"/>
      <c r="G24" s="546"/>
      <c r="H24" s="522" t="str">
        <f>Calcu!C37</f>
        <v/>
      </c>
      <c r="I24" s="523"/>
      <c r="J24" s="523"/>
      <c r="K24" s="523"/>
      <c r="L24" s="524"/>
      <c r="M24" s="522" t="str">
        <f>Calcu!D37</f>
        <v/>
      </c>
      <c r="N24" s="523"/>
      <c r="O24" s="523"/>
      <c r="P24" s="523"/>
      <c r="Q24" s="524"/>
      <c r="R24" s="522" t="str">
        <f>Calcu!E37</f>
        <v/>
      </c>
      <c r="S24" s="523"/>
      <c r="T24" s="523"/>
      <c r="U24" s="523"/>
      <c r="V24" s="524"/>
      <c r="W24" s="259"/>
      <c r="X24" s="258"/>
      <c r="Y24" s="544">
        <v>10</v>
      </c>
      <c r="Z24" s="545"/>
      <c r="AA24" s="545"/>
      <c r="AB24" s="545"/>
      <c r="AC24" s="546"/>
      <c r="AD24" s="522" t="str">
        <f>Calcu!F37</f>
        <v/>
      </c>
      <c r="AE24" s="523"/>
      <c r="AF24" s="523"/>
      <c r="AG24" s="523"/>
      <c r="AH24" s="524"/>
      <c r="AI24" s="522" t="str">
        <f>Calcu!G37</f>
        <v/>
      </c>
      <c r="AJ24" s="523"/>
      <c r="AK24" s="523"/>
      <c r="AL24" s="523"/>
      <c r="AM24" s="524"/>
      <c r="AN24" s="522" t="str">
        <f>Calcu!H37</f>
        <v/>
      </c>
      <c r="AO24" s="523"/>
      <c r="AP24" s="523"/>
      <c r="AQ24" s="523"/>
      <c r="AR24" s="524"/>
      <c r="AS24" s="259"/>
      <c r="AT24" s="241"/>
    </row>
    <row r="25" spans="1:46" ht="18.75" customHeight="1">
      <c r="A25" s="241"/>
      <c r="B25" s="258"/>
      <c r="C25" s="544">
        <v>11</v>
      </c>
      <c r="D25" s="545"/>
      <c r="E25" s="545"/>
      <c r="F25" s="545"/>
      <c r="G25" s="546"/>
      <c r="H25" s="522" t="str">
        <f>Calcu!C38</f>
        <v/>
      </c>
      <c r="I25" s="523"/>
      <c r="J25" s="523"/>
      <c r="K25" s="523"/>
      <c r="L25" s="524"/>
      <c r="M25" s="522" t="str">
        <f>Calcu!D38</f>
        <v/>
      </c>
      <c r="N25" s="523"/>
      <c r="O25" s="523"/>
      <c r="P25" s="523"/>
      <c r="Q25" s="524"/>
      <c r="R25" s="522" t="str">
        <f>Calcu!E38</f>
        <v/>
      </c>
      <c r="S25" s="523"/>
      <c r="T25" s="523"/>
      <c r="U25" s="523"/>
      <c r="V25" s="524"/>
      <c r="W25" s="259"/>
      <c r="X25" s="258"/>
      <c r="Y25" s="544">
        <v>11</v>
      </c>
      <c r="Z25" s="545"/>
      <c r="AA25" s="545"/>
      <c r="AB25" s="545"/>
      <c r="AC25" s="546"/>
      <c r="AD25" s="522" t="str">
        <f>Calcu!F38</f>
        <v/>
      </c>
      <c r="AE25" s="523"/>
      <c r="AF25" s="523"/>
      <c r="AG25" s="523"/>
      <c r="AH25" s="524"/>
      <c r="AI25" s="522" t="str">
        <f>Calcu!G38</f>
        <v/>
      </c>
      <c r="AJ25" s="523"/>
      <c r="AK25" s="523"/>
      <c r="AL25" s="523"/>
      <c r="AM25" s="524"/>
      <c r="AN25" s="522" t="str">
        <f>Calcu!H38</f>
        <v/>
      </c>
      <c r="AO25" s="523"/>
      <c r="AP25" s="523"/>
      <c r="AQ25" s="523"/>
      <c r="AR25" s="524"/>
      <c r="AS25" s="259"/>
      <c r="AT25" s="241"/>
    </row>
    <row r="26" spans="1:46" ht="18.75" customHeight="1">
      <c r="A26" s="241"/>
      <c r="B26" s="258"/>
      <c r="C26" s="544">
        <v>12</v>
      </c>
      <c r="D26" s="545"/>
      <c r="E26" s="545"/>
      <c r="F26" s="545"/>
      <c r="G26" s="546"/>
      <c r="H26" s="522" t="str">
        <f>Calcu!C39</f>
        <v/>
      </c>
      <c r="I26" s="523"/>
      <c r="J26" s="523"/>
      <c r="K26" s="523"/>
      <c r="L26" s="524"/>
      <c r="M26" s="522" t="str">
        <f>Calcu!D39</f>
        <v/>
      </c>
      <c r="N26" s="523"/>
      <c r="O26" s="523"/>
      <c r="P26" s="523"/>
      <c r="Q26" s="524"/>
      <c r="R26" s="522" t="str">
        <f>Calcu!E39</f>
        <v/>
      </c>
      <c r="S26" s="523"/>
      <c r="T26" s="523"/>
      <c r="U26" s="523"/>
      <c r="V26" s="524"/>
      <c r="W26" s="259"/>
      <c r="X26" s="258"/>
      <c r="Y26" s="544">
        <v>12</v>
      </c>
      <c r="Z26" s="545"/>
      <c r="AA26" s="545"/>
      <c r="AB26" s="545"/>
      <c r="AC26" s="546"/>
      <c r="AD26" s="522" t="str">
        <f>Calcu!F39</f>
        <v/>
      </c>
      <c r="AE26" s="523"/>
      <c r="AF26" s="523"/>
      <c r="AG26" s="523"/>
      <c r="AH26" s="524"/>
      <c r="AI26" s="522" t="str">
        <f>Calcu!G39</f>
        <v/>
      </c>
      <c r="AJ26" s="523"/>
      <c r="AK26" s="523"/>
      <c r="AL26" s="523"/>
      <c r="AM26" s="524"/>
      <c r="AN26" s="522" t="str">
        <f>Calcu!H39</f>
        <v/>
      </c>
      <c r="AO26" s="523"/>
      <c r="AP26" s="523"/>
      <c r="AQ26" s="523"/>
      <c r="AR26" s="524"/>
      <c r="AS26" s="259"/>
      <c r="AT26" s="241"/>
    </row>
    <row r="27" spans="1:46" ht="18.75" customHeight="1">
      <c r="A27" s="241"/>
      <c r="B27" s="237"/>
      <c r="C27" s="544">
        <v>13</v>
      </c>
      <c r="D27" s="545"/>
      <c r="E27" s="545"/>
      <c r="F27" s="545"/>
      <c r="G27" s="546"/>
      <c r="H27" s="522" t="str">
        <f>Calcu!C40</f>
        <v/>
      </c>
      <c r="I27" s="523"/>
      <c r="J27" s="523"/>
      <c r="K27" s="523"/>
      <c r="L27" s="524"/>
      <c r="M27" s="522" t="str">
        <f>Calcu!D40</f>
        <v/>
      </c>
      <c r="N27" s="523"/>
      <c r="O27" s="523"/>
      <c r="P27" s="523"/>
      <c r="Q27" s="524"/>
      <c r="R27" s="522" t="str">
        <f>Calcu!E40</f>
        <v/>
      </c>
      <c r="S27" s="523"/>
      <c r="T27" s="523"/>
      <c r="U27" s="523"/>
      <c r="V27" s="524"/>
      <c r="W27" s="260"/>
      <c r="X27" s="260"/>
      <c r="Y27" s="544">
        <v>13</v>
      </c>
      <c r="Z27" s="545"/>
      <c r="AA27" s="545"/>
      <c r="AB27" s="545"/>
      <c r="AC27" s="546"/>
      <c r="AD27" s="522" t="str">
        <f>Calcu!F40</f>
        <v/>
      </c>
      <c r="AE27" s="523"/>
      <c r="AF27" s="523"/>
      <c r="AG27" s="523"/>
      <c r="AH27" s="524"/>
      <c r="AI27" s="522" t="str">
        <f>Calcu!G40</f>
        <v/>
      </c>
      <c r="AJ27" s="523"/>
      <c r="AK27" s="523"/>
      <c r="AL27" s="523"/>
      <c r="AM27" s="524"/>
      <c r="AN27" s="522" t="str">
        <f>Calcu!H40</f>
        <v/>
      </c>
      <c r="AO27" s="523"/>
      <c r="AP27" s="523"/>
      <c r="AQ27" s="523"/>
      <c r="AR27" s="524"/>
      <c r="AS27" s="260"/>
      <c r="AT27" s="241"/>
    </row>
    <row r="28" spans="1:46" ht="18.75" customHeight="1">
      <c r="A28" s="241"/>
      <c r="B28" s="237"/>
      <c r="C28" s="544">
        <v>14</v>
      </c>
      <c r="D28" s="545"/>
      <c r="E28" s="545"/>
      <c r="F28" s="545"/>
      <c r="G28" s="546"/>
      <c r="H28" s="522" t="str">
        <f>Calcu!C41</f>
        <v/>
      </c>
      <c r="I28" s="523"/>
      <c r="J28" s="523"/>
      <c r="K28" s="523"/>
      <c r="L28" s="524"/>
      <c r="M28" s="522" t="str">
        <f>Calcu!D41</f>
        <v/>
      </c>
      <c r="N28" s="523"/>
      <c r="O28" s="523"/>
      <c r="P28" s="523"/>
      <c r="Q28" s="524"/>
      <c r="R28" s="522" t="str">
        <f>Calcu!E41</f>
        <v/>
      </c>
      <c r="S28" s="523"/>
      <c r="T28" s="523"/>
      <c r="U28" s="523"/>
      <c r="V28" s="524"/>
      <c r="W28" s="260"/>
      <c r="X28" s="260"/>
      <c r="Y28" s="544">
        <v>14</v>
      </c>
      <c r="Z28" s="545"/>
      <c r="AA28" s="545"/>
      <c r="AB28" s="545"/>
      <c r="AC28" s="546"/>
      <c r="AD28" s="522" t="str">
        <f>Calcu!F41</f>
        <v/>
      </c>
      <c r="AE28" s="523"/>
      <c r="AF28" s="523"/>
      <c r="AG28" s="523"/>
      <c r="AH28" s="524"/>
      <c r="AI28" s="522" t="str">
        <f>Calcu!G41</f>
        <v/>
      </c>
      <c r="AJ28" s="523"/>
      <c r="AK28" s="523"/>
      <c r="AL28" s="523"/>
      <c r="AM28" s="524"/>
      <c r="AN28" s="522" t="str">
        <f>Calcu!H41</f>
        <v/>
      </c>
      <c r="AO28" s="523"/>
      <c r="AP28" s="523"/>
      <c r="AQ28" s="523"/>
      <c r="AR28" s="524"/>
      <c r="AS28" s="260"/>
      <c r="AT28" s="241"/>
    </row>
    <row r="29" spans="1:46" ht="18.75" customHeight="1">
      <c r="A29" s="241"/>
      <c r="B29" s="237"/>
      <c r="C29" s="544">
        <v>15</v>
      </c>
      <c r="D29" s="545"/>
      <c r="E29" s="545"/>
      <c r="F29" s="545"/>
      <c r="G29" s="546"/>
      <c r="H29" s="522" t="str">
        <f>Calcu!C42</f>
        <v/>
      </c>
      <c r="I29" s="523"/>
      <c r="J29" s="523"/>
      <c r="K29" s="523"/>
      <c r="L29" s="524"/>
      <c r="M29" s="522" t="str">
        <f>Calcu!D42</f>
        <v/>
      </c>
      <c r="N29" s="523"/>
      <c r="O29" s="523"/>
      <c r="P29" s="523"/>
      <c r="Q29" s="524"/>
      <c r="R29" s="522" t="str">
        <f>Calcu!E42</f>
        <v/>
      </c>
      <c r="S29" s="523"/>
      <c r="T29" s="523"/>
      <c r="U29" s="523"/>
      <c r="V29" s="524"/>
      <c r="W29" s="260"/>
      <c r="X29" s="260"/>
      <c r="Y29" s="544">
        <v>15</v>
      </c>
      <c r="Z29" s="545"/>
      <c r="AA29" s="545"/>
      <c r="AB29" s="545"/>
      <c r="AC29" s="546"/>
      <c r="AD29" s="522" t="str">
        <f>Calcu!F42</f>
        <v/>
      </c>
      <c r="AE29" s="523"/>
      <c r="AF29" s="523"/>
      <c r="AG29" s="523"/>
      <c r="AH29" s="524"/>
      <c r="AI29" s="522" t="str">
        <f>Calcu!G42</f>
        <v/>
      </c>
      <c r="AJ29" s="523"/>
      <c r="AK29" s="523"/>
      <c r="AL29" s="523"/>
      <c r="AM29" s="524"/>
      <c r="AN29" s="522" t="str">
        <f>Calcu!H42</f>
        <v/>
      </c>
      <c r="AO29" s="523"/>
      <c r="AP29" s="523"/>
      <c r="AQ29" s="523"/>
      <c r="AR29" s="524"/>
      <c r="AS29" s="260"/>
      <c r="AT29" s="241"/>
    </row>
    <row r="30" spans="1:46" ht="18.75" customHeight="1">
      <c r="A30" s="241"/>
      <c r="B30" s="237"/>
      <c r="C30" s="544">
        <v>16</v>
      </c>
      <c r="D30" s="545"/>
      <c r="E30" s="545"/>
      <c r="F30" s="545"/>
      <c r="G30" s="546"/>
      <c r="H30" s="522" t="str">
        <f>Calcu!C43</f>
        <v/>
      </c>
      <c r="I30" s="523"/>
      <c r="J30" s="523"/>
      <c r="K30" s="523"/>
      <c r="L30" s="524"/>
      <c r="M30" s="522" t="str">
        <f>Calcu!D43</f>
        <v/>
      </c>
      <c r="N30" s="523"/>
      <c r="O30" s="523"/>
      <c r="P30" s="523"/>
      <c r="Q30" s="524"/>
      <c r="R30" s="522" t="str">
        <f>Calcu!E43</f>
        <v/>
      </c>
      <c r="S30" s="523"/>
      <c r="T30" s="523"/>
      <c r="U30" s="523"/>
      <c r="V30" s="524"/>
      <c r="W30" s="260"/>
      <c r="X30" s="260"/>
      <c r="Y30" s="544">
        <v>16</v>
      </c>
      <c r="Z30" s="545"/>
      <c r="AA30" s="545"/>
      <c r="AB30" s="545"/>
      <c r="AC30" s="546"/>
      <c r="AD30" s="522" t="str">
        <f>Calcu!F43</f>
        <v/>
      </c>
      <c r="AE30" s="523"/>
      <c r="AF30" s="523"/>
      <c r="AG30" s="523"/>
      <c r="AH30" s="524"/>
      <c r="AI30" s="522" t="str">
        <f>Calcu!G43</f>
        <v/>
      </c>
      <c r="AJ30" s="523"/>
      <c r="AK30" s="523"/>
      <c r="AL30" s="523"/>
      <c r="AM30" s="524"/>
      <c r="AN30" s="522" t="str">
        <f>Calcu!H43</f>
        <v/>
      </c>
      <c r="AO30" s="523"/>
      <c r="AP30" s="523"/>
      <c r="AQ30" s="523"/>
      <c r="AR30" s="524"/>
      <c r="AS30" s="260"/>
      <c r="AT30" s="241"/>
    </row>
    <row r="31" spans="1:46" ht="18.75" customHeight="1">
      <c r="A31" s="241"/>
      <c r="B31" s="237"/>
      <c r="C31" s="544">
        <v>17</v>
      </c>
      <c r="D31" s="545"/>
      <c r="E31" s="545"/>
      <c r="F31" s="545"/>
      <c r="G31" s="546"/>
      <c r="H31" s="522" t="str">
        <f>Calcu!C44</f>
        <v/>
      </c>
      <c r="I31" s="523"/>
      <c r="J31" s="523"/>
      <c r="K31" s="523"/>
      <c r="L31" s="524"/>
      <c r="M31" s="522" t="str">
        <f>Calcu!D44</f>
        <v/>
      </c>
      <c r="N31" s="523"/>
      <c r="O31" s="523"/>
      <c r="P31" s="523"/>
      <c r="Q31" s="524"/>
      <c r="R31" s="522" t="str">
        <f>Calcu!E44</f>
        <v/>
      </c>
      <c r="S31" s="523"/>
      <c r="T31" s="523"/>
      <c r="U31" s="523"/>
      <c r="V31" s="524"/>
      <c r="W31" s="260"/>
      <c r="X31" s="260"/>
      <c r="Y31" s="544">
        <v>17</v>
      </c>
      <c r="Z31" s="545"/>
      <c r="AA31" s="545"/>
      <c r="AB31" s="545"/>
      <c r="AC31" s="546"/>
      <c r="AD31" s="522" t="str">
        <f>Calcu!F44</f>
        <v/>
      </c>
      <c r="AE31" s="523"/>
      <c r="AF31" s="523"/>
      <c r="AG31" s="523"/>
      <c r="AH31" s="524"/>
      <c r="AI31" s="522" t="str">
        <f>Calcu!G44</f>
        <v/>
      </c>
      <c r="AJ31" s="523"/>
      <c r="AK31" s="523"/>
      <c r="AL31" s="523"/>
      <c r="AM31" s="524"/>
      <c r="AN31" s="522" t="str">
        <f>Calcu!H44</f>
        <v/>
      </c>
      <c r="AO31" s="523"/>
      <c r="AP31" s="523"/>
      <c r="AQ31" s="523"/>
      <c r="AR31" s="524"/>
      <c r="AS31" s="260"/>
      <c r="AT31" s="241"/>
    </row>
    <row r="32" spans="1:46" ht="18.75" customHeight="1">
      <c r="A32" s="241"/>
      <c r="B32" s="237"/>
      <c r="C32" s="544">
        <v>18</v>
      </c>
      <c r="D32" s="545"/>
      <c r="E32" s="545"/>
      <c r="F32" s="545"/>
      <c r="G32" s="546"/>
      <c r="H32" s="522" t="str">
        <f>Calcu!C45</f>
        <v/>
      </c>
      <c r="I32" s="523"/>
      <c r="J32" s="523"/>
      <c r="K32" s="523"/>
      <c r="L32" s="524"/>
      <c r="M32" s="522" t="str">
        <f>Calcu!D45</f>
        <v/>
      </c>
      <c r="N32" s="523"/>
      <c r="O32" s="523"/>
      <c r="P32" s="523"/>
      <c r="Q32" s="524"/>
      <c r="R32" s="522" t="str">
        <f>Calcu!E45</f>
        <v/>
      </c>
      <c r="S32" s="523"/>
      <c r="T32" s="523"/>
      <c r="U32" s="523"/>
      <c r="V32" s="524"/>
      <c r="W32" s="260"/>
      <c r="X32" s="260"/>
      <c r="Y32" s="544">
        <v>18</v>
      </c>
      <c r="Z32" s="545"/>
      <c r="AA32" s="545"/>
      <c r="AB32" s="545"/>
      <c r="AC32" s="546"/>
      <c r="AD32" s="522" t="str">
        <f>Calcu!F45</f>
        <v/>
      </c>
      <c r="AE32" s="523"/>
      <c r="AF32" s="523"/>
      <c r="AG32" s="523"/>
      <c r="AH32" s="524"/>
      <c r="AI32" s="522" t="str">
        <f>Calcu!G45</f>
        <v/>
      </c>
      <c r="AJ32" s="523"/>
      <c r="AK32" s="523"/>
      <c r="AL32" s="523"/>
      <c r="AM32" s="524"/>
      <c r="AN32" s="522" t="str">
        <f>Calcu!H45</f>
        <v/>
      </c>
      <c r="AO32" s="523"/>
      <c r="AP32" s="523"/>
      <c r="AQ32" s="523"/>
      <c r="AR32" s="524"/>
      <c r="AS32" s="260"/>
      <c r="AT32" s="241"/>
    </row>
    <row r="33" spans="1:46" ht="18.75" customHeight="1">
      <c r="A33" s="241"/>
      <c r="B33" s="237"/>
      <c r="C33" s="544">
        <v>19</v>
      </c>
      <c r="D33" s="545"/>
      <c r="E33" s="545"/>
      <c r="F33" s="545"/>
      <c r="G33" s="546"/>
      <c r="H33" s="522" t="str">
        <f>Calcu!C46</f>
        <v/>
      </c>
      <c r="I33" s="523"/>
      <c r="J33" s="523"/>
      <c r="K33" s="523"/>
      <c r="L33" s="524"/>
      <c r="M33" s="522" t="str">
        <f>Calcu!D46</f>
        <v/>
      </c>
      <c r="N33" s="523"/>
      <c r="O33" s="523"/>
      <c r="P33" s="523"/>
      <c r="Q33" s="524"/>
      <c r="R33" s="522" t="str">
        <f>Calcu!E46</f>
        <v/>
      </c>
      <c r="S33" s="523"/>
      <c r="T33" s="523"/>
      <c r="U33" s="523"/>
      <c r="V33" s="524"/>
      <c r="W33" s="260"/>
      <c r="X33" s="260"/>
      <c r="Y33" s="544">
        <v>19</v>
      </c>
      <c r="Z33" s="545"/>
      <c r="AA33" s="545"/>
      <c r="AB33" s="545"/>
      <c r="AC33" s="546"/>
      <c r="AD33" s="522" t="str">
        <f>Calcu!F46</f>
        <v/>
      </c>
      <c r="AE33" s="523"/>
      <c r="AF33" s="523"/>
      <c r="AG33" s="523"/>
      <c r="AH33" s="524"/>
      <c r="AI33" s="522" t="str">
        <f>Calcu!G46</f>
        <v/>
      </c>
      <c r="AJ33" s="523"/>
      <c r="AK33" s="523"/>
      <c r="AL33" s="523"/>
      <c r="AM33" s="524"/>
      <c r="AN33" s="522" t="str">
        <f>Calcu!H46</f>
        <v/>
      </c>
      <c r="AO33" s="523"/>
      <c r="AP33" s="523"/>
      <c r="AQ33" s="523"/>
      <c r="AR33" s="524"/>
      <c r="AS33" s="260"/>
      <c r="AT33" s="241"/>
    </row>
    <row r="34" spans="1:46" ht="18.75" customHeight="1">
      <c r="A34" s="241"/>
      <c r="B34" s="237"/>
      <c r="C34" s="544">
        <v>20</v>
      </c>
      <c r="D34" s="545"/>
      <c r="E34" s="545"/>
      <c r="F34" s="545"/>
      <c r="G34" s="546"/>
      <c r="H34" s="522" t="str">
        <f>Calcu!C47</f>
        <v/>
      </c>
      <c r="I34" s="523"/>
      <c r="J34" s="523"/>
      <c r="K34" s="523"/>
      <c r="L34" s="524"/>
      <c r="M34" s="522" t="str">
        <f>Calcu!D47</f>
        <v/>
      </c>
      <c r="N34" s="523"/>
      <c r="O34" s="523"/>
      <c r="P34" s="523"/>
      <c r="Q34" s="524"/>
      <c r="R34" s="522" t="str">
        <f>Calcu!E47</f>
        <v/>
      </c>
      <c r="S34" s="523"/>
      <c r="T34" s="523"/>
      <c r="U34" s="523"/>
      <c r="V34" s="524"/>
      <c r="W34" s="260"/>
      <c r="X34" s="260"/>
      <c r="Y34" s="544">
        <v>20</v>
      </c>
      <c r="Z34" s="545"/>
      <c r="AA34" s="545"/>
      <c r="AB34" s="545"/>
      <c r="AC34" s="546"/>
      <c r="AD34" s="522" t="str">
        <f>Calcu!F47</f>
        <v/>
      </c>
      <c r="AE34" s="523"/>
      <c r="AF34" s="523"/>
      <c r="AG34" s="523"/>
      <c r="AH34" s="524"/>
      <c r="AI34" s="522" t="str">
        <f>Calcu!G47</f>
        <v/>
      </c>
      <c r="AJ34" s="523"/>
      <c r="AK34" s="523"/>
      <c r="AL34" s="523"/>
      <c r="AM34" s="524"/>
      <c r="AN34" s="522" t="str">
        <f>Calcu!H47</f>
        <v/>
      </c>
      <c r="AO34" s="523"/>
      <c r="AP34" s="523"/>
      <c r="AQ34" s="523"/>
      <c r="AR34" s="524"/>
      <c r="AS34" s="260"/>
      <c r="AT34" s="241"/>
    </row>
    <row r="35" spans="1:46" ht="18.75" customHeight="1">
      <c r="A35" s="241"/>
      <c r="B35" s="237"/>
      <c r="C35" s="261"/>
      <c r="D35" s="261"/>
      <c r="E35" s="261"/>
      <c r="F35" s="262"/>
      <c r="G35" s="262"/>
      <c r="H35" s="262"/>
      <c r="I35" s="262"/>
      <c r="J35" s="237"/>
      <c r="K35" s="261"/>
      <c r="L35" s="261"/>
      <c r="M35" s="261"/>
      <c r="N35" s="262"/>
      <c r="O35" s="262"/>
      <c r="P35" s="262"/>
      <c r="Q35" s="262"/>
      <c r="R35" s="263"/>
      <c r="S35" s="263"/>
      <c r="T35" s="263"/>
      <c r="U35" s="263"/>
      <c r="V35" s="260"/>
      <c r="W35" s="260"/>
      <c r="X35" s="260"/>
      <c r="Y35" s="264"/>
      <c r="Z35" s="264"/>
      <c r="AA35" s="264"/>
      <c r="AB35" s="264"/>
      <c r="AC35" s="264"/>
      <c r="AD35" s="264"/>
      <c r="AE35" s="264"/>
      <c r="AF35" s="264"/>
      <c r="AG35" s="264"/>
      <c r="AH35" s="264"/>
      <c r="AI35" s="264"/>
      <c r="AJ35" s="264"/>
      <c r="AK35" s="264"/>
      <c r="AL35" s="264"/>
      <c r="AM35" s="264"/>
      <c r="AN35" s="239"/>
      <c r="AO35" s="239"/>
      <c r="AP35" s="239"/>
      <c r="AQ35" s="239"/>
      <c r="AR35" s="239"/>
      <c r="AS35" s="260"/>
      <c r="AT35" s="241"/>
    </row>
    <row r="36" spans="1:46" ht="18.75" customHeight="1">
      <c r="A36" s="138"/>
      <c r="B36" s="138"/>
      <c r="C36" s="138" t="s">
        <v>416</v>
      </c>
      <c r="D36" s="241"/>
      <c r="E36" s="241"/>
      <c r="F36" s="241"/>
      <c r="G36" s="241"/>
      <c r="H36" s="241"/>
      <c r="I36" s="241"/>
      <c r="J36" s="241"/>
      <c r="K36" s="241"/>
      <c r="L36" s="241"/>
      <c r="M36" s="241"/>
      <c r="N36" s="241"/>
      <c r="O36" s="241"/>
      <c r="P36" s="241"/>
      <c r="Q36" s="241"/>
      <c r="R36" s="241"/>
      <c r="S36" s="241"/>
      <c r="T36" s="241"/>
      <c r="U36" s="241"/>
      <c r="V36" s="241"/>
      <c r="W36" s="241"/>
      <c r="X36" s="241"/>
      <c r="Y36" s="138" t="s">
        <v>417</v>
      </c>
      <c r="Z36" s="241"/>
      <c r="AA36" s="241"/>
      <c r="AB36" s="241"/>
      <c r="AC36" s="241"/>
      <c r="AD36" s="241"/>
      <c r="AE36" s="241"/>
      <c r="AF36" s="241"/>
      <c r="AG36" s="241"/>
      <c r="AH36" s="241"/>
      <c r="AI36" s="241"/>
      <c r="AJ36" s="241"/>
      <c r="AK36" s="241"/>
      <c r="AL36" s="241"/>
      <c r="AM36" s="241"/>
      <c r="AN36" s="241"/>
      <c r="AO36" s="241"/>
      <c r="AP36" s="241"/>
      <c r="AQ36" s="241"/>
      <c r="AR36" s="241"/>
      <c r="AS36" s="241"/>
      <c r="AT36" s="241"/>
    </row>
    <row r="37" spans="1:46" ht="18.75" customHeight="1">
      <c r="A37" s="241"/>
      <c r="B37" s="256"/>
      <c r="C37" s="566" t="s">
        <v>316</v>
      </c>
      <c r="D37" s="567"/>
      <c r="E37" s="567"/>
      <c r="F37" s="567"/>
      <c r="G37" s="568"/>
      <c r="H37" s="566" t="s">
        <v>418</v>
      </c>
      <c r="I37" s="567"/>
      <c r="J37" s="567"/>
      <c r="K37" s="567"/>
      <c r="L37" s="568"/>
      <c r="M37" s="566" t="s">
        <v>413</v>
      </c>
      <c r="N37" s="567"/>
      <c r="O37" s="567"/>
      <c r="P37" s="567"/>
      <c r="Q37" s="568"/>
      <c r="R37" s="566" t="s">
        <v>414</v>
      </c>
      <c r="S37" s="567"/>
      <c r="T37" s="567"/>
      <c r="U37" s="567"/>
      <c r="V37" s="568"/>
      <c r="W37" s="257"/>
      <c r="X37" s="256"/>
      <c r="Y37" s="566" t="s">
        <v>419</v>
      </c>
      <c r="Z37" s="567"/>
      <c r="AA37" s="567"/>
      <c r="AB37" s="567"/>
      <c r="AC37" s="568"/>
      <c r="AD37" s="566" t="s">
        <v>412</v>
      </c>
      <c r="AE37" s="567"/>
      <c r="AF37" s="567"/>
      <c r="AG37" s="567"/>
      <c r="AH37" s="568"/>
      <c r="AI37" s="566" t="s">
        <v>413</v>
      </c>
      <c r="AJ37" s="567"/>
      <c r="AK37" s="567"/>
      <c r="AL37" s="567"/>
      <c r="AM37" s="568"/>
      <c r="AN37" s="566" t="s">
        <v>414</v>
      </c>
      <c r="AO37" s="567"/>
      <c r="AP37" s="567"/>
      <c r="AQ37" s="567"/>
      <c r="AR37" s="568"/>
      <c r="AS37" s="257"/>
      <c r="AT37" s="241"/>
    </row>
    <row r="38" spans="1:46" ht="18.75" customHeight="1">
      <c r="A38" s="241"/>
      <c r="B38" s="256"/>
      <c r="C38" s="569"/>
      <c r="D38" s="570"/>
      <c r="E38" s="570"/>
      <c r="F38" s="570"/>
      <c r="G38" s="571"/>
      <c r="H38" s="569"/>
      <c r="I38" s="570"/>
      <c r="J38" s="570"/>
      <c r="K38" s="570"/>
      <c r="L38" s="571"/>
      <c r="M38" s="569"/>
      <c r="N38" s="570"/>
      <c r="O38" s="570"/>
      <c r="P38" s="570"/>
      <c r="Q38" s="571"/>
      <c r="R38" s="569"/>
      <c r="S38" s="570"/>
      <c r="T38" s="570"/>
      <c r="U38" s="570"/>
      <c r="V38" s="571"/>
      <c r="W38" s="257"/>
      <c r="X38" s="256"/>
      <c r="Y38" s="569"/>
      <c r="Z38" s="570"/>
      <c r="AA38" s="570"/>
      <c r="AB38" s="570"/>
      <c r="AC38" s="571"/>
      <c r="AD38" s="569"/>
      <c r="AE38" s="570"/>
      <c r="AF38" s="570"/>
      <c r="AG38" s="570"/>
      <c r="AH38" s="571"/>
      <c r="AI38" s="569"/>
      <c r="AJ38" s="570"/>
      <c r="AK38" s="570"/>
      <c r="AL38" s="570"/>
      <c r="AM38" s="571"/>
      <c r="AN38" s="569"/>
      <c r="AO38" s="570"/>
      <c r="AP38" s="570"/>
      <c r="AQ38" s="570"/>
      <c r="AR38" s="571"/>
      <c r="AS38" s="257"/>
      <c r="AT38" s="241"/>
    </row>
    <row r="39" spans="1:46" ht="18.75" customHeight="1">
      <c r="A39" s="241"/>
      <c r="B39" s="256"/>
      <c r="C39" s="544">
        <v>0</v>
      </c>
      <c r="D39" s="545"/>
      <c r="E39" s="545"/>
      <c r="F39" s="545"/>
      <c r="G39" s="546"/>
      <c r="H39" s="522">
        <f>Calcu!I27</f>
        <v>0</v>
      </c>
      <c r="I39" s="523"/>
      <c r="J39" s="523"/>
      <c r="K39" s="523"/>
      <c r="L39" s="524"/>
      <c r="M39" s="522">
        <f>Calcu!J27</f>
        <v>0</v>
      </c>
      <c r="N39" s="523"/>
      <c r="O39" s="523"/>
      <c r="P39" s="523"/>
      <c r="Q39" s="524"/>
      <c r="R39" s="522" t="e">
        <f ca="1">Calcu!K27</f>
        <v>#DIV/0!</v>
      </c>
      <c r="S39" s="523"/>
      <c r="T39" s="523"/>
      <c r="U39" s="523"/>
      <c r="V39" s="524"/>
      <c r="W39" s="257"/>
      <c r="X39" s="256"/>
      <c r="Y39" s="544">
        <v>0</v>
      </c>
      <c r="Z39" s="545"/>
      <c r="AA39" s="545"/>
      <c r="AB39" s="545"/>
      <c r="AC39" s="546"/>
      <c r="AD39" s="522">
        <f>Calcu!L27</f>
        <v>0</v>
      </c>
      <c r="AE39" s="523"/>
      <c r="AF39" s="523"/>
      <c r="AG39" s="523"/>
      <c r="AH39" s="524"/>
      <c r="AI39" s="522">
        <f>Calcu!M27</f>
        <v>0</v>
      </c>
      <c r="AJ39" s="523"/>
      <c r="AK39" s="523"/>
      <c r="AL39" s="523"/>
      <c r="AM39" s="524"/>
      <c r="AN39" s="522" t="e">
        <f ca="1">Calcu!N27</f>
        <v>#DIV/0!</v>
      </c>
      <c r="AO39" s="523"/>
      <c r="AP39" s="523"/>
      <c r="AQ39" s="523"/>
      <c r="AR39" s="524"/>
      <c r="AS39" s="257"/>
      <c r="AT39" s="241"/>
    </row>
    <row r="40" spans="1:46" ht="18.75" customHeight="1">
      <c r="A40" s="241"/>
      <c r="B40" s="258"/>
      <c r="C40" s="544">
        <v>1</v>
      </c>
      <c r="D40" s="545"/>
      <c r="E40" s="545"/>
      <c r="F40" s="545"/>
      <c r="G40" s="546"/>
      <c r="H40" s="522" t="str">
        <f>Calcu!I28</f>
        <v/>
      </c>
      <c r="I40" s="523"/>
      <c r="J40" s="523"/>
      <c r="K40" s="523"/>
      <c r="L40" s="524"/>
      <c r="M40" s="522" t="str">
        <f>Calcu!J28</f>
        <v/>
      </c>
      <c r="N40" s="523"/>
      <c r="O40" s="523"/>
      <c r="P40" s="523"/>
      <c r="Q40" s="524"/>
      <c r="R40" s="522" t="str">
        <f>Calcu!K28</f>
        <v/>
      </c>
      <c r="S40" s="523"/>
      <c r="T40" s="523"/>
      <c r="U40" s="523"/>
      <c r="V40" s="524"/>
      <c r="W40" s="259"/>
      <c r="X40" s="258"/>
      <c r="Y40" s="544">
        <v>1</v>
      </c>
      <c r="Z40" s="545"/>
      <c r="AA40" s="545"/>
      <c r="AB40" s="545"/>
      <c r="AC40" s="546"/>
      <c r="AD40" s="522" t="str">
        <f>Calcu!L28</f>
        <v/>
      </c>
      <c r="AE40" s="523"/>
      <c r="AF40" s="523"/>
      <c r="AG40" s="523"/>
      <c r="AH40" s="524"/>
      <c r="AI40" s="522" t="str">
        <f>Calcu!M28</f>
        <v/>
      </c>
      <c r="AJ40" s="523"/>
      <c r="AK40" s="523"/>
      <c r="AL40" s="523"/>
      <c r="AM40" s="524"/>
      <c r="AN40" s="522" t="str">
        <f>Calcu!N28</f>
        <v/>
      </c>
      <c r="AO40" s="523"/>
      <c r="AP40" s="523"/>
      <c r="AQ40" s="523"/>
      <c r="AR40" s="524"/>
      <c r="AS40" s="259"/>
      <c r="AT40" s="241"/>
    </row>
    <row r="41" spans="1:46" ht="18.75" customHeight="1">
      <c r="A41" s="241"/>
      <c r="B41" s="258"/>
      <c r="C41" s="544">
        <v>2</v>
      </c>
      <c r="D41" s="545"/>
      <c r="E41" s="545"/>
      <c r="F41" s="545"/>
      <c r="G41" s="546"/>
      <c r="H41" s="522" t="str">
        <f>Calcu!I29</f>
        <v/>
      </c>
      <c r="I41" s="523"/>
      <c r="J41" s="523"/>
      <c r="K41" s="523"/>
      <c r="L41" s="524"/>
      <c r="M41" s="522" t="str">
        <f>Calcu!J29</f>
        <v/>
      </c>
      <c r="N41" s="523"/>
      <c r="O41" s="523"/>
      <c r="P41" s="523"/>
      <c r="Q41" s="524"/>
      <c r="R41" s="522" t="str">
        <f>Calcu!K29</f>
        <v/>
      </c>
      <c r="S41" s="523"/>
      <c r="T41" s="523"/>
      <c r="U41" s="523"/>
      <c r="V41" s="524"/>
      <c r="W41" s="259"/>
      <c r="X41" s="258"/>
      <c r="Y41" s="544">
        <v>2</v>
      </c>
      <c r="Z41" s="545"/>
      <c r="AA41" s="545"/>
      <c r="AB41" s="545"/>
      <c r="AC41" s="546"/>
      <c r="AD41" s="522" t="str">
        <f>Calcu!L29</f>
        <v/>
      </c>
      <c r="AE41" s="523"/>
      <c r="AF41" s="523"/>
      <c r="AG41" s="523"/>
      <c r="AH41" s="524"/>
      <c r="AI41" s="522" t="str">
        <f>Calcu!M29</f>
        <v/>
      </c>
      <c r="AJ41" s="523"/>
      <c r="AK41" s="523"/>
      <c r="AL41" s="523"/>
      <c r="AM41" s="524"/>
      <c r="AN41" s="522" t="str">
        <f>Calcu!N29</f>
        <v/>
      </c>
      <c r="AO41" s="523"/>
      <c r="AP41" s="523"/>
      <c r="AQ41" s="523"/>
      <c r="AR41" s="524"/>
      <c r="AS41" s="259"/>
      <c r="AT41" s="241"/>
    </row>
    <row r="42" spans="1:46" ht="18.75" customHeight="1">
      <c r="A42" s="241"/>
      <c r="B42" s="258"/>
      <c r="C42" s="544">
        <v>3</v>
      </c>
      <c r="D42" s="545"/>
      <c r="E42" s="545"/>
      <c r="F42" s="545"/>
      <c r="G42" s="546"/>
      <c r="H42" s="522" t="str">
        <f>Calcu!I30</f>
        <v/>
      </c>
      <c r="I42" s="523"/>
      <c r="J42" s="523"/>
      <c r="K42" s="523"/>
      <c r="L42" s="524"/>
      <c r="M42" s="522" t="str">
        <f>Calcu!J30</f>
        <v/>
      </c>
      <c r="N42" s="523"/>
      <c r="O42" s="523"/>
      <c r="P42" s="523"/>
      <c r="Q42" s="524"/>
      <c r="R42" s="522" t="str">
        <f>Calcu!K30</f>
        <v/>
      </c>
      <c r="S42" s="523"/>
      <c r="T42" s="523"/>
      <c r="U42" s="523"/>
      <c r="V42" s="524"/>
      <c r="W42" s="259"/>
      <c r="X42" s="258"/>
      <c r="Y42" s="544">
        <v>3</v>
      </c>
      <c r="Z42" s="545"/>
      <c r="AA42" s="545"/>
      <c r="AB42" s="545"/>
      <c r="AC42" s="546"/>
      <c r="AD42" s="522" t="str">
        <f>Calcu!L30</f>
        <v/>
      </c>
      <c r="AE42" s="523"/>
      <c r="AF42" s="523"/>
      <c r="AG42" s="523"/>
      <c r="AH42" s="524"/>
      <c r="AI42" s="522" t="str">
        <f>Calcu!M30</f>
        <v/>
      </c>
      <c r="AJ42" s="523"/>
      <c r="AK42" s="523"/>
      <c r="AL42" s="523"/>
      <c r="AM42" s="524"/>
      <c r="AN42" s="522" t="str">
        <f>Calcu!N30</f>
        <v/>
      </c>
      <c r="AO42" s="523"/>
      <c r="AP42" s="523"/>
      <c r="AQ42" s="523"/>
      <c r="AR42" s="524"/>
      <c r="AS42" s="259"/>
      <c r="AT42" s="241"/>
    </row>
    <row r="43" spans="1:46" ht="18.75" customHeight="1">
      <c r="A43" s="241"/>
      <c r="B43" s="258"/>
      <c r="C43" s="544">
        <v>4</v>
      </c>
      <c r="D43" s="545"/>
      <c r="E43" s="545"/>
      <c r="F43" s="545"/>
      <c r="G43" s="546"/>
      <c r="H43" s="522" t="str">
        <f>Calcu!I31</f>
        <v/>
      </c>
      <c r="I43" s="523"/>
      <c r="J43" s="523"/>
      <c r="K43" s="523"/>
      <c r="L43" s="524"/>
      <c r="M43" s="522" t="str">
        <f>Calcu!J31</f>
        <v/>
      </c>
      <c r="N43" s="523"/>
      <c r="O43" s="523"/>
      <c r="P43" s="523"/>
      <c r="Q43" s="524"/>
      <c r="R43" s="522" t="str">
        <f>Calcu!K31</f>
        <v/>
      </c>
      <c r="S43" s="523"/>
      <c r="T43" s="523"/>
      <c r="U43" s="523"/>
      <c r="V43" s="524"/>
      <c r="W43" s="259"/>
      <c r="X43" s="258"/>
      <c r="Y43" s="544">
        <v>4</v>
      </c>
      <c r="Z43" s="545"/>
      <c r="AA43" s="545"/>
      <c r="AB43" s="545"/>
      <c r="AC43" s="546"/>
      <c r="AD43" s="522" t="str">
        <f>Calcu!L31</f>
        <v/>
      </c>
      <c r="AE43" s="523"/>
      <c r="AF43" s="523"/>
      <c r="AG43" s="523"/>
      <c r="AH43" s="524"/>
      <c r="AI43" s="522" t="str">
        <f>Calcu!M31</f>
        <v/>
      </c>
      <c r="AJ43" s="523"/>
      <c r="AK43" s="523"/>
      <c r="AL43" s="523"/>
      <c r="AM43" s="524"/>
      <c r="AN43" s="522" t="str">
        <f>Calcu!N31</f>
        <v/>
      </c>
      <c r="AO43" s="523"/>
      <c r="AP43" s="523"/>
      <c r="AQ43" s="523"/>
      <c r="AR43" s="524"/>
      <c r="AS43" s="259"/>
      <c r="AT43" s="241"/>
    </row>
    <row r="44" spans="1:46" ht="18.75" customHeight="1">
      <c r="A44" s="241"/>
      <c r="B44" s="258"/>
      <c r="C44" s="544">
        <v>5</v>
      </c>
      <c r="D44" s="545"/>
      <c r="E44" s="545"/>
      <c r="F44" s="545"/>
      <c r="G44" s="546"/>
      <c r="H44" s="522" t="str">
        <f>Calcu!I32</f>
        <v/>
      </c>
      <c r="I44" s="523"/>
      <c r="J44" s="523"/>
      <c r="K44" s="523"/>
      <c r="L44" s="524"/>
      <c r="M44" s="522" t="str">
        <f>Calcu!J32</f>
        <v/>
      </c>
      <c r="N44" s="523"/>
      <c r="O44" s="523"/>
      <c r="P44" s="523"/>
      <c r="Q44" s="524"/>
      <c r="R44" s="522" t="str">
        <f>Calcu!K32</f>
        <v/>
      </c>
      <c r="S44" s="523"/>
      <c r="T44" s="523"/>
      <c r="U44" s="523"/>
      <c r="V44" s="524"/>
      <c r="W44" s="259"/>
      <c r="X44" s="258"/>
      <c r="Y44" s="544">
        <v>5</v>
      </c>
      <c r="Z44" s="545"/>
      <c r="AA44" s="545"/>
      <c r="AB44" s="545"/>
      <c r="AC44" s="546"/>
      <c r="AD44" s="522" t="str">
        <f>Calcu!L32</f>
        <v/>
      </c>
      <c r="AE44" s="523"/>
      <c r="AF44" s="523"/>
      <c r="AG44" s="523"/>
      <c r="AH44" s="524"/>
      <c r="AI44" s="522" t="str">
        <f>Calcu!M32</f>
        <v/>
      </c>
      <c r="AJ44" s="523"/>
      <c r="AK44" s="523"/>
      <c r="AL44" s="523"/>
      <c r="AM44" s="524"/>
      <c r="AN44" s="522" t="str">
        <f>Calcu!N32</f>
        <v/>
      </c>
      <c r="AO44" s="523"/>
      <c r="AP44" s="523"/>
      <c r="AQ44" s="523"/>
      <c r="AR44" s="524"/>
      <c r="AS44" s="259"/>
      <c r="AT44" s="241"/>
    </row>
    <row r="45" spans="1:46" ht="18.75" customHeight="1">
      <c r="A45" s="241"/>
      <c r="B45" s="258"/>
      <c r="C45" s="544">
        <v>6</v>
      </c>
      <c r="D45" s="545"/>
      <c r="E45" s="545"/>
      <c r="F45" s="545"/>
      <c r="G45" s="546"/>
      <c r="H45" s="522" t="str">
        <f>Calcu!I33</f>
        <v/>
      </c>
      <c r="I45" s="523"/>
      <c r="J45" s="523"/>
      <c r="K45" s="523"/>
      <c r="L45" s="524"/>
      <c r="M45" s="522" t="str">
        <f>Calcu!J33</f>
        <v/>
      </c>
      <c r="N45" s="523"/>
      <c r="O45" s="523"/>
      <c r="P45" s="523"/>
      <c r="Q45" s="524"/>
      <c r="R45" s="522" t="str">
        <f>Calcu!K33</f>
        <v/>
      </c>
      <c r="S45" s="523"/>
      <c r="T45" s="523"/>
      <c r="U45" s="523"/>
      <c r="V45" s="524"/>
      <c r="W45" s="259"/>
      <c r="X45" s="258"/>
      <c r="Y45" s="544">
        <v>6</v>
      </c>
      <c r="Z45" s="545"/>
      <c r="AA45" s="545"/>
      <c r="AB45" s="545"/>
      <c r="AC45" s="546"/>
      <c r="AD45" s="522" t="str">
        <f>Calcu!L33</f>
        <v/>
      </c>
      <c r="AE45" s="523"/>
      <c r="AF45" s="523"/>
      <c r="AG45" s="523"/>
      <c r="AH45" s="524"/>
      <c r="AI45" s="522" t="str">
        <f>Calcu!M33</f>
        <v/>
      </c>
      <c r="AJ45" s="523"/>
      <c r="AK45" s="523"/>
      <c r="AL45" s="523"/>
      <c r="AM45" s="524"/>
      <c r="AN45" s="522" t="str">
        <f>Calcu!N33</f>
        <v/>
      </c>
      <c r="AO45" s="523"/>
      <c r="AP45" s="523"/>
      <c r="AQ45" s="523"/>
      <c r="AR45" s="524"/>
      <c r="AS45" s="259"/>
      <c r="AT45" s="241"/>
    </row>
    <row r="46" spans="1:46" ht="18.75" customHeight="1">
      <c r="A46" s="241"/>
      <c r="B46" s="258"/>
      <c r="C46" s="544">
        <v>7</v>
      </c>
      <c r="D46" s="545"/>
      <c r="E46" s="545"/>
      <c r="F46" s="545"/>
      <c r="G46" s="546"/>
      <c r="H46" s="522" t="str">
        <f>Calcu!I34</f>
        <v/>
      </c>
      <c r="I46" s="523"/>
      <c r="J46" s="523"/>
      <c r="K46" s="523"/>
      <c r="L46" s="524"/>
      <c r="M46" s="522" t="str">
        <f>Calcu!J34</f>
        <v/>
      </c>
      <c r="N46" s="523"/>
      <c r="O46" s="523"/>
      <c r="P46" s="523"/>
      <c r="Q46" s="524"/>
      <c r="R46" s="522" t="str">
        <f>Calcu!K34</f>
        <v/>
      </c>
      <c r="S46" s="523"/>
      <c r="T46" s="523"/>
      <c r="U46" s="523"/>
      <c r="V46" s="524"/>
      <c r="W46" s="259"/>
      <c r="X46" s="258"/>
      <c r="Y46" s="544">
        <v>7</v>
      </c>
      <c r="Z46" s="545"/>
      <c r="AA46" s="545"/>
      <c r="AB46" s="545"/>
      <c r="AC46" s="546"/>
      <c r="AD46" s="522" t="str">
        <f>Calcu!L34</f>
        <v/>
      </c>
      <c r="AE46" s="523"/>
      <c r="AF46" s="523"/>
      <c r="AG46" s="523"/>
      <c r="AH46" s="524"/>
      <c r="AI46" s="522" t="str">
        <f>Calcu!M34</f>
        <v/>
      </c>
      <c r="AJ46" s="523"/>
      <c r="AK46" s="523"/>
      <c r="AL46" s="523"/>
      <c r="AM46" s="524"/>
      <c r="AN46" s="522" t="str">
        <f>Calcu!N34</f>
        <v/>
      </c>
      <c r="AO46" s="523"/>
      <c r="AP46" s="523"/>
      <c r="AQ46" s="523"/>
      <c r="AR46" s="524"/>
      <c r="AS46" s="259"/>
      <c r="AT46" s="241"/>
    </row>
    <row r="47" spans="1:46" ht="18.75" customHeight="1">
      <c r="A47" s="241"/>
      <c r="B47" s="258"/>
      <c r="C47" s="544">
        <v>8</v>
      </c>
      <c r="D47" s="545"/>
      <c r="E47" s="545"/>
      <c r="F47" s="545"/>
      <c r="G47" s="546"/>
      <c r="H47" s="522" t="str">
        <f>Calcu!I35</f>
        <v/>
      </c>
      <c r="I47" s="523"/>
      <c r="J47" s="523"/>
      <c r="K47" s="523"/>
      <c r="L47" s="524"/>
      <c r="M47" s="522" t="str">
        <f>Calcu!J35</f>
        <v/>
      </c>
      <c r="N47" s="523"/>
      <c r="O47" s="523"/>
      <c r="P47" s="523"/>
      <c r="Q47" s="524"/>
      <c r="R47" s="522" t="str">
        <f>Calcu!K35</f>
        <v/>
      </c>
      <c r="S47" s="523"/>
      <c r="T47" s="523"/>
      <c r="U47" s="523"/>
      <c r="V47" s="524"/>
      <c r="W47" s="259"/>
      <c r="X47" s="258"/>
      <c r="Y47" s="544">
        <v>8</v>
      </c>
      <c r="Z47" s="545"/>
      <c r="AA47" s="545"/>
      <c r="AB47" s="545"/>
      <c r="AC47" s="546"/>
      <c r="AD47" s="522" t="str">
        <f>Calcu!L35</f>
        <v/>
      </c>
      <c r="AE47" s="523"/>
      <c r="AF47" s="523"/>
      <c r="AG47" s="523"/>
      <c r="AH47" s="524"/>
      <c r="AI47" s="522" t="str">
        <f>Calcu!M35</f>
        <v/>
      </c>
      <c r="AJ47" s="523"/>
      <c r="AK47" s="523"/>
      <c r="AL47" s="523"/>
      <c r="AM47" s="524"/>
      <c r="AN47" s="522" t="str">
        <f>Calcu!N35</f>
        <v/>
      </c>
      <c r="AO47" s="523"/>
      <c r="AP47" s="523"/>
      <c r="AQ47" s="523"/>
      <c r="AR47" s="524"/>
      <c r="AS47" s="259"/>
      <c r="AT47" s="241"/>
    </row>
    <row r="48" spans="1:46" ht="18.75" customHeight="1">
      <c r="A48" s="241"/>
      <c r="B48" s="258"/>
      <c r="C48" s="544">
        <v>9</v>
      </c>
      <c r="D48" s="545"/>
      <c r="E48" s="545"/>
      <c r="F48" s="545"/>
      <c r="G48" s="546"/>
      <c r="H48" s="522" t="str">
        <f>Calcu!I36</f>
        <v/>
      </c>
      <c r="I48" s="523"/>
      <c r="J48" s="523"/>
      <c r="K48" s="523"/>
      <c r="L48" s="524"/>
      <c r="M48" s="522" t="str">
        <f>Calcu!J36</f>
        <v/>
      </c>
      <c r="N48" s="523"/>
      <c r="O48" s="523"/>
      <c r="P48" s="523"/>
      <c r="Q48" s="524"/>
      <c r="R48" s="522" t="str">
        <f>Calcu!K36</f>
        <v/>
      </c>
      <c r="S48" s="523"/>
      <c r="T48" s="523"/>
      <c r="U48" s="523"/>
      <c r="V48" s="524"/>
      <c r="W48" s="259"/>
      <c r="X48" s="258"/>
      <c r="Y48" s="544">
        <v>9</v>
      </c>
      <c r="Z48" s="545"/>
      <c r="AA48" s="545"/>
      <c r="AB48" s="545"/>
      <c r="AC48" s="546"/>
      <c r="AD48" s="522" t="str">
        <f>Calcu!L36</f>
        <v/>
      </c>
      <c r="AE48" s="523"/>
      <c r="AF48" s="523"/>
      <c r="AG48" s="523"/>
      <c r="AH48" s="524"/>
      <c r="AI48" s="522" t="str">
        <f>Calcu!M36</f>
        <v/>
      </c>
      <c r="AJ48" s="523"/>
      <c r="AK48" s="523"/>
      <c r="AL48" s="523"/>
      <c r="AM48" s="524"/>
      <c r="AN48" s="522" t="str">
        <f>Calcu!N36</f>
        <v/>
      </c>
      <c r="AO48" s="523"/>
      <c r="AP48" s="523"/>
      <c r="AQ48" s="523"/>
      <c r="AR48" s="524"/>
      <c r="AS48" s="259"/>
      <c r="AT48" s="241"/>
    </row>
    <row r="49" spans="1:46" ht="18.75" customHeight="1">
      <c r="A49" s="241"/>
      <c r="B49" s="258"/>
      <c r="C49" s="544">
        <v>10</v>
      </c>
      <c r="D49" s="545"/>
      <c r="E49" s="545"/>
      <c r="F49" s="545"/>
      <c r="G49" s="546"/>
      <c r="H49" s="522" t="str">
        <f>Calcu!I37</f>
        <v/>
      </c>
      <c r="I49" s="523"/>
      <c r="J49" s="523"/>
      <c r="K49" s="523"/>
      <c r="L49" s="524"/>
      <c r="M49" s="522" t="str">
        <f>Calcu!J37</f>
        <v/>
      </c>
      <c r="N49" s="523"/>
      <c r="O49" s="523"/>
      <c r="P49" s="523"/>
      <c r="Q49" s="524"/>
      <c r="R49" s="522" t="str">
        <f>Calcu!K37</f>
        <v/>
      </c>
      <c r="S49" s="523"/>
      <c r="T49" s="523"/>
      <c r="U49" s="523"/>
      <c r="V49" s="524"/>
      <c r="W49" s="259"/>
      <c r="X49" s="258"/>
      <c r="Y49" s="544">
        <v>10</v>
      </c>
      <c r="Z49" s="545"/>
      <c r="AA49" s="545"/>
      <c r="AB49" s="545"/>
      <c r="AC49" s="546"/>
      <c r="AD49" s="522" t="str">
        <f>Calcu!L37</f>
        <v/>
      </c>
      <c r="AE49" s="523"/>
      <c r="AF49" s="523"/>
      <c r="AG49" s="523"/>
      <c r="AH49" s="524"/>
      <c r="AI49" s="522" t="str">
        <f>Calcu!M37</f>
        <v/>
      </c>
      <c r="AJ49" s="523"/>
      <c r="AK49" s="523"/>
      <c r="AL49" s="523"/>
      <c r="AM49" s="524"/>
      <c r="AN49" s="522" t="str">
        <f>Calcu!N37</f>
        <v/>
      </c>
      <c r="AO49" s="523"/>
      <c r="AP49" s="523"/>
      <c r="AQ49" s="523"/>
      <c r="AR49" s="524"/>
      <c r="AS49" s="259"/>
      <c r="AT49" s="241"/>
    </row>
    <row r="50" spans="1:46" ht="18.75" customHeight="1">
      <c r="A50" s="241"/>
      <c r="B50" s="258"/>
      <c r="C50" s="544">
        <v>11</v>
      </c>
      <c r="D50" s="545"/>
      <c r="E50" s="545"/>
      <c r="F50" s="545"/>
      <c r="G50" s="546"/>
      <c r="H50" s="522" t="str">
        <f>Calcu!I38</f>
        <v/>
      </c>
      <c r="I50" s="523"/>
      <c r="J50" s="523"/>
      <c r="K50" s="523"/>
      <c r="L50" s="524"/>
      <c r="M50" s="522" t="str">
        <f>Calcu!J38</f>
        <v/>
      </c>
      <c r="N50" s="523"/>
      <c r="O50" s="523"/>
      <c r="P50" s="523"/>
      <c r="Q50" s="524"/>
      <c r="R50" s="522" t="str">
        <f>Calcu!K38</f>
        <v/>
      </c>
      <c r="S50" s="523"/>
      <c r="T50" s="523"/>
      <c r="U50" s="523"/>
      <c r="V50" s="524"/>
      <c r="W50" s="259"/>
      <c r="X50" s="258"/>
      <c r="Y50" s="544">
        <v>11</v>
      </c>
      <c r="Z50" s="545"/>
      <c r="AA50" s="545"/>
      <c r="AB50" s="545"/>
      <c r="AC50" s="546"/>
      <c r="AD50" s="522" t="str">
        <f>Calcu!L38</f>
        <v/>
      </c>
      <c r="AE50" s="523"/>
      <c r="AF50" s="523"/>
      <c r="AG50" s="523"/>
      <c r="AH50" s="524"/>
      <c r="AI50" s="522" t="str">
        <f>Calcu!M38</f>
        <v/>
      </c>
      <c r="AJ50" s="523"/>
      <c r="AK50" s="523"/>
      <c r="AL50" s="523"/>
      <c r="AM50" s="524"/>
      <c r="AN50" s="522" t="str">
        <f>Calcu!N38</f>
        <v/>
      </c>
      <c r="AO50" s="523"/>
      <c r="AP50" s="523"/>
      <c r="AQ50" s="523"/>
      <c r="AR50" s="524"/>
      <c r="AS50" s="259"/>
      <c r="AT50" s="241"/>
    </row>
    <row r="51" spans="1:46" ht="18.75" customHeight="1">
      <c r="A51" s="241"/>
      <c r="B51" s="258"/>
      <c r="C51" s="544">
        <v>12</v>
      </c>
      <c r="D51" s="545"/>
      <c r="E51" s="545"/>
      <c r="F51" s="545"/>
      <c r="G51" s="546"/>
      <c r="H51" s="522" t="str">
        <f>Calcu!I39</f>
        <v/>
      </c>
      <c r="I51" s="523"/>
      <c r="J51" s="523"/>
      <c r="K51" s="523"/>
      <c r="L51" s="524"/>
      <c r="M51" s="522" t="str">
        <f>Calcu!J39</f>
        <v/>
      </c>
      <c r="N51" s="523"/>
      <c r="O51" s="523"/>
      <c r="P51" s="523"/>
      <c r="Q51" s="524"/>
      <c r="R51" s="522" t="str">
        <f>Calcu!K39</f>
        <v/>
      </c>
      <c r="S51" s="523"/>
      <c r="T51" s="523"/>
      <c r="U51" s="523"/>
      <c r="V51" s="524"/>
      <c r="W51" s="259"/>
      <c r="X51" s="258"/>
      <c r="Y51" s="544">
        <v>12</v>
      </c>
      <c r="Z51" s="545"/>
      <c r="AA51" s="545"/>
      <c r="AB51" s="545"/>
      <c r="AC51" s="546"/>
      <c r="AD51" s="522" t="str">
        <f>Calcu!L39</f>
        <v/>
      </c>
      <c r="AE51" s="523"/>
      <c r="AF51" s="523"/>
      <c r="AG51" s="523"/>
      <c r="AH51" s="524"/>
      <c r="AI51" s="522" t="str">
        <f>Calcu!M39</f>
        <v/>
      </c>
      <c r="AJ51" s="523"/>
      <c r="AK51" s="523"/>
      <c r="AL51" s="523"/>
      <c r="AM51" s="524"/>
      <c r="AN51" s="522" t="str">
        <f>Calcu!N39</f>
        <v/>
      </c>
      <c r="AO51" s="523"/>
      <c r="AP51" s="523"/>
      <c r="AQ51" s="523"/>
      <c r="AR51" s="524"/>
      <c r="AS51" s="259"/>
      <c r="AT51" s="241"/>
    </row>
    <row r="52" spans="1:46" ht="18.75" customHeight="1">
      <c r="A52" s="241"/>
      <c r="B52" s="258"/>
      <c r="C52" s="544">
        <v>13</v>
      </c>
      <c r="D52" s="545"/>
      <c r="E52" s="545"/>
      <c r="F52" s="545"/>
      <c r="G52" s="546"/>
      <c r="H52" s="522" t="str">
        <f>Calcu!I40</f>
        <v/>
      </c>
      <c r="I52" s="523"/>
      <c r="J52" s="523"/>
      <c r="K52" s="523"/>
      <c r="L52" s="524"/>
      <c r="M52" s="522" t="str">
        <f>Calcu!J40</f>
        <v/>
      </c>
      <c r="N52" s="523"/>
      <c r="O52" s="523"/>
      <c r="P52" s="523"/>
      <c r="Q52" s="524"/>
      <c r="R52" s="522" t="str">
        <f>Calcu!K40</f>
        <v/>
      </c>
      <c r="S52" s="523"/>
      <c r="T52" s="523"/>
      <c r="U52" s="523"/>
      <c r="V52" s="524"/>
      <c r="W52" s="259"/>
      <c r="X52" s="258"/>
      <c r="Y52" s="544">
        <v>13</v>
      </c>
      <c r="Z52" s="545"/>
      <c r="AA52" s="545"/>
      <c r="AB52" s="545"/>
      <c r="AC52" s="546"/>
      <c r="AD52" s="522" t="str">
        <f>Calcu!L40</f>
        <v/>
      </c>
      <c r="AE52" s="523"/>
      <c r="AF52" s="523"/>
      <c r="AG52" s="523"/>
      <c r="AH52" s="524"/>
      <c r="AI52" s="522" t="str">
        <f>Calcu!M40</f>
        <v/>
      </c>
      <c r="AJ52" s="523"/>
      <c r="AK52" s="523"/>
      <c r="AL52" s="523"/>
      <c r="AM52" s="524"/>
      <c r="AN52" s="522" t="str">
        <f>Calcu!N40</f>
        <v/>
      </c>
      <c r="AO52" s="523"/>
      <c r="AP52" s="523"/>
      <c r="AQ52" s="523"/>
      <c r="AR52" s="524"/>
      <c r="AS52" s="259"/>
      <c r="AT52" s="241"/>
    </row>
    <row r="53" spans="1:46" ht="18.75" customHeight="1">
      <c r="A53" s="241"/>
      <c r="B53" s="258"/>
      <c r="C53" s="544">
        <v>14</v>
      </c>
      <c r="D53" s="545"/>
      <c r="E53" s="545"/>
      <c r="F53" s="545"/>
      <c r="G53" s="546"/>
      <c r="H53" s="522" t="str">
        <f>Calcu!I41</f>
        <v/>
      </c>
      <c r="I53" s="523"/>
      <c r="J53" s="523"/>
      <c r="K53" s="523"/>
      <c r="L53" s="524"/>
      <c r="M53" s="522" t="str">
        <f>Calcu!J41</f>
        <v/>
      </c>
      <c r="N53" s="523"/>
      <c r="O53" s="523"/>
      <c r="P53" s="523"/>
      <c r="Q53" s="524"/>
      <c r="R53" s="522" t="str">
        <f>Calcu!K41</f>
        <v/>
      </c>
      <c r="S53" s="523"/>
      <c r="T53" s="523"/>
      <c r="U53" s="523"/>
      <c r="V53" s="524"/>
      <c r="W53" s="259"/>
      <c r="X53" s="258"/>
      <c r="Y53" s="544">
        <v>14</v>
      </c>
      <c r="Z53" s="545"/>
      <c r="AA53" s="545"/>
      <c r="AB53" s="545"/>
      <c r="AC53" s="546"/>
      <c r="AD53" s="522" t="str">
        <f>Calcu!L41</f>
        <v/>
      </c>
      <c r="AE53" s="523"/>
      <c r="AF53" s="523"/>
      <c r="AG53" s="523"/>
      <c r="AH53" s="524"/>
      <c r="AI53" s="522" t="str">
        <f>Calcu!M41</f>
        <v/>
      </c>
      <c r="AJ53" s="523"/>
      <c r="AK53" s="523"/>
      <c r="AL53" s="523"/>
      <c r="AM53" s="524"/>
      <c r="AN53" s="522" t="str">
        <f>Calcu!N41</f>
        <v/>
      </c>
      <c r="AO53" s="523"/>
      <c r="AP53" s="523"/>
      <c r="AQ53" s="523"/>
      <c r="AR53" s="524"/>
      <c r="AS53" s="259"/>
      <c r="AT53" s="241"/>
    </row>
    <row r="54" spans="1:46" ht="18.75" customHeight="1">
      <c r="A54" s="241"/>
      <c r="B54" s="258"/>
      <c r="C54" s="544">
        <v>15</v>
      </c>
      <c r="D54" s="545"/>
      <c r="E54" s="545"/>
      <c r="F54" s="545"/>
      <c r="G54" s="546"/>
      <c r="H54" s="522" t="str">
        <f>Calcu!I42</f>
        <v/>
      </c>
      <c r="I54" s="523"/>
      <c r="J54" s="523"/>
      <c r="K54" s="523"/>
      <c r="L54" s="524"/>
      <c r="M54" s="522" t="str">
        <f>Calcu!J42</f>
        <v/>
      </c>
      <c r="N54" s="523"/>
      <c r="O54" s="523"/>
      <c r="P54" s="523"/>
      <c r="Q54" s="524"/>
      <c r="R54" s="522" t="str">
        <f>Calcu!K42</f>
        <v/>
      </c>
      <c r="S54" s="523"/>
      <c r="T54" s="523"/>
      <c r="U54" s="523"/>
      <c r="V54" s="524"/>
      <c r="W54" s="259"/>
      <c r="X54" s="258"/>
      <c r="Y54" s="544">
        <v>15</v>
      </c>
      <c r="Z54" s="545"/>
      <c r="AA54" s="545"/>
      <c r="AB54" s="545"/>
      <c r="AC54" s="546"/>
      <c r="AD54" s="522" t="str">
        <f>Calcu!L42</f>
        <v/>
      </c>
      <c r="AE54" s="523"/>
      <c r="AF54" s="523"/>
      <c r="AG54" s="523"/>
      <c r="AH54" s="524"/>
      <c r="AI54" s="522" t="str">
        <f>Calcu!M42</f>
        <v/>
      </c>
      <c r="AJ54" s="523"/>
      <c r="AK54" s="523"/>
      <c r="AL54" s="523"/>
      <c r="AM54" s="524"/>
      <c r="AN54" s="522" t="str">
        <f>Calcu!N42</f>
        <v/>
      </c>
      <c r="AO54" s="523"/>
      <c r="AP54" s="523"/>
      <c r="AQ54" s="523"/>
      <c r="AR54" s="524"/>
      <c r="AS54" s="259"/>
      <c r="AT54" s="241"/>
    </row>
    <row r="55" spans="1:46" ht="18.75" customHeight="1">
      <c r="A55" s="241"/>
      <c r="B55" s="258"/>
      <c r="C55" s="544">
        <v>16</v>
      </c>
      <c r="D55" s="545"/>
      <c r="E55" s="545"/>
      <c r="F55" s="545"/>
      <c r="G55" s="546"/>
      <c r="H55" s="522" t="str">
        <f>Calcu!I43</f>
        <v/>
      </c>
      <c r="I55" s="523"/>
      <c r="J55" s="523"/>
      <c r="K55" s="523"/>
      <c r="L55" s="524"/>
      <c r="M55" s="522" t="str">
        <f>Calcu!J43</f>
        <v/>
      </c>
      <c r="N55" s="523"/>
      <c r="O55" s="523"/>
      <c r="P55" s="523"/>
      <c r="Q55" s="524"/>
      <c r="R55" s="522" t="str">
        <f>Calcu!K43</f>
        <v/>
      </c>
      <c r="S55" s="523"/>
      <c r="T55" s="523"/>
      <c r="U55" s="523"/>
      <c r="V55" s="524"/>
      <c r="W55" s="265"/>
      <c r="X55" s="266"/>
      <c r="Y55" s="544">
        <v>16</v>
      </c>
      <c r="Z55" s="545"/>
      <c r="AA55" s="545"/>
      <c r="AB55" s="545"/>
      <c r="AC55" s="546"/>
      <c r="AD55" s="522" t="str">
        <f>Calcu!L43</f>
        <v/>
      </c>
      <c r="AE55" s="523"/>
      <c r="AF55" s="523"/>
      <c r="AG55" s="523"/>
      <c r="AH55" s="524"/>
      <c r="AI55" s="522" t="str">
        <f>Calcu!M43</f>
        <v/>
      </c>
      <c r="AJ55" s="523"/>
      <c r="AK55" s="523"/>
      <c r="AL55" s="523"/>
      <c r="AM55" s="524"/>
      <c r="AN55" s="522" t="str">
        <f>Calcu!N43</f>
        <v/>
      </c>
      <c r="AO55" s="523"/>
      <c r="AP55" s="523"/>
      <c r="AQ55" s="523"/>
      <c r="AR55" s="524"/>
      <c r="AS55" s="259"/>
      <c r="AT55" s="241"/>
    </row>
    <row r="56" spans="1:46" ht="18.75" customHeight="1">
      <c r="A56" s="241"/>
      <c r="B56" s="258"/>
      <c r="C56" s="544">
        <v>17</v>
      </c>
      <c r="D56" s="545"/>
      <c r="E56" s="545"/>
      <c r="F56" s="545"/>
      <c r="G56" s="546"/>
      <c r="H56" s="522" t="str">
        <f>Calcu!I44</f>
        <v/>
      </c>
      <c r="I56" s="523"/>
      <c r="J56" s="523"/>
      <c r="K56" s="523"/>
      <c r="L56" s="524"/>
      <c r="M56" s="522" t="str">
        <f>Calcu!J44</f>
        <v/>
      </c>
      <c r="N56" s="523"/>
      <c r="O56" s="523"/>
      <c r="P56" s="523"/>
      <c r="Q56" s="524"/>
      <c r="R56" s="522" t="str">
        <f>Calcu!K44</f>
        <v/>
      </c>
      <c r="S56" s="523"/>
      <c r="T56" s="523"/>
      <c r="U56" s="523"/>
      <c r="V56" s="524"/>
      <c r="W56" s="265"/>
      <c r="X56" s="266"/>
      <c r="Y56" s="544">
        <v>17</v>
      </c>
      <c r="Z56" s="545"/>
      <c r="AA56" s="545"/>
      <c r="AB56" s="545"/>
      <c r="AC56" s="546"/>
      <c r="AD56" s="522" t="str">
        <f>Calcu!L44</f>
        <v/>
      </c>
      <c r="AE56" s="523"/>
      <c r="AF56" s="523"/>
      <c r="AG56" s="523"/>
      <c r="AH56" s="524"/>
      <c r="AI56" s="522" t="str">
        <f>Calcu!M44</f>
        <v/>
      </c>
      <c r="AJ56" s="523"/>
      <c r="AK56" s="523"/>
      <c r="AL56" s="523"/>
      <c r="AM56" s="524"/>
      <c r="AN56" s="522" t="str">
        <f>Calcu!N44</f>
        <v/>
      </c>
      <c r="AO56" s="523"/>
      <c r="AP56" s="523"/>
      <c r="AQ56" s="523"/>
      <c r="AR56" s="524"/>
      <c r="AS56" s="259"/>
      <c r="AT56" s="241"/>
    </row>
    <row r="57" spans="1:46" ht="18.75" customHeight="1">
      <c r="A57" s="241"/>
      <c r="B57" s="258"/>
      <c r="C57" s="544">
        <v>18</v>
      </c>
      <c r="D57" s="545"/>
      <c r="E57" s="545"/>
      <c r="F57" s="545"/>
      <c r="G57" s="546"/>
      <c r="H57" s="522" t="str">
        <f>Calcu!I45</f>
        <v/>
      </c>
      <c r="I57" s="523"/>
      <c r="J57" s="523"/>
      <c r="K57" s="523"/>
      <c r="L57" s="524"/>
      <c r="M57" s="522" t="str">
        <f>Calcu!J45</f>
        <v/>
      </c>
      <c r="N57" s="523"/>
      <c r="O57" s="523"/>
      <c r="P57" s="523"/>
      <c r="Q57" s="524"/>
      <c r="R57" s="522" t="str">
        <f>Calcu!K45</f>
        <v/>
      </c>
      <c r="S57" s="523"/>
      <c r="T57" s="523"/>
      <c r="U57" s="523"/>
      <c r="V57" s="524"/>
      <c r="W57" s="265"/>
      <c r="X57" s="266"/>
      <c r="Y57" s="544">
        <v>18</v>
      </c>
      <c r="Z57" s="545"/>
      <c r="AA57" s="545"/>
      <c r="AB57" s="545"/>
      <c r="AC57" s="546"/>
      <c r="AD57" s="522" t="str">
        <f>Calcu!L45</f>
        <v/>
      </c>
      <c r="AE57" s="523"/>
      <c r="AF57" s="523"/>
      <c r="AG57" s="523"/>
      <c r="AH57" s="524"/>
      <c r="AI57" s="522" t="str">
        <f>Calcu!M45</f>
        <v/>
      </c>
      <c r="AJ57" s="523"/>
      <c r="AK57" s="523"/>
      <c r="AL57" s="523"/>
      <c r="AM57" s="524"/>
      <c r="AN57" s="522" t="str">
        <f>Calcu!N45</f>
        <v/>
      </c>
      <c r="AO57" s="523"/>
      <c r="AP57" s="523"/>
      <c r="AQ57" s="523"/>
      <c r="AR57" s="524"/>
      <c r="AS57" s="259"/>
      <c r="AT57" s="241"/>
    </row>
    <row r="58" spans="1:46" ht="18.75" customHeight="1">
      <c r="A58" s="241"/>
      <c r="B58" s="258"/>
      <c r="C58" s="544">
        <v>19</v>
      </c>
      <c r="D58" s="545"/>
      <c r="E58" s="545"/>
      <c r="F58" s="545"/>
      <c r="G58" s="546"/>
      <c r="H58" s="522" t="str">
        <f>Calcu!I46</f>
        <v/>
      </c>
      <c r="I58" s="523"/>
      <c r="J58" s="523"/>
      <c r="K58" s="523"/>
      <c r="L58" s="524"/>
      <c r="M58" s="522" t="str">
        <f>Calcu!J46</f>
        <v/>
      </c>
      <c r="N58" s="523"/>
      <c r="O58" s="523"/>
      <c r="P58" s="523"/>
      <c r="Q58" s="524"/>
      <c r="R58" s="522" t="str">
        <f>Calcu!K46</f>
        <v/>
      </c>
      <c r="S58" s="523"/>
      <c r="T58" s="523"/>
      <c r="U58" s="523"/>
      <c r="V58" s="524"/>
      <c r="W58" s="265"/>
      <c r="X58" s="266"/>
      <c r="Y58" s="544">
        <v>19</v>
      </c>
      <c r="Z58" s="545"/>
      <c r="AA58" s="545"/>
      <c r="AB58" s="545"/>
      <c r="AC58" s="546"/>
      <c r="AD58" s="522" t="str">
        <f>Calcu!L46</f>
        <v/>
      </c>
      <c r="AE58" s="523"/>
      <c r="AF58" s="523"/>
      <c r="AG58" s="523"/>
      <c r="AH58" s="524"/>
      <c r="AI58" s="522" t="str">
        <f>Calcu!M46</f>
        <v/>
      </c>
      <c r="AJ58" s="523"/>
      <c r="AK58" s="523"/>
      <c r="AL58" s="523"/>
      <c r="AM58" s="524"/>
      <c r="AN58" s="522" t="str">
        <f>Calcu!N46</f>
        <v/>
      </c>
      <c r="AO58" s="523"/>
      <c r="AP58" s="523"/>
      <c r="AQ58" s="523"/>
      <c r="AR58" s="524"/>
      <c r="AS58" s="259"/>
      <c r="AT58" s="241"/>
    </row>
    <row r="59" spans="1:46" ht="18.75" customHeight="1">
      <c r="A59" s="241"/>
      <c r="B59" s="258"/>
      <c r="C59" s="544">
        <v>20</v>
      </c>
      <c r="D59" s="545"/>
      <c r="E59" s="545"/>
      <c r="F59" s="545"/>
      <c r="G59" s="546"/>
      <c r="H59" s="522" t="str">
        <f>Calcu!I47</f>
        <v/>
      </c>
      <c r="I59" s="523"/>
      <c r="J59" s="523"/>
      <c r="K59" s="523"/>
      <c r="L59" s="524"/>
      <c r="M59" s="522" t="str">
        <f>Calcu!J47</f>
        <v/>
      </c>
      <c r="N59" s="523"/>
      <c r="O59" s="523"/>
      <c r="P59" s="523"/>
      <c r="Q59" s="524"/>
      <c r="R59" s="522" t="str">
        <f>Calcu!K47</f>
        <v/>
      </c>
      <c r="S59" s="523"/>
      <c r="T59" s="523"/>
      <c r="U59" s="523"/>
      <c r="V59" s="524"/>
      <c r="W59" s="265"/>
      <c r="X59" s="266"/>
      <c r="Y59" s="544">
        <v>20</v>
      </c>
      <c r="Z59" s="545"/>
      <c r="AA59" s="545"/>
      <c r="AB59" s="545"/>
      <c r="AC59" s="546"/>
      <c r="AD59" s="522" t="str">
        <f>Calcu!L47</f>
        <v/>
      </c>
      <c r="AE59" s="523"/>
      <c r="AF59" s="523"/>
      <c r="AG59" s="523"/>
      <c r="AH59" s="524"/>
      <c r="AI59" s="522" t="str">
        <f>Calcu!M47</f>
        <v/>
      </c>
      <c r="AJ59" s="523"/>
      <c r="AK59" s="523"/>
      <c r="AL59" s="523"/>
      <c r="AM59" s="524"/>
      <c r="AN59" s="522" t="str">
        <f>Calcu!N47</f>
        <v/>
      </c>
      <c r="AO59" s="523"/>
      <c r="AP59" s="523"/>
      <c r="AQ59" s="523"/>
      <c r="AR59" s="524"/>
      <c r="AS59" s="259"/>
      <c r="AT59" s="241"/>
    </row>
    <row r="60" spans="1:46" ht="18.75" customHeight="1">
      <c r="A60" s="241"/>
      <c r="B60" s="267"/>
      <c r="C60" s="268"/>
      <c r="D60" s="268"/>
      <c r="E60" s="268"/>
      <c r="F60" s="268"/>
      <c r="G60" s="268"/>
      <c r="H60" s="269"/>
      <c r="I60" s="269"/>
      <c r="J60" s="269"/>
      <c r="K60" s="269"/>
      <c r="L60" s="269"/>
      <c r="M60" s="269"/>
      <c r="N60" s="269"/>
      <c r="O60" s="269"/>
      <c r="P60" s="269"/>
      <c r="Q60" s="269"/>
      <c r="R60" s="269"/>
      <c r="S60" s="269"/>
      <c r="T60" s="269"/>
      <c r="U60" s="269"/>
      <c r="V60" s="269"/>
      <c r="W60" s="267"/>
      <c r="X60" s="267"/>
      <c r="Y60" s="268"/>
      <c r="Z60" s="268"/>
      <c r="AA60" s="268"/>
      <c r="AB60" s="268"/>
      <c r="AC60" s="268"/>
      <c r="AD60" s="269"/>
      <c r="AE60" s="269"/>
      <c r="AF60" s="269"/>
      <c r="AG60" s="269"/>
      <c r="AH60" s="269"/>
      <c r="AI60" s="269"/>
      <c r="AJ60" s="269"/>
      <c r="AK60" s="269"/>
      <c r="AL60" s="269"/>
      <c r="AM60" s="269"/>
      <c r="AN60" s="269"/>
      <c r="AO60" s="269"/>
      <c r="AP60" s="269"/>
      <c r="AQ60" s="269"/>
      <c r="AR60" s="269"/>
      <c r="AS60" s="267"/>
      <c r="AT60" s="241"/>
    </row>
    <row r="61" spans="1:46" ht="18.75" customHeight="1">
      <c r="A61" s="138"/>
      <c r="B61" s="138"/>
      <c r="C61" s="138" t="s">
        <v>420</v>
      </c>
      <c r="D61" s="241"/>
      <c r="E61" s="241"/>
      <c r="F61" s="241"/>
      <c r="G61" s="241"/>
      <c r="H61" s="241"/>
      <c r="I61" s="241"/>
      <c r="J61" s="241"/>
      <c r="K61" s="241"/>
      <c r="L61" s="241"/>
      <c r="M61" s="241"/>
      <c r="N61" s="241"/>
      <c r="O61" s="241"/>
      <c r="P61" s="241"/>
      <c r="Q61" s="241"/>
      <c r="R61" s="241"/>
      <c r="S61" s="241"/>
      <c r="T61" s="241"/>
      <c r="U61" s="241"/>
      <c r="V61" s="241"/>
      <c r="W61" s="241"/>
      <c r="X61" s="241"/>
      <c r="Y61" s="138" t="s">
        <v>421</v>
      </c>
      <c r="Z61" s="241"/>
      <c r="AA61" s="241"/>
      <c r="AB61" s="241"/>
      <c r="AC61" s="241"/>
      <c r="AD61" s="241"/>
      <c r="AE61" s="241"/>
      <c r="AF61" s="241"/>
      <c r="AG61" s="241"/>
      <c r="AH61" s="241"/>
      <c r="AI61" s="241"/>
      <c r="AJ61" s="241"/>
      <c r="AK61" s="241"/>
      <c r="AL61" s="241"/>
      <c r="AM61" s="241"/>
      <c r="AN61" s="241"/>
      <c r="AO61" s="241"/>
      <c r="AP61" s="241"/>
      <c r="AQ61" s="241"/>
      <c r="AR61" s="241"/>
      <c r="AS61" s="241"/>
      <c r="AT61" s="241"/>
    </row>
    <row r="62" spans="1:46" ht="18.75" customHeight="1">
      <c r="A62" s="241"/>
      <c r="B62" s="256"/>
      <c r="C62" s="566" t="s">
        <v>422</v>
      </c>
      <c r="D62" s="567"/>
      <c r="E62" s="567"/>
      <c r="F62" s="567"/>
      <c r="G62" s="568"/>
      <c r="H62" s="566" t="s">
        <v>423</v>
      </c>
      <c r="I62" s="567"/>
      <c r="J62" s="567"/>
      <c r="K62" s="567"/>
      <c r="L62" s="568"/>
      <c r="M62" s="566" t="s">
        <v>424</v>
      </c>
      <c r="N62" s="567"/>
      <c r="O62" s="567"/>
      <c r="P62" s="567"/>
      <c r="Q62" s="568"/>
      <c r="R62" s="566" t="s">
        <v>425</v>
      </c>
      <c r="S62" s="567"/>
      <c r="T62" s="567"/>
      <c r="U62" s="567"/>
      <c r="V62" s="568"/>
      <c r="W62" s="257"/>
      <c r="X62" s="256"/>
      <c r="Y62" s="566" t="s">
        <v>422</v>
      </c>
      <c r="Z62" s="567"/>
      <c r="AA62" s="567"/>
      <c r="AB62" s="567"/>
      <c r="AC62" s="568"/>
      <c r="AD62" s="566" t="s">
        <v>423</v>
      </c>
      <c r="AE62" s="567"/>
      <c r="AF62" s="567"/>
      <c r="AG62" s="567"/>
      <c r="AH62" s="568"/>
      <c r="AI62" s="566" t="s">
        <v>424</v>
      </c>
      <c r="AJ62" s="567"/>
      <c r="AK62" s="567"/>
      <c r="AL62" s="567"/>
      <c r="AM62" s="568"/>
      <c r="AN62" s="566" t="s">
        <v>425</v>
      </c>
      <c r="AO62" s="567"/>
      <c r="AP62" s="567"/>
      <c r="AQ62" s="567"/>
      <c r="AR62" s="568"/>
      <c r="AS62" s="257"/>
      <c r="AT62" s="241"/>
    </row>
    <row r="63" spans="1:46" ht="18.75" customHeight="1">
      <c r="A63" s="241"/>
      <c r="B63" s="256"/>
      <c r="C63" s="569"/>
      <c r="D63" s="570"/>
      <c r="E63" s="570"/>
      <c r="F63" s="570"/>
      <c r="G63" s="571"/>
      <c r="H63" s="569"/>
      <c r="I63" s="570"/>
      <c r="J63" s="570"/>
      <c r="K63" s="570"/>
      <c r="L63" s="571"/>
      <c r="M63" s="569"/>
      <c r="N63" s="570"/>
      <c r="O63" s="570"/>
      <c r="P63" s="570"/>
      <c r="Q63" s="571"/>
      <c r="R63" s="569"/>
      <c r="S63" s="570"/>
      <c r="T63" s="570"/>
      <c r="U63" s="570"/>
      <c r="V63" s="571"/>
      <c r="W63" s="257"/>
      <c r="X63" s="256"/>
      <c r="Y63" s="569"/>
      <c r="Z63" s="570"/>
      <c r="AA63" s="570"/>
      <c r="AB63" s="570"/>
      <c r="AC63" s="571"/>
      <c r="AD63" s="569"/>
      <c r="AE63" s="570"/>
      <c r="AF63" s="570"/>
      <c r="AG63" s="570"/>
      <c r="AH63" s="571"/>
      <c r="AI63" s="569"/>
      <c r="AJ63" s="570"/>
      <c r="AK63" s="570"/>
      <c r="AL63" s="570"/>
      <c r="AM63" s="571"/>
      <c r="AN63" s="569"/>
      <c r="AO63" s="570"/>
      <c r="AP63" s="570"/>
      <c r="AQ63" s="570"/>
      <c r="AR63" s="571"/>
      <c r="AS63" s="257"/>
      <c r="AT63" s="241"/>
    </row>
    <row r="64" spans="1:46" ht="18.75" customHeight="1">
      <c r="A64" s="241"/>
      <c r="B64" s="256"/>
      <c r="C64" s="544">
        <v>0</v>
      </c>
      <c r="D64" s="545"/>
      <c r="E64" s="545"/>
      <c r="F64" s="545"/>
      <c r="G64" s="546"/>
      <c r="H64" s="522">
        <f>Calcu!O27</f>
        <v>0</v>
      </c>
      <c r="I64" s="523"/>
      <c r="J64" s="523"/>
      <c r="K64" s="523"/>
      <c r="L64" s="524"/>
      <c r="M64" s="522">
        <f>Calcu!P27</f>
        <v>0</v>
      </c>
      <c r="N64" s="523"/>
      <c r="O64" s="523"/>
      <c r="P64" s="523"/>
      <c r="Q64" s="524"/>
      <c r="R64" s="522" t="e">
        <f ca="1">Calcu!Q27</f>
        <v>#DIV/0!</v>
      </c>
      <c r="S64" s="523"/>
      <c r="T64" s="523"/>
      <c r="U64" s="523"/>
      <c r="V64" s="524"/>
      <c r="W64" s="257"/>
      <c r="X64" s="256"/>
      <c r="Y64" s="544">
        <v>0</v>
      </c>
      <c r="Z64" s="545"/>
      <c r="AA64" s="545"/>
      <c r="AB64" s="545"/>
      <c r="AC64" s="546"/>
      <c r="AD64" s="522">
        <f>Calcu!R27</f>
        <v>0</v>
      </c>
      <c r="AE64" s="523"/>
      <c r="AF64" s="523"/>
      <c r="AG64" s="523"/>
      <c r="AH64" s="524"/>
      <c r="AI64" s="522">
        <f>Calcu!S27</f>
        <v>0</v>
      </c>
      <c r="AJ64" s="523"/>
      <c r="AK64" s="523"/>
      <c r="AL64" s="523"/>
      <c r="AM64" s="524"/>
      <c r="AN64" s="522" t="e">
        <f ca="1">Calcu!T27</f>
        <v>#DIV/0!</v>
      </c>
      <c r="AO64" s="523"/>
      <c r="AP64" s="523"/>
      <c r="AQ64" s="523"/>
      <c r="AR64" s="524"/>
      <c r="AS64" s="257"/>
      <c r="AT64" s="241"/>
    </row>
    <row r="65" spans="1:46" ht="18.75" customHeight="1">
      <c r="A65" s="241"/>
      <c r="B65" s="256"/>
      <c r="C65" s="544">
        <v>1</v>
      </c>
      <c r="D65" s="545"/>
      <c r="E65" s="545"/>
      <c r="F65" s="545"/>
      <c r="G65" s="546"/>
      <c r="H65" s="522" t="str">
        <f>Calcu!O28</f>
        <v/>
      </c>
      <c r="I65" s="523"/>
      <c r="J65" s="523"/>
      <c r="K65" s="523"/>
      <c r="L65" s="524"/>
      <c r="M65" s="522" t="str">
        <f>Calcu!P28</f>
        <v/>
      </c>
      <c r="N65" s="523"/>
      <c r="O65" s="523"/>
      <c r="P65" s="523"/>
      <c r="Q65" s="524"/>
      <c r="R65" s="522" t="str">
        <f>Calcu!Q28</f>
        <v/>
      </c>
      <c r="S65" s="523"/>
      <c r="T65" s="523"/>
      <c r="U65" s="523"/>
      <c r="V65" s="524"/>
      <c r="W65" s="257"/>
      <c r="X65" s="256"/>
      <c r="Y65" s="544">
        <v>1</v>
      </c>
      <c r="Z65" s="545"/>
      <c r="AA65" s="545"/>
      <c r="AB65" s="545"/>
      <c r="AC65" s="546"/>
      <c r="AD65" s="522" t="str">
        <f>Calcu!R28</f>
        <v/>
      </c>
      <c r="AE65" s="523"/>
      <c r="AF65" s="523"/>
      <c r="AG65" s="523"/>
      <c r="AH65" s="524"/>
      <c r="AI65" s="522" t="str">
        <f>Calcu!S28</f>
        <v/>
      </c>
      <c r="AJ65" s="523"/>
      <c r="AK65" s="523"/>
      <c r="AL65" s="523"/>
      <c r="AM65" s="524"/>
      <c r="AN65" s="522" t="str">
        <f>Calcu!T28</f>
        <v/>
      </c>
      <c r="AO65" s="523"/>
      <c r="AP65" s="523"/>
      <c r="AQ65" s="523"/>
      <c r="AR65" s="524"/>
      <c r="AS65" s="257"/>
      <c r="AT65" s="241"/>
    </row>
    <row r="66" spans="1:46" ht="18.75" customHeight="1">
      <c r="A66" s="241"/>
      <c r="B66" s="256"/>
      <c r="C66" s="544">
        <v>2</v>
      </c>
      <c r="D66" s="545"/>
      <c r="E66" s="545"/>
      <c r="F66" s="545"/>
      <c r="G66" s="546"/>
      <c r="H66" s="522" t="str">
        <f>Calcu!O29</f>
        <v/>
      </c>
      <c r="I66" s="523"/>
      <c r="J66" s="523"/>
      <c r="K66" s="523"/>
      <c r="L66" s="524"/>
      <c r="M66" s="522" t="str">
        <f>Calcu!P29</f>
        <v/>
      </c>
      <c r="N66" s="523"/>
      <c r="O66" s="523"/>
      <c r="P66" s="523"/>
      <c r="Q66" s="524"/>
      <c r="R66" s="522" t="str">
        <f>Calcu!Q29</f>
        <v/>
      </c>
      <c r="S66" s="523"/>
      <c r="T66" s="523"/>
      <c r="U66" s="523"/>
      <c r="V66" s="524"/>
      <c r="W66" s="257"/>
      <c r="X66" s="256"/>
      <c r="Y66" s="544">
        <v>2</v>
      </c>
      <c r="Z66" s="545"/>
      <c r="AA66" s="545"/>
      <c r="AB66" s="545"/>
      <c r="AC66" s="546"/>
      <c r="AD66" s="522" t="str">
        <f>Calcu!R29</f>
        <v/>
      </c>
      <c r="AE66" s="523"/>
      <c r="AF66" s="523"/>
      <c r="AG66" s="523"/>
      <c r="AH66" s="524"/>
      <c r="AI66" s="522" t="str">
        <f>Calcu!S29</f>
        <v/>
      </c>
      <c r="AJ66" s="523"/>
      <c r="AK66" s="523"/>
      <c r="AL66" s="523"/>
      <c r="AM66" s="524"/>
      <c r="AN66" s="522" t="str">
        <f>Calcu!T29</f>
        <v/>
      </c>
      <c r="AO66" s="523"/>
      <c r="AP66" s="523"/>
      <c r="AQ66" s="523"/>
      <c r="AR66" s="524"/>
      <c r="AS66" s="257"/>
      <c r="AT66" s="241"/>
    </row>
    <row r="67" spans="1:46" ht="18.75" customHeight="1">
      <c r="A67" s="241"/>
      <c r="B67" s="256"/>
      <c r="C67" s="544">
        <v>3</v>
      </c>
      <c r="D67" s="545"/>
      <c r="E67" s="545"/>
      <c r="F67" s="545"/>
      <c r="G67" s="546"/>
      <c r="H67" s="522" t="str">
        <f>Calcu!O30</f>
        <v/>
      </c>
      <c r="I67" s="523"/>
      <c r="J67" s="523"/>
      <c r="K67" s="523"/>
      <c r="L67" s="524"/>
      <c r="M67" s="522" t="str">
        <f>Calcu!P30</f>
        <v/>
      </c>
      <c r="N67" s="523"/>
      <c r="O67" s="523"/>
      <c r="P67" s="523"/>
      <c r="Q67" s="524"/>
      <c r="R67" s="522" t="str">
        <f>Calcu!Q30</f>
        <v/>
      </c>
      <c r="S67" s="523"/>
      <c r="T67" s="523"/>
      <c r="U67" s="523"/>
      <c r="V67" s="524"/>
      <c r="W67" s="257"/>
      <c r="X67" s="256"/>
      <c r="Y67" s="544">
        <v>3</v>
      </c>
      <c r="Z67" s="545"/>
      <c r="AA67" s="545"/>
      <c r="AB67" s="545"/>
      <c r="AC67" s="546"/>
      <c r="AD67" s="522" t="str">
        <f>Calcu!R30</f>
        <v/>
      </c>
      <c r="AE67" s="523"/>
      <c r="AF67" s="523"/>
      <c r="AG67" s="523"/>
      <c r="AH67" s="524"/>
      <c r="AI67" s="522" t="str">
        <f>Calcu!S30</f>
        <v/>
      </c>
      <c r="AJ67" s="523"/>
      <c r="AK67" s="523"/>
      <c r="AL67" s="523"/>
      <c r="AM67" s="524"/>
      <c r="AN67" s="522" t="str">
        <f>Calcu!T30</f>
        <v/>
      </c>
      <c r="AO67" s="523"/>
      <c r="AP67" s="523"/>
      <c r="AQ67" s="523"/>
      <c r="AR67" s="524"/>
      <c r="AS67" s="257"/>
      <c r="AT67" s="241"/>
    </row>
    <row r="68" spans="1:46" ht="18.75" customHeight="1">
      <c r="A68" s="241"/>
      <c r="B68" s="256"/>
      <c r="C68" s="544">
        <v>4</v>
      </c>
      <c r="D68" s="545"/>
      <c r="E68" s="545"/>
      <c r="F68" s="545"/>
      <c r="G68" s="546"/>
      <c r="H68" s="522" t="str">
        <f>Calcu!O31</f>
        <v/>
      </c>
      <c r="I68" s="523"/>
      <c r="J68" s="523"/>
      <c r="K68" s="523"/>
      <c r="L68" s="524"/>
      <c r="M68" s="522" t="str">
        <f>Calcu!P31</f>
        <v/>
      </c>
      <c r="N68" s="523"/>
      <c r="O68" s="523"/>
      <c r="P68" s="523"/>
      <c r="Q68" s="524"/>
      <c r="R68" s="522" t="str">
        <f>Calcu!Q31</f>
        <v/>
      </c>
      <c r="S68" s="523"/>
      <c r="T68" s="523"/>
      <c r="U68" s="523"/>
      <c r="V68" s="524"/>
      <c r="W68" s="257"/>
      <c r="X68" s="256"/>
      <c r="Y68" s="544">
        <v>4</v>
      </c>
      <c r="Z68" s="545"/>
      <c r="AA68" s="545"/>
      <c r="AB68" s="545"/>
      <c r="AC68" s="546"/>
      <c r="AD68" s="522" t="str">
        <f>Calcu!R31</f>
        <v/>
      </c>
      <c r="AE68" s="523"/>
      <c r="AF68" s="523"/>
      <c r="AG68" s="523"/>
      <c r="AH68" s="524"/>
      <c r="AI68" s="522" t="str">
        <f>Calcu!S31</f>
        <v/>
      </c>
      <c r="AJ68" s="523"/>
      <c r="AK68" s="523"/>
      <c r="AL68" s="523"/>
      <c r="AM68" s="524"/>
      <c r="AN68" s="522" t="str">
        <f>Calcu!T31</f>
        <v/>
      </c>
      <c r="AO68" s="523"/>
      <c r="AP68" s="523"/>
      <c r="AQ68" s="523"/>
      <c r="AR68" s="524"/>
      <c r="AS68" s="257"/>
      <c r="AT68" s="241"/>
    </row>
    <row r="69" spans="1:46" ht="18.75" customHeight="1">
      <c r="A69" s="241"/>
      <c r="B69" s="256"/>
      <c r="C69" s="544">
        <v>5</v>
      </c>
      <c r="D69" s="545"/>
      <c r="E69" s="545"/>
      <c r="F69" s="545"/>
      <c r="G69" s="546"/>
      <c r="H69" s="522" t="str">
        <f>Calcu!O32</f>
        <v/>
      </c>
      <c r="I69" s="523"/>
      <c r="J69" s="523"/>
      <c r="K69" s="523"/>
      <c r="L69" s="524"/>
      <c r="M69" s="522" t="str">
        <f>Calcu!P32</f>
        <v/>
      </c>
      <c r="N69" s="523"/>
      <c r="O69" s="523"/>
      <c r="P69" s="523"/>
      <c r="Q69" s="524"/>
      <c r="R69" s="522" t="str">
        <f>Calcu!Q32</f>
        <v/>
      </c>
      <c r="S69" s="523"/>
      <c r="T69" s="523"/>
      <c r="U69" s="523"/>
      <c r="V69" s="524"/>
      <c r="W69" s="257"/>
      <c r="X69" s="256"/>
      <c r="Y69" s="544">
        <v>5</v>
      </c>
      <c r="Z69" s="545"/>
      <c r="AA69" s="545"/>
      <c r="AB69" s="545"/>
      <c r="AC69" s="546"/>
      <c r="AD69" s="522" t="str">
        <f>Calcu!R32</f>
        <v/>
      </c>
      <c r="AE69" s="523"/>
      <c r="AF69" s="523"/>
      <c r="AG69" s="523"/>
      <c r="AH69" s="524"/>
      <c r="AI69" s="522" t="str">
        <f>Calcu!S32</f>
        <v/>
      </c>
      <c r="AJ69" s="523"/>
      <c r="AK69" s="523"/>
      <c r="AL69" s="523"/>
      <c r="AM69" s="524"/>
      <c r="AN69" s="522" t="str">
        <f>Calcu!T32</f>
        <v/>
      </c>
      <c r="AO69" s="523"/>
      <c r="AP69" s="523"/>
      <c r="AQ69" s="523"/>
      <c r="AR69" s="524"/>
      <c r="AS69" s="257"/>
      <c r="AT69" s="241"/>
    </row>
    <row r="70" spans="1:46" ht="18.75" customHeight="1">
      <c r="A70" s="241"/>
      <c r="B70" s="256"/>
      <c r="C70" s="544">
        <v>6</v>
      </c>
      <c r="D70" s="545"/>
      <c r="E70" s="545"/>
      <c r="F70" s="545"/>
      <c r="G70" s="546"/>
      <c r="H70" s="522" t="str">
        <f>Calcu!O33</f>
        <v/>
      </c>
      <c r="I70" s="523"/>
      <c r="J70" s="523"/>
      <c r="K70" s="523"/>
      <c r="L70" s="524"/>
      <c r="M70" s="522" t="str">
        <f>Calcu!P33</f>
        <v/>
      </c>
      <c r="N70" s="523"/>
      <c r="O70" s="523"/>
      <c r="P70" s="523"/>
      <c r="Q70" s="524"/>
      <c r="R70" s="522" t="str">
        <f>Calcu!Q33</f>
        <v/>
      </c>
      <c r="S70" s="523"/>
      <c r="T70" s="523"/>
      <c r="U70" s="523"/>
      <c r="V70" s="524"/>
      <c r="W70" s="257"/>
      <c r="X70" s="256"/>
      <c r="Y70" s="544">
        <v>6</v>
      </c>
      <c r="Z70" s="545"/>
      <c r="AA70" s="545"/>
      <c r="AB70" s="545"/>
      <c r="AC70" s="546"/>
      <c r="AD70" s="522" t="str">
        <f>Calcu!R33</f>
        <v/>
      </c>
      <c r="AE70" s="523"/>
      <c r="AF70" s="523"/>
      <c r="AG70" s="523"/>
      <c r="AH70" s="524"/>
      <c r="AI70" s="522" t="str">
        <f>Calcu!S33</f>
        <v/>
      </c>
      <c r="AJ70" s="523"/>
      <c r="AK70" s="523"/>
      <c r="AL70" s="523"/>
      <c r="AM70" s="524"/>
      <c r="AN70" s="522" t="str">
        <f>Calcu!T33</f>
        <v/>
      </c>
      <c r="AO70" s="523"/>
      <c r="AP70" s="523"/>
      <c r="AQ70" s="523"/>
      <c r="AR70" s="524"/>
      <c r="AS70" s="257"/>
      <c r="AT70" s="241"/>
    </row>
    <row r="71" spans="1:46" ht="18.75" customHeight="1">
      <c r="A71" s="241"/>
      <c r="B71" s="256"/>
      <c r="C71" s="544">
        <v>7</v>
      </c>
      <c r="D71" s="545"/>
      <c r="E71" s="545"/>
      <c r="F71" s="545"/>
      <c r="G71" s="546"/>
      <c r="H71" s="522" t="str">
        <f>Calcu!O34</f>
        <v/>
      </c>
      <c r="I71" s="523"/>
      <c r="J71" s="523"/>
      <c r="K71" s="523"/>
      <c r="L71" s="524"/>
      <c r="M71" s="522" t="str">
        <f>Calcu!P34</f>
        <v/>
      </c>
      <c r="N71" s="523"/>
      <c r="O71" s="523"/>
      <c r="P71" s="523"/>
      <c r="Q71" s="524"/>
      <c r="R71" s="522" t="str">
        <f>Calcu!Q34</f>
        <v/>
      </c>
      <c r="S71" s="523"/>
      <c r="T71" s="523"/>
      <c r="U71" s="523"/>
      <c r="V71" s="524"/>
      <c r="W71" s="257"/>
      <c r="X71" s="256"/>
      <c r="Y71" s="544">
        <v>7</v>
      </c>
      <c r="Z71" s="545"/>
      <c r="AA71" s="545"/>
      <c r="AB71" s="545"/>
      <c r="AC71" s="546"/>
      <c r="AD71" s="522" t="str">
        <f>Calcu!R34</f>
        <v/>
      </c>
      <c r="AE71" s="523"/>
      <c r="AF71" s="523"/>
      <c r="AG71" s="523"/>
      <c r="AH71" s="524"/>
      <c r="AI71" s="522" t="str">
        <f>Calcu!S34</f>
        <v/>
      </c>
      <c r="AJ71" s="523"/>
      <c r="AK71" s="523"/>
      <c r="AL71" s="523"/>
      <c r="AM71" s="524"/>
      <c r="AN71" s="522" t="str">
        <f>Calcu!T34</f>
        <v/>
      </c>
      <c r="AO71" s="523"/>
      <c r="AP71" s="523"/>
      <c r="AQ71" s="523"/>
      <c r="AR71" s="524"/>
      <c r="AS71" s="257"/>
      <c r="AT71" s="241"/>
    </row>
    <row r="72" spans="1:46" ht="18.75" customHeight="1">
      <c r="A72" s="241"/>
      <c r="B72" s="256"/>
      <c r="C72" s="544">
        <v>8</v>
      </c>
      <c r="D72" s="545"/>
      <c r="E72" s="545"/>
      <c r="F72" s="545"/>
      <c r="G72" s="546"/>
      <c r="H72" s="522" t="str">
        <f>Calcu!O35</f>
        <v/>
      </c>
      <c r="I72" s="523"/>
      <c r="J72" s="523"/>
      <c r="K72" s="523"/>
      <c r="L72" s="524"/>
      <c r="M72" s="522" t="str">
        <f>Calcu!P35</f>
        <v/>
      </c>
      <c r="N72" s="523"/>
      <c r="O72" s="523"/>
      <c r="P72" s="523"/>
      <c r="Q72" s="524"/>
      <c r="R72" s="522" t="str">
        <f>Calcu!Q35</f>
        <v/>
      </c>
      <c r="S72" s="523"/>
      <c r="T72" s="523"/>
      <c r="U72" s="523"/>
      <c r="V72" s="524"/>
      <c r="W72" s="257"/>
      <c r="X72" s="256"/>
      <c r="Y72" s="544">
        <v>8</v>
      </c>
      <c r="Z72" s="545"/>
      <c r="AA72" s="545"/>
      <c r="AB72" s="545"/>
      <c r="AC72" s="546"/>
      <c r="AD72" s="522" t="str">
        <f>Calcu!R35</f>
        <v/>
      </c>
      <c r="AE72" s="523"/>
      <c r="AF72" s="523"/>
      <c r="AG72" s="523"/>
      <c r="AH72" s="524"/>
      <c r="AI72" s="522" t="str">
        <f>Calcu!S35</f>
        <v/>
      </c>
      <c r="AJ72" s="523"/>
      <c r="AK72" s="523"/>
      <c r="AL72" s="523"/>
      <c r="AM72" s="524"/>
      <c r="AN72" s="522" t="str">
        <f>Calcu!T35</f>
        <v/>
      </c>
      <c r="AO72" s="523"/>
      <c r="AP72" s="523"/>
      <c r="AQ72" s="523"/>
      <c r="AR72" s="524"/>
      <c r="AS72" s="257"/>
      <c r="AT72" s="241"/>
    </row>
    <row r="73" spans="1:46" ht="18.75" customHeight="1">
      <c r="A73" s="241"/>
      <c r="B73" s="270"/>
      <c r="C73" s="544">
        <v>9</v>
      </c>
      <c r="D73" s="545"/>
      <c r="E73" s="545"/>
      <c r="F73" s="545"/>
      <c r="G73" s="546"/>
      <c r="H73" s="522" t="str">
        <f>Calcu!O36</f>
        <v/>
      </c>
      <c r="I73" s="523"/>
      <c r="J73" s="523"/>
      <c r="K73" s="523"/>
      <c r="L73" s="524"/>
      <c r="M73" s="522" t="str">
        <f>Calcu!P36</f>
        <v/>
      </c>
      <c r="N73" s="523"/>
      <c r="O73" s="523"/>
      <c r="P73" s="523"/>
      <c r="Q73" s="524"/>
      <c r="R73" s="522" t="str">
        <f>Calcu!Q36</f>
        <v/>
      </c>
      <c r="S73" s="523"/>
      <c r="T73" s="523"/>
      <c r="U73" s="523"/>
      <c r="V73" s="524"/>
      <c r="W73" s="270"/>
      <c r="X73" s="270"/>
      <c r="Y73" s="544">
        <v>9</v>
      </c>
      <c r="Z73" s="545"/>
      <c r="AA73" s="545"/>
      <c r="AB73" s="545"/>
      <c r="AC73" s="546"/>
      <c r="AD73" s="522" t="str">
        <f>Calcu!R36</f>
        <v/>
      </c>
      <c r="AE73" s="523"/>
      <c r="AF73" s="523"/>
      <c r="AG73" s="523"/>
      <c r="AH73" s="524"/>
      <c r="AI73" s="522" t="str">
        <f>Calcu!S36</f>
        <v/>
      </c>
      <c r="AJ73" s="523"/>
      <c r="AK73" s="523"/>
      <c r="AL73" s="523"/>
      <c r="AM73" s="524"/>
      <c r="AN73" s="522" t="str">
        <f>Calcu!T36</f>
        <v/>
      </c>
      <c r="AO73" s="523"/>
      <c r="AP73" s="523"/>
      <c r="AQ73" s="523"/>
      <c r="AR73" s="524"/>
      <c r="AS73" s="270"/>
      <c r="AT73" s="241"/>
    </row>
    <row r="74" spans="1:46" ht="18.75" customHeight="1">
      <c r="A74" s="241"/>
      <c r="B74" s="270"/>
      <c r="C74" s="544">
        <v>10</v>
      </c>
      <c r="D74" s="545"/>
      <c r="E74" s="545"/>
      <c r="F74" s="545"/>
      <c r="G74" s="546"/>
      <c r="H74" s="522" t="str">
        <f>Calcu!O37</f>
        <v/>
      </c>
      <c r="I74" s="523"/>
      <c r="J74" s="523"/>
      <c r="K74" s="523"/>
      <c r="L74" s="524"/>
      <c r="M74" s="522" t="str">
        <f>Calcu!P37</f>
        <v/>
      </c>
      <c r="N74" s="523"/>
      <c r="O74" s="523"/>
      <c r="P74" s="523"/>
      <c r="Q74" s="524"/>
      <c r="R74" s="522" t="str">
        <f>Calcu!Q37</f>
        <v/>
      </c>
      <c r="S74" s="523"/>
      <c r="T74" s="523"/>
      <c r="U74" s="523"/>
      <c r="V74" s="524"/>
      <c r="W74" s="270"/>
      <c r="X74" s="270"/>
      <c r="Y74" s="544">
        <v>10</v>
      </c>
      <c r="Z74" s="545"/>
      <c r="AA74" s="545"/>
      <c r="AB74" s="545"/>
      <c r="AC74" s="546"/>
      <c r="AD74" s="522" t="str">
        <f>Calcu!R37</f>
        <v/>
      </c>
      <c r="AE74" s="523"/>
      <c r="AF74" s="523"/>
      <c r="AG74" s="523"/>
      <c r="AH74" s="524"/>
      <c r="AI74" s="522" t="str">
        <f>Calcu!S37</f>
        <v/>
      </c>
      <c r="AJ74" s="523"/>
      <c r="AK74" s="523"/>
      <c r="AL74" s="523"/>
      <c r="AM74" s="524"/>
      <c r="AN74" s="522" t="str">
        <f>Calcu!T37</f>
        <v/>
      </c>
      <c r="AO74" s="523"/>
      <c r="AP74" s="523"/>
      <c r="AQ74" s="523"/>
      <c r="AR74" s="524"/>
      <c r="AS74" s="270"/>
      <c r="AT74" s="241"/>
    </row>
    <row r="75" spans="1:46" ht="18.75" customHeight="1">
      <c r="A75" s="241"/>
      <c r="B75" s="270"/>
      <c r="C75" s="544">
        <v>11</v>
      </c>
      <c r="D75" s="545"/>
      <c r="E75" s="545"/>
      <c r="F75" s="545"/>
      <c r="G75" s="546"/>
      <c r="H75" s="522" t="str">
        <f>Calcu!O38</f>
        <v/>
      </c>
      <c r="I75" s="523"/>
      <c r="J75" s="523"/>
      <c r="K75" s="523"/>
      <c r="L75" s="524"/>
      <c r="M75" s="522" t="str">
        <f>Calcu!P38</f>
        <v/>
      </c>
      <c r="N75" s="523"/>
      <c r="O75" s="523"/>
      <c r="P75" s="523"/>
      <c r="Q75" s="524"/>
      <c r="R75" s="522" t="str">
        <f>Calcu!Q38</f>
        <v/>
      </c>
      <c r="S75" s="523"/>
      <c r="T75" s="523"/>
      <c r="U75" s="523"/>
      <c r="V75" s="524"/>
      <c r="W75" s="270"/>
      <c r="X75" s="270"/>
      <c r="Y75" s="544">
        <v>11</v>
      </c>
      <c r="Z75" s="545"/>
      <c r="AA75" s="545"/>
      <c r="AB75" s="545"/>
      <c r="AC75" s="546"/>
      <c r="AD75" s="522" t="str">
        <f>Calcu!R38</f>
        <v/>
      </c>
      <c r="AE75" s="523"/>
      <c r="AF75" s="523"/>
      <c r="AG75" s="523"/>
      <c r="AH75" s="524"/>
      <c r="AI75" s="522" t="str">
        <f>Calcu!S38</f>
        <v/>
      </c>
      <c r="AJ75" s="523"/>
      <c r="AK75" s="523"/>
      <c r="AL75" s="523"/>
      <c r="AM75" s="524"/>
      <c r="AN75" s="522" t="str">
        <f>Calcu!T38</f>
        <v/>
      </c>
      <c r="AO75" s="523"/>
      <c r="AP75" s="523"/>
      <c r="AQ75" s="523"/>
      <c r="AR75" s="524"/>
      <c r="AS75" s="270"/>
      <c r="AT75" s="241"/>
    </row>
    <row r="76" spans="1:46" ht="18.75" customHeight="1">
      <c r="A76" s="241"/>
      <c r="B76" s="270"/>
      <c r="C76" s="544">
        <v>12</v>
      </c>
      <c r="D76" s="545"/>
      <c r="E76" s="545"/>
      <c r="F76" s="545"/>
      <c r="G76" s="546"/>
      <c r="H76" s="522" t="str">
        <f>Calcu!O39</f>
        <v/>
      </c>
      <c r="I76" s="523"/>
      <c r="J76" s="523"/>
      <c r="K76" s="523"/>
      <c r="L76" s="524"/>
      <c r="M76" s="522" t="str">
        <f>Calcu!P39</f>
        <v/>
      </c>
      <c r="N76" s="523"/>
      <c r="O76" s="523"/>
      <c r="P76" s="523"/>
      <c r="Q76" s="524"/>
      <c r="R76" s="522" t="str">
        <f>Calcu!Q39</f>
        <v/>
      </c>
      <c r="S76" s="523"/>
      <c r="T76" s="523"/>
      <c r="U76" s="523"/>
      <c r="V76" s="524"/>
      <c r="W76" s="270"/>
      <c r="X76" s="270"/>
      <c r="Y76" s="544">
        <v>12</v>
      </c>
      <c r="Z76" s="545"/>
      <c r="AA76" s="545"/>
      <c r="AB76" s="545"/>
      <c r="AC76" s="546"/>
      <c r="AD76" s="522" t="str">
        <f>Calcu!R39</f>
        <v/>
      </c>
      <c r="AE76" s="523"/>
      <c r="AF76" s="523"/>
      <c r="AG76" s="523"/>
      <c r="AH76" s="524"/>
      <c r="AI76" s="522" t="str">
        <f>Calcu!S39</f>
        <v/>
      </c>
      <c r="AJ76" s="523"/>
      <c r="AK76" s="523"/>
      <c r="AL76" s="523"/>
      <c r="AM76" s="524"/>
      <c r="AN76" s="522" t="str">
        <f>Calcu!T39</f>
        <v/>
      </c>
      <c r="AO76" s="523"/>
      <c r="AP76" s="523"/>
      <c r="AQ76" s="523"/>
      <c r="AR76" s="524"/>
      <c r="AS76" s="270"/>
      <c r="AT76" s="241"/>
    </row>
    <row r="77" spans="1:46" ht="18.75" customHeight="1">
      <c r="A77" s="241"/>
      <c r="B77" s="270"/>
      <c r="C77" s="544">
        <v>13</v>
      </c>
      <c r="D77" s="545"/>
      <c r="E77" s="545"/>
      <c r="F77" s="545"/>
      <c r="G77" s="546"/>
      <c r="H77" s="522" t="str">
        <f>Calcu!O40</f>
        <v/>
      </c>
      <c r="I77" s="523"/>
      <c r="J77" s="523"/>
      <c r="K77" s="523"/>
      <c r="L77" s="524"/>
      <c r="M77" s="522" t="str">
        <f>Calcu!P40</f>
        <v/>
      </c>
      <c r="N77" s="523"/>
      <c r="O77" s="523"/>
      <c r="P77" s="523"/>
      <c r="Q77" s="524"/>
      <c r="R77" s="522" t="str">
        <f>Calcu!Q40</f>
        <v/>
      </c>
      <c r="S77" s="523"/>
      <c r="T77" s="523"/>
      <c r="U77" s="523"/>
      <c r="V77" s="524"/>
      <c r="W77" s="270"/>
      <c r="X77" s="270"/>
      <c r="Y77" s="544">
        <v>13</v>
      </c>
      <c r="Z77" s="545"/>
      <c r="AA77" s="545"/>
      <c r="AB77" s="545"/>
      <c r="AC77" s="546"/>
      <c r="AD77" s="522" t="str">
        <f>Calcu!R40</f>
        <v/>
      </c>
      <c r="AE77" s="523"/>
      <c r="AF77" s="523"/>
      <c r="AG77" s="523"/>
      <c r="AH77" s="524"/>
      <c r="AI77" s="522" t="str">
        <f>Calcu!S40</f>
        <v/>
      </c>
      <c r="AJ77" s="523"/>
      <c r="AK77" s="523"/>
      <c r="AL77" s="523"/>
      <c r="AM77" s="524"/>
      <c r="AN77" s="522" t="str">
        <f>Calcu!T40</f>
        <v/>
      </c>
      <c r="AO77" s="523"/>
      <c r="AP77" s="523"/>
      <c r="AQ77" s="523"/>
      <c r="AR77" s="524"/>
      <c r="AS77" s="270"/>
      <c r="AT77" s="241"/>
    </row>
    <row r="78" spans="1:46" ht="18.75" customHeight="1">
      <c r="A78" s="241"/>
      <c r="B78" s="270"/>
      <c r="C78" s="544">
        <v>14</v>
      </c>
      <c r="D78" s="545"/>
      <c r="E78" s="545"/>
      <c r="F78" s="545"/>
      <c r="G78" s="546"/>
      <c r="H78" s="522" t="str">
        <f>Calcu!O41</f>
        <v/>
      </c>
      <c r="I78" s="523"/>
      <c r="J78" s="523"/>
      <c r="K78" s="523"/>
      <c r="L78" s="524"/>
      <c r="M78" s="522" t="str">
        <f>Calcu!P41</f>
        <v/>
      </c>
      <c r="N78" s="523"/>
      <c r="O78" s="523"/>
      <c r="P78" s="523"/>
      <c r="Q78" s="524"/>
      <c r="R78" s="522" t="str">
        <f>Calcu!Q41</f>
        <v/>
      </c>
      <c r="S78" s="523"/>
      <c r="T78" s="523"/>
      <c r="U78" s="523"/>
      <c r="V78" s="524"/>
      <c r="W78" s="270"/>
      <c r="X78" s="270"/>
      <c r="Y78" s="544">
        <v>14</v>
      </c>
      <c r="Z78" s="545"/>
      <c r="AA78" s="545"/>
      <c r="AB78" s="545"/>
      <c r="AC78" s="546"/>
      <c r="AD78" s="522" t="str">
        <f>Calcu!R41</f>
        <v/>
      </c>
      <c r="AE78" s="523"/>
      <c r="AF78" s="523"/>
      <c r="AG78" s="523"/>
      <c r="AH78" s="524"/>
      <c r="AI78" s="522" t="str">
        <f>Calcu!S41</f>
        <v/>
      </c>
      <c r="AJ78" s="523"/>
      <c r="AK78" s="523"/>
      <c r="AL78" s="523"/>
      <c r="AM78" s="524"/>
      <c r="AN78" s="522" t="str">
        <f>Calcu!T41</f>
        <v/>
      </c>
      <c r="AO78" s="523"/>
      <c r="AP78" s="523"/>
      <c r="AQ78" s="523"/>
      <c r="AR78" s="524"/>
      <c r="AS78" s="270"/>
      <c r="AT78" s="241"/>
    </row>
    <row r="79" spans="1:46" ht="18.75" customHeight="1">
      <c r="A79" s="241"/>
      <c r="B79" s="270"/>
      <c r="C79" s="544">
        <v>15</v>
      </c>
      <c r="D79" s="545"/>
      <c r="E79" s="545"/>
      <c r="F79" s="545"/>
      <c r="G79" s="546"/>
      <c r="H79" s="522" t="str">
        <f>Calcu!O42</f>
        <v/>
      </c>
      <c r="I79" s="523"/>
      <c r="J79" s="523"/>
      <c r="K79" s="523"/>
      <c r="L79" s="524"/>
      <c r="M79" s="522" t="str">
        <f>Calcu!P42</f>
        <v/>
      </c>
      <c r="N79" s="523"/>
      <c r="O79" s="523"/>
      <c r="P79" s="523"/>
      <c r="Q79" s="524"/>
      <c r="R79" s="522" t="str">
        <f>Calcu!Q42</f>
        <v/>
      </c>
      <c r="S79" s="523"/>
      <c r="T79" s="523"/>
      <c r="U79" s="523"/>
      <c r="V79" s="524"/>
      <c r="W79" s="270"/>
      <c r="X79" s="270"/>
      <c r="Y79" s="544">
        <v>15</v>
      </c>
      <c r="Z79" s="545"/>
      <c r="AA79" s="545"/>
      <c r="AB79" s="545"/>
      <c r="AC79" s="546"/>
      <c r="AD79" s="522" t="str">
        <f>Calcu!R42</f>
        <v/>
      </c>
      <c r="AE79" s="523"/>
      <c r="AF79" s="523"/>
      <c r="AG79" s="523"/>
      <c r="AH79" s="524"/>
      <c r="AI79" s="522" t="str">
        <f>Calcu!S42</f>
        <v/>
      </c>
      <c r="AJ79" s="523"/>
      <c r="AK79" s="523"/>
      <c r="AL79" s="523"/>
      <c r="AM79" s="524"/>
      <c r="AN79" s="522" t="str">
        <f>Calcu!T42</f>
        <v/>
      </c>
      <c r="AO79" s="523"/>
      <c r="AP79" s="523"/>
      <c r="AQ79" s="523"/>
      <c r="AR79" s="524"/>
      <c r="AS79" s="270"/>
      <c r="AT79" s="241"/>
    </row>
    <row r="80" spans="1:46" ht="18.75" customHeight="1">
      <c r="A80" s="241"/>
      <c r="B80" s="270"/>
      <c r="C80" s="544">
        <v>16</v>
      </c>
      <c r="D80" s="545"/>
      <c r="E80" s="545"/>
      <c r="F80" s="545"/>
      <c r="G80" s="546"/>
      <c r="H80" s="522" t="str">
        <f>Calcu!O43</f>
        <v/>
      </c>
      <c r="I80" s="523"/>
      <c r="J80" s="523"/>
      <c r="K80" s="523"/>
      <c r="L80" s="524"/>
      <c r="M80" s="522" t="str">
        <f>Calcu!P43</f>
        <v/>
      </c>
      <c r="N80" s="523"/>
      <c r="O80" s="523"/>
      <c r="P80" s="523"/>
      <c r="Q80" s="524"/>
      <c r="R80" s="522" t="str">
        <f>Calcu!Q43</f>
        <v/>
      </c>
      <c r="S80" s="523"/>
      <c r="T80" s="523"/>
      <c r="U80" s="523"/>
      <c r="V80" s="524"/>
      <c r="W80" s="270"/>
      <c r="X80" s="270"/>
      <c r="Y80" s="544">
        <v>16</v>
      </c>
      <c r="Z80" s="545"/>
      <c r="AA80" s="545"/>
      <c r="AB80" s="545"/>
      <c r="AC80" s="546"/>
      <c r="AD80" s="522" t="str">
        <f>Calcu!R43</f>
        <v/>
      </c>
      <c r="AE80" s="523"/>
      <c r="AF80" s="523"/>
      <c r="AG80" s="523"/>
      <c r="AH80" s="524"/>
      <c r="AI80" s="522" t="str">
        <f>Calcu!S43</f>
        <v/>
      </c>
      <c r="AJ80" s="523"/>
      <c r="AK80" s="523"/>
      <c r="AL80" s="523"/>
      <c r="AM80" s="524"/>
      <c r="AN80" s="522" t="str">
        <f>Calcu!T43</f>
        <v/>
      </c>
      <c r="AO80" s="523"/>
      <c r="AP80" s="523"/>
      <c r="AQ80" s="523"/>
      <c r="AR80" s="524"/>
      <c r="AS80" s="270"/>
      <c r="AT80" s="241"/>
    </row>
    <row r="81" spans="1:46" ht="18.75" customHeight="1">
      <c r="A81" s="241"/>
      <c r="B81" s="270"/>
      <c r="C81" s="544">
        <v>17</v>
      </c>
      <c r="D81" s="545"/>
      <c r="E81" s="545"/>
      <c r="F81" s="545"/>
      <c r="G81" s="546"/>
      <c r="H81" s="522" t="str">
        <f>Calcu!O44</f>
        <v/>
      </c>
      <c r="I81" s="523"/>
      <c r="J81" s="523"/>
      <c r="K81" s="523"/>
      <c r="L81" s="524"/>
      <c r="M81" s="522" t="str">
        <f>Calcu!P44</f>
        <v/>
      </c>
      <c r="N81" s="523"/>
      <c r="O81" s="523"/>
      <c r="P81" s="523"/>
      <c r="Q81" s="524"/>
      <c r="R81" s="522" t="str">
        <f>Calcu!Q44</f>
        <v/>
      </c>
      <c r="S81" s="523"/>
      <c r="T81" s="523"/>
      <c r="U81" s="523"/>
      <c r="V81" s="524"/>
      <c r="W81" s="270"/>
      <c r="X81" s="270"/>
      <c r="Y81" s="544">
        <v>17</v>
      </c>
      <c r="Z81" s="545"/>
      <c r="AA81" s="545"/>
      <c r="AB81" s="545"/>
      <c r="AC81" s="546"/>
      <c r="AD81" s="522" t="str">
        <f>Calcu!R44</f>
        <v/>
      </c>
      <c r="AE81" s="523"/>
      <c r="AF81" s="523"/>
      <c r="AG81" s="523"/>
      <c r="AH81" s="524"/>
      <c r="AI81" s="522" t="str">
        <f>Calcu!S44</f>
        <v/>
      </c>
      <c r="AJ81" s="523"/>
      <c r="AK81" s="523"/>
      <c r="AL81" s="523"/>
      <c r="AM81" s="524"/>
      <c r="AN81" s="522" t="str">
        <f>Calcu!T44</f>
        <v/>
      </c>
      <c r="AO81" s="523"/>
      <c r="AP81" s="523"/>
      <c r="AQ81" s="523"/>
      <c r="AR81" s="524"/>
      <c r="AS81" s="270"/>
      <c r="AT81" s="241"/>
    </row>
    <row r="82" spans="1:46" ht="18.75" customHeight="1">
      <c r="A82" s="241"/>
      <c r="B82" s="270"/>
      <c r="C82" s="544">
        <v>18</v>
      </c>
      <c r="D82" s="545"/>
      <c r="E82" s="545"/>
      <c r="F82" s="545"/>
      <c r="G82" s="546"/>
      <c r="H82" s="522" t="str">
        <f>Calcu!O45</f>
        <v/>
      </c>
      <c r="I82" s="523"/>
      <c r="J82" s="523"/>
      <c r="K82" s="523"/>
      <c r="L82" s="524"/>
      <c r="M82" s="522" t="str">
        <f>Calcu!P45</f>
        <v/>
      </c>
      <c r="N82" s="523"/>
      <c r="O82" s="523"/>
      <c r="P82" s="523"/>
      <c r="Q82" s="524"/>
      <c r="R82" s="522" t="str">
        <f>Calcu!Q45</f>
        <v/>
      </c>
      <c r="S82" s="523"/>
      <c r="T82" s="523"/>
      <c r="U82" s="523"/>
      <c r="V82" s="524"/>
      <c r="W82" s="270"/>
      <c r="X82" s="270"/>
      <c r="Y82" s="544">
        <v>18</v>
      </c>
      <c r="Z82" s="545"/>
      <c r="AA82" s="545"/>
      <c r="AB82" s="545"/>
      <c r="AC82" s="546"/>
      <c r="AD82" s="522" t="str">
        <f>Calcu!R45</f>
        <v/>
      </c>
      <c r="AE82" s="523"/>
      <c r="AF82" s="523"/>
      <c r="AG82" s="523"/>
      <c r="AH82" s="524"/>
      <c r="AI82" s="522" t="str">
        <f>Calcu!S45</f>
        <v/>
      </c>
      <c r="AJ82" s="523"/>
      <c r="AK82" s="523"/>
      <c r="AL82" s="523"/>
      <c r="AM82" s="524"/>
      <c r="AN82" s="522" t="str">
        <f>Calcu!T45</f>
        <v/>
      </c>
      <c r="AO82" s="523"/>
      <c r="AP82" s="523"/>
      <c r="AQ82" s="523"/>
      <c r="AR82" s="524"/>
      <c r="AS82" s="270"/>
      <c r="AT82" s="241"/>
    </row>
    <row r="83" spans="1:46" ht="18.75" customHeight="1">
      <c r="A83" s="241"/>
      <c r="B83" s="270"/>
      <c r="C83" s="544">
        <v>19</v>
      </c>
      <c r="D83" s="545"/>
      <c r="E83" s="545"/>
      <c r="F83" s="545"/>
      <c r="G83" s="546"/>
      <c r="H83" s="522" t="str">
        <f>Calcu!O46</f>
        <v/>
      </c>
      <c r="I83" s="523"/>
      <c r="J83" s="523"/>
      <c r="K83" s="523"/>
      <c r="L83" s="524"/>
      <c r="M83" s="522" t="str">
        <f>Calcu!P46</f>
        <v/>
      </c>
      <c r="N83" s="523"/>
      <c r="O83" s="523"/>
      <c r="P83" s="523"/>
      <c r="Q83" s="524"/>
      <c r="R83" s="522" t="str">
        <f>Calcu!Q46</f>
        <v/>
      </c>
      <c r="S83" s="523"/>
      <c r="T83" s="523"/>
      <c r="U83" s="523"/>
      <c r="V83" s="524"/>
      <c r="W83" s="270"/>
      <c r="X83" s="270"/>
      <c r="Y83" s="544">
        <v>19</v>
      </c>
      <c r="Z83" s="545"/>
      <c r="AA83" s="545"/>
      <c r="AB83" s="545"/>
      <c r="AC83" s="546"/>
      <c r="AD83" s="522" t="str">
        <f>Calcu!R46</f>
        <v/>
      </c>
      <c r="AE83" s="523"/>
      <c r="AF83" s="523"/>
      <c r="AG83" s="523"/>
      <c r="AH83" s="524"/>
      <c r="AI83" s="522" t="str">
        <f>Calcu!S46</f>
        <v/>
      </c>
      <c r="AJ83" s="523"/>
      <c r="AK83" s="523"/>
      <c r="AL83" s="523"/>
      <c r="AM83" s="524"/>
      <c r="AN83" s="522" t="str">
        <f>Calcu!T46</f>
        <v/>
      </c>
      <c r="AO83" s="523"/>
      <c r="AP83" s="523"/>
      <c r="AQ83" s="523"/>
      <c r="AR83" s="524"/>
      <c r="AS83" s="270"/>
      <c r="AT83" s="241"/>
    </row>
    <row r="84" spans="1:46" ht="18.75" customHeight="1">
      <c r="A84" s="241"/>
      <c r="B84" s="270"/>
      <c r="C84" s="544">
        <v>20</v>
      </c>
      <c r="D84" s="545"/>
      <c r="E84" s="545"/>
      <c r="F84" s="545"/>
      <c r="G84" s="546"/>
      <c r="H84" s="522" t="str">
        <f>Calcu!O47</f>
        <v/>
      </c>
      <c r="I84" s="523"/>
      <c r="J84" s="523"/>
      <c r="K84" s="523"/>
      <c r="L84" s="524"/>
      <c r="M84" s="522" t="str">
        <f>Calcu!P47</f>
        <v/>
      </c>
      <c r="N84" s="523"/>
      <c r="O84" s="523"/>
      <c r="P84" s="523"/>
      <c r="Q84" s="524"/>
      <c r="R84" s="522" t="str">
        <f>Calcu!Q47</f>
        <v/>
      </c>
      <c r="S84" s="523"/>
      <c r="T84" s="523"/>
      <c r="U84" s="523"/>
      <c r="V84" s="524"/>
      <c r="W84" s="270"/>
      <c r="X84" s="270"/>
      <c r="Y84" s="544">
        <v>20</v>
      </c>
      <c r="Z84" s="545"/>
      <c r="AA84" s="545"/>
      <c r="AB84" s="545"/>
      <c r="AC84" s="546"/>
      <c r="AD84" s="522" t="str">
        <f>Calcu!R47</f>
        <v/>
      </c>
      <c r="AE84" s="523"/>
      <c r="AF84" s="523"/>
      <c r="AG84" s="523"/>
      <c r="AH84" s="524"/>
      <c r="AI84" s="522" t="str">
        <f>Calcu!S47</f>
        <v/>
      </c>
      <c r="AJ84" s="523"/>
      <c r="AK84" s="523"/>
      <c r="AL84" s="523"/>
      <c r="AM84" s="524"/>
      <c r="AN84" s="522" t="str">
        <f>Calcu!T47</f>
        <v/>
      </c>
      <c r="AO84" s="523"/>
      <c r="AP84" s="523"/>
      <c r="AQ84" s="523"/>
      <c r="AR84" s="524"/>
      <c r="AS84" s="270"/>
      <c r="AT84" s="241"/>
    </row>
    <row r="85" spans="1:46" ht="18.75" customHeight="1">
      <c r="A85" s="241"/>
      <c r="B85" s="237"/>
      <c r="C85" s="261"/>
      <c r="D85" s="261"/>
      <c r="E85" s="261"/>
      <c r="F85" s="262"/>
      <c r="G85" s="262"/>
      <c r="H85" s="262"/>
      <c r="I85" s="262"/>
      <c r="J85" s="237"/>
      <c r="K85" s="261"/>
      <c r="L85" s="261"/>
      <c r="M85" s="261"/>
      <c r="N85" s="262"/>
      <c r="O85" s="262"/>
      <c r="P85" s="262"/>
      <c r="Q85" s="262"/>
      <c r="R85" s="263"/>
      <c r="S85" s="263"/>
      <c r="T85" s="263"/>
      <c r="U85" s="263"/>
      <c r="V85" s="260"/>
      <c r="W85" s="260"/>
      <c r="X85" s="260"/>
      <c r="Y85" s="264"/>
      <c r="Z85" s="264"/>
      <c r="AA85" s="264"/>
      <c r="AB85" s="264"/>
      <c r="AC85" s="264"/>
      <c r="AD85" s="264"/>
      <c r="AE85" s="264"/>
      <c r="AF85" s="264"/>
      <c r="AG85" s="264"/>
      <c r="AH85" s="264"/>
      <c r="AI85" s="264"/>
      <c r="AJ85" s="264"/>
      <c r="AK85" s="264"/>
      <c r="AL85" s="264"/>
      <c r="AM85" s="264"/>
      <c r="AN85" s="239"/>
      <c r="AO85" s="239"/>
      <c r="AP85" s="239"/>
      <c r="AQ85" s="239"/>
      <c r="AR85" s="239"/>
      <c r="AS85" s="260"/>
      <c r="AT85" s="241"/>
    </row>
    <row r="86" spans="1:46" ht="18.75" customHeight="1">
      <c r="A86" s="138"/>
      <c r="B86" s="138"/>
      <c r="C86" s="138" t="s">
        <v>426</v>
      </c>
      <c r="D86" s="241"/>
      <c r="E86" s="241"/>
      <c r="F86" s="241"/>
      <c r="G86" s="241"/>
      <c r="H86" s="241"/>
      <c r="I86" s="241"/>
      <c r="J86" s="241"/>
      <c r="K86" s="241"/>
      <c r="L86" s="241"/>
      <c r="M86" s="241"/>
      <c r="N86" s="241"/>
      <c r="O86" s="241"/>
      <c r="P86" s="241"/>
      <c r="Q86" s="241"/>
      <c r="R86" s="241"/>
      <c r="S86" s="241"/>
      <c r="T86" s="241"/>
      <c r="U86" s="241"/>
      <c r="V86" s="241"/>
      <c r="W86" s="241"/>
      <c r="X86" s="241"/>
      <c r="Y86" s="138" t="s">
        <v>427</v>
      </c>
      <c r="Z86" s="241"/>
      <c r="AA86" s="241"/>
      <c r="AB86" s="241"/>
      <c r="AC86" s="241"/>
      <c r="AD86" s="241"/>
      <c r="AE86" s="241"/>
      <c r="AF86" s="241"/>
      <c r="AG86" s="241"/>
      <c r="AH86" s="241"/>
      <c r="AI86" s="241"/>
      <c r="AJ86" s="241"/>
      <c r="AK86" s="241"/>
      <c r="AL86" s="241"/>
      <c r="AM86" s="241"/>
      <c r="AN86" s="241"/>
      <c r="AO86" s="241"/>
      <c r="AP86" s="241"/>
      <c r="AQ86" s="241"/>
      <c r="AR86" s="241"/>
      <c r="AS86" s="241"/>
      <c r="AT86" s="241"/>
    </row>
    <row r="87" spans="1:46" ht="18.75" customHeight="1">
      <c r="A87" s="241"/>
      <c r="B87" s="256"/>
      <c r="C87" s="566" t="s">
        <v>428</v>
      </c>
      <c r="D87" s="567"/>
      <c r="E87" s="567"/>
      <c r="F87" s="567"/>
      <c r="G87" s="568"/>
      <c r="H87" s="566" t="s">
        <v>429</v>
      </c>
      <c r="I87" s="567"/>
      <c r="J87" s="567"/>
      <c r="K87" s="567"/>
      <c r="L87" s="568"/>
      <c r="M87" s="566" t="s">
        <v>430</v>
      </c>
      <c r="N87" s="567"/>
      <c r="O87" s="567"/>
      <c r="P87" s="567"/>
      <c r="Q87" s="568"/>
      <c r="R87" s="566" t="s">
        <v>431</v>
      </c>
      <c r="S87" s="567"/>
      <c r="T87" s="567"/>
      <c r="U87" s="567"/>
      <c r="V87" s="568"/>
      <c r="W87" s="257"/>
      <c r="X87" s="256"/>
      <c r="Y87" s="566" t="s">
        <v>428</v>
      </c>
      <c r="Z87" s="567"/>
      <c r="AA87" s="567"/>
      <c r="AB87" s="567"/>
      <c r="AC87" s="568"/>
      <c r="AD87" s="566" t="s">
        <v>429</v>
      </c>
      <c r="AE87" s="567"/>
      <c r="AF87" s="567"/>
      <c r="AG87" s="567"/>
      <c r="AH87" s="568"/>
      <c r="AI87" s="566" t="s">
        <v>430</v>
      </c>
      <c r="AJ87" s="567"/>
      <c r="AK87" s="567"/>
      <c r="AL87" s="567"/>
      <c r="AM87" s="568"/>
      <c r="AN87" s="566" t="s">
        <v>432</v>
      </c>
      <c r="AO87" s="567"/>
      <c r="AP87" s="567"/>
      <c r="AQ87" s="567"/>
      <c r="AR87" s="568"/>
      <c r="AS87" s="257"/>
      <c r="AT87" s="241"/>
    </row>
    <row r="88" spans="1:46" ht="18.75" customHeight="1">
      <c r="A88" s="241"/>
      <c r="B88" s="256"/>
      <c r="C88" s="569"/>
      <c r="D88" s="570"/>
      <c r="E88" s="570"/>
      <c r="F88" s="570"/>
      <c r="G88" s="571"/>
      <c r="H88" s="569"/>
      <c r="I88" s="570"/>
      <c r="J88" s="570"/>
      <c r="K88" s="570"/>
      <c r="L88" s="571"/>
      <c r="M88" s="569"/>
      <c r="N88" s="570"/>
      <c r="O88" s="570"/>
      <c r="P88" s="570"/>
      <c r="Q88" s="571"/>
      <c r="R88" s="569"/>
      <c r="S88" s="570"/>
      <c r="T88" s="570"/>
      <c r="U88" s="570"/>
      <c r="V88" s="571"/>
      <c r="W88" s="257"/>
      <c r="X88" s="256"/>
      <c r="Y88" s="569"/>
      <c r="Z88" s="570"/>
      <c r="AA88" s="570"/>
      <c r="AB88" s="570"/>
      <c r="AC88" s="571"/>
      <c r="AD88" s="569"/>
      <c r="AE88" s="570"/>
      <c r="AF88" s="570"/>
      <c r="AG88" s="570"/>
      <c r="AH88" s="571"/>
      <c r="AI88" s="569"/>
      <c r="AJ88" s="570"/>
      <c r="AK88" s="570"/>
      <c r="AL88" s="570"/>
      <c r="AM88" s="571"/>
      <c r="AN88" s="569"/>
      <c r="AO88" s="570"/>
      <c r="AP88" s="570"/>
      <c r="AQ88" s="570"/>
      <c r="AR88" s="571"/>
      <c r="AS88" s="257"/>
      <c r="AT88" s="241"/>
    </row>
    <row r="89" spans="1:46" ht="18.75" customHeight="1">
      <c r="A89" s="241"/>
      <c r="B89" s="256"/>
      <c r="C89" s="544">
        <v>0</v>
      </c>
      <c r="D89" s="545"/>
      <c r="E89" s="545"/>
      <c r="F89" s="545"/>
      <c r="G89" s="546"/>
      <c r="H89" s="522">
        <f>Calcu!U27</f>
        <v>0</v>
      </c>
      <c r="I89" s="523"/>
      <c r="J89" s="523"/>
      <c r="K89" s="523"/>
      <c r="L89" s="524"/>
      <c r="M89" s="522">
        <f>Calcu!V27</f>
        <v>0</v>
      </c>
      <c r="N89" s="523"/>
      <c r="O89" s="523"/>
      <c r="P89" s="523"/>
      <c r="Q89" s="524"/>
      <c r="R89" s="522" t="e">
        <f ca="1">Calcu!W27</f>
        <v>#DIV/0!</v>
      </c>
      <c r="S89" s="523"/>
      <c r="T89" s="523"/>
      <c r="U89" s="523"/>
      <c r="V89" s="524"/>
      <c r="W89" s="257"/>
      <c r="X89" s="256"/>
      <c r="Y89" s="544">
        <v>0</v>
      </c>
      <c r="Z89" s="545"/>
      <c r="AA89" s="545"/>
      <c r="AB89" s="545"/>
      <c r="AC89" s="546"/>
      <c r="AD89" s="522">
        <f>Calcu!X27</f>
        <v>0</v>
      </c>
      <c r="AE89" s="523"/>
      <c r="AF89" s="523"/>
      <c r="AG89" s="523"/>
      <c r="AH89" s="524"/>
      <c r="AI89" s="522">
        <f>Calcu!Y27</f>
        <v>0</v>
      </c>
      <c r="AJ89" s="523"/>
      <c r="AK89" s="523"/>
      <c r="AL89" s="523"/>
      <c r="AM89" s="524"/>
      <c r="AN89" s="522" t="e">
        <f ca="1">Calcu!Z27</f>
        <v>#DIV/0!</v>
      </c>
      <c r="AO89" s="523"/>
      <c r="AP89" s="523"/>
      <c r="AQ89" s="523"/>
      <c r="AR89" s="524"/>
      <c r="AS89" s="257"/>
      <c r="AT89" s="241"/>
    </row>
    <row r="90" spans="1:46" ht="18.75" customHeight="1">
      <c r="A90" s="241"/>
      <c r="B90" s="256"/>
      <c r="C90" s="544">
        <v>1</v>
      </c>
      <c r="D90" s="545"/>
      <c r="E90" s="545"/>
      <c r="F90" s="545"/>
      <c r="G90" s="546"/>
      <c r="H90" s="522" t="str">
        <f>Calcu!U28</f>
        <v/>
      </c>
      <c r="I90" s="523"/>
      <c r="J90" s="523"/>
      <c r="K90" s="523"/>
      <c r="L90" s="524"/>
      <c r="M90" s="522" t="str">
        <f>Calcu!V28</f>
        <v/>
      </c>
      <c r="N90" s="523"/>
      <c r="O90" s="523"/>
      <c r="P90" s="523"/>
      <c r="Q90" s="524"/>
      <c r="R90" s="522" t="str">
        <f>Calcu!W28</f>
        <v/>
      </c>
      <c r="S90" s="523"/>
      <c r="T90" s="523"/>
      <c r="U90" s="523"/>
      <c r="V90" s="524"/>
      <c r="W90" s="257"/>
      <c r="X90" s="256"/>
      <c r="Y90" s="544">
        <v>1</v>
      </c>
      <c r="Z90" s="545"/>
      <c r="AA90" s="545"/>
      <c r="AB90" s="545"/>
      <c r="AC90" s="546"/>
      <c r="AD90" s="522" t="str">
        <f>Calcu!X28</f>
        <v/>
      </c>
      <c r="AE90" s="523"/>
      <c r="AF90" s="523"/>
      <c r="AG90" s="523"/>
      <c r="AH90" s="524"/>
      <c r="AI90" s="522" t="str">
        <f>Calcu!Y28</f>
        <v/>
      </c>
      <c r="AJ90" s="523"/>
      <c r="AK90" s="523"/>
      <c r="AL90" s="523"/>
      <c r="AM90" s="524"/>
      <c r="AN90" s="522" t="str">
        <f>Calcu!Z28</f>
        <v/>
      </c>
      <c r="AO90" s="523"/>
      <c r="AP90" s="523"/>
      <c r="AQ90" s="523"/>
      <c r="AR90" s="524"/>
      <c r="AS90" s="257"/>
      <c r="AT90" s="241"/>
    </row>
    <row r="91" spans="1:46" ht="18.75" customHeight="1">
      <c r="A91" s="241"/>
      <c r="B91" s="256"/>
      <c r="C91" s="544">
        <v>2</v>
      </c>
      <c r="D91" s="545"/>
      <c r="E91" s="545"/>
      <c r="F91" s="545"/>
      <c r="G91" s="546"/>
      <c r="H91" s="522" t="str">
        <f>Calcu!U29</f>
        <v/>
      </c>
      <c r="I91" s="523"/>
      <c r="J91" s="523"/>
      <c r="K91" s="523"/>
      <c r="L91" s="524"/>
      <c r="M91" s="522" t="str">
        <f>Calcu!V29</f>
        <v/>
      </c>
      <c r="N91" s="523"/>
      <c r="O91" s="523"/>
      <c r="P91" s="523"/>
      <c r="Q91" s="524"/>
      <c r="R91" s="522" t="str">
        <f>Calcu!W29</f>
        <v/>
      </c>
      <c r="S91" s="523"/>
      <c r="T91" s="523"/>
      <c r="U91" s="523"/>
      <c r="V91" s="524"/>
      <c r="W91" s="257"/>
      <c r="X91" s="256"/>
      <c r="Y91" s="544">
        <v>2</v>
      </c>
      <c r="Z91" s="545"/>
      <c r="AA91" s="545"/>
      <c r="AB91" s="545"/>
      <c r="AC91" s="546"/>
      <c r="AD91" s="522" t="str">
        <f>Calcu!X29</f>
        <v/>
      </c>
      <c r="AE91" s="523"/>
      <c r="AF91" s="523"/>
      <c r="AG91" s="523"/>
      <c r="AH91" s="524"/>
      <c r="AI91" s="522" t="str">
        <f>Calcu!Y29</f>
        <v/>
      </c>
      <c r="AJ91" s="523"/>
      <c r="AK91" s="523"/>
      <c r="AL91" s="523"/>
      <c r="AM91" s="524"/>
      <c r="AN91" s="522" t="str">
        <f>Calcu!Z29</f>
        <v/>
      </c>
      <c r="AO91" s="523"/>
      <c r="AP91" s="523"/>
      <c r="AQ91" s="523"/>
      <c r="AR91" s="524"/>
      <c r="AS91" s="257"/>
      <c r="AT91" s="241"/>
    </row>
    <row r="92" spans="1:46" ht="18.75" customHeight="1">
      <c r="A92" s="241"/>
      <c r="B92" s="256"/>
      <c r="C92" s="544">
        <v>3</v>
      </c>
      <c r="D92" s="545"/>
      <c r="E92" s="545"/>
      <c r="F92" s="545"/>
      <c r="G92" s="546"/>
      <c r="H92" s="522" t="str">
        <f>Calcu!U30</f>
        <v/>
      </c>
      <c r="I92" s="523"/>
      <c r="J92" s="523"/>
      <c r="K92" s="523"/>
      <c r="L92" s="524"/>
      <c r="M92" s="522" t="str">
        <f>Calcu!V30</f>
        <v/>
      </c>
      <c r="N92" s="523"/>
      <c r="O92" s="523"/>
      <c r="P92" s="523"/>
      <c r="Q92" s="524"/>
      <c r="R92" s="522" t="str">
        <f>Calcu!W30</f>
        <v/>
      </c>
      <c r="S92" s="523"/>
      <c r="T92" s="523"/>
      <c r="U92" s="523"/>
      <c r="V92" s="524"/>
      <c r="W92" s="257"/>
      <c r="X92" s="256"/>
      <c r="Y92" s="544">
        <v>3</v>
      </c>
      <c r="Z92" s="545"/>
      <c r="AA92" s="545"/>
      <c r="AB92" s="545"/>
      <c r="AC92" s="546"/>
      <c r="AD92" s="522" t="str">
        <f>Calcu!X30</f>
        <v/>
      </c>
      <c r="AE92" s="523"/>
      <c r="AF92" s="523"/>
      <c r="AG92" s="523"/>
      <c r="AH92" s="524"/>
      <c r="AI92" s="522" t="str">
        <f>Calcu!Y30</f>
        <v/>
      </c>
      <c r="AJ92" s="523"/>
      <c r="AK92" s="523"/>
      <c r="AL92" s="523"/>
      <c r="AM92" s="524"/>
      <c r="AN92" s="522" t="str">
        <f>Calcu!Z30</f>
        <v/>
      </c>
      <c r="AO92" s="523"/>
      <c r="AP92" s="523"/>
      <c r="AQ92" s="523"/>
      <c r="AR92" s="524"/>
      <c r="AS92" s="257"/>
      <c r="AT92" s="241"/>
    </row>
    <row r="93" spans="1:46" ht="18.75" customHeight="1">
      <c r="A93" s="241"/>
      <c r="B93" s="256"/>
      <c r="C93" s="544">
        <v>4</v>
      </c>
      <c r="D93" s="545"/>
      <c r="E93" s="545"/>
      <c r="F93" s="545"/>
      <c r="G93" s="546"/>
      <c r="H93" s="522" t="str">
        <f>Calcu!U31</f>
        <v/>
      </c>
      <c r="I93" s="523"/>
      <c r="J93" s="523"/>
      <c r="K93" s="523"/>
      <c r="L93" s="524"/>
      <c r="M93" s="522" t="str">
        <f>Calcu!V31</f>
        <v/>
      </c>
      <c r="N93" s="523"/>
      <c r="O93" s="523"/>
      <c r="P93" s="523"/>
      <c r="Q93" s="524"/>
      <c r="R93" s="522" t="str">
        <f>Calcu!W31</f>
        <v/>
      </c>
      <c r="S93" s="523"/>
      <c r="T93" s="523"/>
      <c r="U93" s="523"/>
      <c r="V93" s="524"/>
      <c r="W93" s="257"/>
      <c r="X93" s="256"/>
      <c r="Y93" s="544">
        <v>4</v>
      </c>
      <c r="Z93" s="545"/>
      <c r="AA93" s="545"/>
      <c r="AB93" s="545"/>
      <c r="AC93" s="546"/>
      <c r="AD93" s="522" t="str">
        <f>Calcu!X31</f>
        <v/>
      </c>
      <c r="AE93" s="523"/>
      <c r="AF93" s="523"/>
      <c r="AG93" s="523"/>
      <c r="AH93" s="524"/>
      <c r="AI93" s="522" t="str">
        <f>Calcu!Y31</f>
        <v/>
      </c>
      <c r="AJ93" s="523"/>
      <c r="AK93" s="523"/>
      <c r="AL93" s="523"/>
      <c r="AM93" s="524"/>
      <c r="AN93" s="522" t="str">
        <f>Calcu!Z31</f>
        <v/>
      </c>
      <c r="AO93" s="523"/>
      <c r="AP93" s="523"/>
      <c r="AQ93" s="523"/>
      <c r="AR93" s="524"/>
      <c r="AS93" s="257"/>
      <c r="AT93" s="241"/>
    </row>
    <row r="94" spans="1:46" ht="18.75" customHeight="1">
      <c r="A94" s="241"/>
      <c r="B94" s="256"/>
      <c r="C94" s="544">
        <v>5</v>
      </c>
      <c r="D94" s="545"/>
      <c r="E94" s="545"/>
      <c r="F94" s="545"/>
      <c r="G94" s="546"/>
      <c r="H94" s="522" t="str">
        <f>Calcu!U32</f>
        <v/>
      </c>
      <c r="I94" s="523"/>
      <c r="J94" s="523"/>
      <c r="K94" s="523"/>
      <c r="L94" s="524"/>
      <c r="M94" s="522" t="str">
        <f>Calcu!V32</f>
        <v/>
      </c>
      <c r="N94" s="523"/>
      <c r="O94" s="523"/>
      <c r="P94" s="523"/>
      <c r="Q94" s="524"/>
      <c r="R94" s="522" t="str">
        <f>Calcu!W32</f>
        <v/>
      </c>
      <c r="S94" s="523"/>
      <c r="T94" s="523"/>
      <c r="U94" s="523"/>
      <c r="V94" s="524"/>
      <c r="W94" s="257"/>
      <c r="X94" s="256"/>
      <c r="Y94" s="544">
        <v>5</v>
      </c>
      <c r="Z94" s="545"/>
      <c r="AA94" s="545"/>
      <c r="AB94" s="545"/>
      <c r="AC94" s="546"/>
      <c r="AD94" s="522" t="str">
        <f>Calcu!X32</f>
        <v/>
      </c>
      <c r="AE94" s="523"/>
      <c r="AF94" s="523"/>
      <c r="AG94" s="523"/>
      <c r="AH94" s="524"/>
      <c r="AI94" s="522" t="str">
        <f>Calcu!Y32</f>
        <v/>
      </c>
      <c r="AJ94" s="523"/>
      <c r="AK94" s="523"/>
      <c r="AL94" s="523"/>
      <c r="AM94" s="524"/>
      <c r="AN94" s="522" t="str">
        <f>Calcu!Z32</f>
        <v/>
      </c>
      <c r="AO94" s="523"/>
      <c r="AP94" s="523"/>
      <c r="AQ94" s="523"/>
      <c r="AR94" s="524"/>
      <c r="AS94" s="257"/>
      <c r="AT94" s="241"/>
    </row>
    <row r="95" spans="1:46" ht="18.75" customHeight="1">
      <c r="A95" s="241"/>
      <c r="B95" s="256"/>
      <c r="C95" s="544">
        <v>6</v>
      </c>
      <c r="D95" s="545"/>
      <c r="E95" s="545"/>
      <c r="F95" s="545"/>
      <c r="G95" s="546"/>
      <c r="H95" s="522" t="str">
        <f>Calcu!U33</f>
        <v/>
      </c>
      <c r="I95" s="523"/>
      <c r="J95" s="523"/>
      <c r="K95" s="523"/>
      <c r="L95" s="524"/>
      <c r="M95" s="522" t="str">
        <f>Calcu!V33</f>
        <v/>
      </c>
      <c r="N95" s="523"/>
      <c r="O95" s="523"/>
      <c r="P95" s="523"/>
      <c r="Q95" s="524"/>
      <c r="R95" s="522" t="str">
        <f>Calcu!W33</f>
        <v/>
      </c>
      <c r="S95" s="523"/>
      <c r="T95" s="523"/>
      <c r="U95" s="523"/>
      <c r="V95" s="524"/>
      <c r="W95" s="257"/>
      <c r="X95" s="256"/>
      <c r="Y95" s="544">
        <v>6</v>
      </c>
      <c r="Z95" s="545"/>
      <c r="AA95" s="545"/>
      <c r="AB95" s="545"/>
      <c r="AC95" s="546"/>
      <c r="AD95" s="522" t="str">
        <f>Calcu!X33</f>
        <v/>
      </c>
      <c r="AE95" s="523"/>
      <c r="AF95" s="523"/>
      <c r="AG95" s="523"/>
      <c r="AH95" s="524"/>
      <c r="AI95" s="522" t="str">
        <f>Calcu!Y33</f>
        <v/>
      </c>
      <c r="AJ95" s="523"/>
      <c r="AK95" s="523"/>
      <c r="AL95" s="523"/>
      <c r="AM95" s="524"/>
      <c r="AN95" s="522" t="str">
        <f>Calcu!Z33</f>
        <v/>
      </c>
      <c r="AO95" s="523"/>
      <c r="AP95" s="523"/>
      <c r="AQ95" s="523"/>
      <c r="AR95" s="524"/>
      <c r="AS95" s="257"/>
      <c r="AT95" s="241"/>
    </row>
    <row r="96" spans="1:46" ht="18.75" customHeight="1">
      <c r="A96" s="241"/>
      <c r="B96" s="256"/>
      <c r="C96" s="544">
        <v>7</v>
      </c>
      <c r="D96" s="545"/>
      <c r="E96" s="545"/>
      <c r="F96" s="545"/>
      <c r="G96" s="546"/>
      <c r="H96" s="522" t="str">
        <f>Calcu!U34</f>
        <v/>
      </c>
      <c r="I96" s="523"/>
      <c r="J96" s="523"/>
      <c r="K96" s="523"/>
      <c r="L96" s="524"/>
      <c r="M96" s="522" t="str">
        <f>Calcu!V34</f>
        <v/>
      </c>
      <c r="N96" s="523"/>
      <c r="O96" s="523"/>
      <c r="P96" s="523"/>
      <c r="Q96" s="524"/>
      <c r="R96" s="522" t="str">
        <f>Calcu!W34</f>
        <v/>
      </c>
      <c r="S96" s="523"/>
      <c r="T96" s="523"/>
      <c r="U96" s="523"/>
      <c r="V96" s="524"/>
      <c r="W96" s="257"/>
      <c r="X96" s="256"/>
      <c r="Y96" s="544">
        <v>7</v>
      </c>
      <c r="Z96" s="545"/>
      <c r="AA96" s="545"/>
      <c r="AB96" s="545"/>
      <c r="AC96" s="546"/>
      <c r="AD96" s="522" t="str">
        <f>Calcu!X34</f>
        <v/>
      </c>
      <c r="AE96" s="523"/>
      <c r="AF96" s="523"/>
      <c r="AG96" s="523"/>
      <c r="AH96" s="524"/>
      <c r="AI96" s="522" t="str">
        <f>Calcu!Y34</f>
        <v/>
      </c>
      <c r="AJ96" s="523"/>
      <c r="AK96" s="523"/>
      <c r="AL96" s="523"/>
      <c r="AM96" s="524"/>
      <c r="AN96" s="522" t="str">
        <f>Calcu!Z34</f>
        <v/>
      </c>
      <c r="AO96" s="523"/>
      <c r="AP96" s="523"/>
      <c r="AQ96" s="523"/>
      <c r="AR96" s="524"/>
      <c r="AS96" s="257"/>
      <c r="AT96" s="241"/>
    </row>
    <row r="97" spans="1:46" ht="18.75" customHeight="1">
      <c r="A97" s="241"/>
      <c r="B97" s="256"/>
      <c r="C97" s="544">
        <v>8</v>
      </c>
      <c r="D97" s="545"/>
      <c r="E97" s="545"/>
      <c r="F97" s="545"/>
      <c r="G97" s="546"/>
      <c r="H97" s="522" t="str">
        <f>Calcu!U35</f>
        <v/>
      </c>
      <c r="I97" s="523"/>
      <c r="J97" s="523"/>
      <c r="K97" s="523"/>
      <c r="L97" s="524"/>
      <c r="M97" s="522" t="str">
        <f>Calcu!V35</f>
        <v/>
      </c>
      <c r="N97" s="523"/>
      <c r="O97" s="523"/>
      <c r="P97" s="523"/>
      <c r="Q97" s="524"/>
      <c r="R97" s="522" t="str">
        <f>Calcu!W35</f>
        <v/>
      </c>
      <c r="S97" s="523"/>
      <c r="T97" s="523"/>
      <c r="U97" s="523"/>
      <c r="V97" s="524"/>
      <c r="W97" s="257"/>
      <c r="X97" s="256"/>
      <c r="Y97" s="544">
        <v>8</v>
      </c>
      <c r="Z97" s="545"/>
      <c r="AA97" s="545"/>
      <c r="AB97" s="545"/>
      <c r="AC97" s="546"/>
      <c r="AD97" s="522" t="str">
        <f>Calcu!X35</f>
        <v/>
      </c>
      <c r="AE97" s="523"/>
      <c r="AF97" s="523"/>
      <c r="AG97" s="523"/>
      <c r="AH97" s="524"/>
      <c r="AI97" s="522" t="str">
        <f>Calcu!Y35</f>
        <v/>
      </c>
      <c r="AJ97" s="523"/>
      <c r="AK97" s="523"/>
      <c r="AL97" s="523"/>
      <c r="AM97" s="524"/>
      <c r="AN97" s="522" t="str">
        <f>Calcu!Z35</f>
        <v/>
      </c>
      <c r="AO97" s="523"/>
      <c r="AP97" s="523"/>
      <c r="AQ97" s="523"/>
      <c r="AR97" s="524"/>
      <c r="AS97" s="257"/>
      <c r="AT97" s="241"/>
    </row>
    <row r="98" spans="1:46" ht="18.75" customHeight="1">
      <c r="A98" s="241"/>
      <c r="B98" s="237"/>
      <c r="C98" s="544">
        <v>9</v>
      </c>
      <c r="D98" s="545"/>
      <c r="E98" s="545"/>
      <c r="F98" s="545"/>
      <c r="G98" s="546"/>
      <c r="H98" s="522" t="str">
        <f>Calcu!U36</f>
        <v/>
      </c>
      <c r="I98" s="523"/>
      <c r="J98" s="523"/>
      <c r="K98" s="523"/>
      <c r="L98" s="524"/>
      <c r="M98" s="522" t="str">
        <f>Calcu!V36</f>
        <v/>
      </c>
      <c r="N98" s="523"/>
      <c r="O98" s="523"/>
      <c r="P98" s="523"/>
      <c r="Q98" s="524"/>
      <c r="R98" s="522" t="str">
        <f>Calcu!W36</f>
        <v/>
      </c>
      <c r="S98" s="523"/>
      <c r="T98" s="523"/>
      <c r="U98" s="523"/>
      <c r="V98" s="524"/>
      <c r="W98" s="260"/>
      <c r="X98" s="260"/>
      <c r="Y98" s="544">
        <v>9</v>
      </c>
      <c r="Z98" s="545"/>
      <c r="AA98" s="545"/>
      <c r="AB98" s="545"/>
      <c r="AC98" s="546"/>
      <c r="AD98" s="522" t="str">
        <f>Calcu!X36</f>
        <v/>
      </c>
      <c r="AE98" s="523"/>
      <c r="AF98" s="523"/>
      <c r="AG98" s="523"/>
      <c r="AH98" s="524"/>
      <c r="AI98" s="522" t="str">
        <f>Calcu!Y36</f>
        <v/>
      </c>
      <c r="AJ98" s="523"/>
      <c r="AK98" s="523"/>
      <c r="AL98" s="523"/>
      <c r="AM98" s="524"/>
      <c r="AN98" s="522" t="str">
        <f>Calcu!Z36</f>
        <v/>
      </c>
      <c r="AO98" s="523"/>
      <c r="AP98" s="523"/>
      <c r="AQ98" s="523"/>
      <c r="AR98" s="524"/>
      <c r="AS98" s="260"/>
      <c r="AT98" s="241"/>
    </row>
    <row r="99" spans="1:46" ht="18.75" customHeight="1">
      <c r="A99" s="241"/>
      <c r="B99" s="237"/>
      <c r="C99" s="544">
        <v>10</v>
      </c>
      <c r="D99" s="545"/>
      <c r="E99" s="545"/>
      <c r="F99" s="545"/>
      <c r="G99" s="546"/>
      <c r="H99" s="522" t="str">
        <f>Calcu!U37</f>
        <v/>
      </c>
      <c r="I99" s="523"/>
      <c r="J99" s="523"/>
      <c r="K99" s="523"/>
      <c r="L99" s="524"/>
      <c r="M99" s="522" t="str">
        <f>Calcu!V37</f>
        <v/>
      </c>
      <c r="N99" s="523"/>
      <c r="O99" s="523"/>
      <c r="P99" s="523"/>
      <c r="Q99" s="524"/>
      <c r="R99" s="522" t="str">
        <f>Calcu!W37</f>
        <v/>
      </c>
      <c r="S99" s="523"/>
      <c r="T99" s="523"/>
      <c r="U99" s="523"/>
      <c r="V99" s="524"/>
      <c r="W99" s="260"/>
      <c r="X99" s="260"/>
      <c r="Y99" s="544">
        <v>10</v>
      </c>
      <c r="Z99" s="545"/>
      <c r="AA99" s="545"/>
      <c r="AB99" s="545"/>
      <c r="AC99" s="546"/>
      <c r="AD99" s="522" t="str">
        <f>Calcu!X37</f>
        <v/>
      </c>
      <c r="AE99" s="523"/>
      <c r="AF99" s="523"/>
      <c r="AG99" s="523"/>
      <c r="AH99" s="524"/>
      <c r="AI99" s="522" t="str">
        <f>Calcu!Y37</f>
        <v/>
      </c>
      <c r="AJ99" s="523"/>
      <c r="AK99" s="523"/>
      <c r="AL99" s="523"/>
      <c r="AM99" s="524"/>
      <c r="AN99" s="522" t="str">
        <f>Calcu!Z37</f>
        <v/>
      </c>
      <c r="AO99" s="523"/>
      <c r="AP99" s="523"/>
      <c r="AQ99" s="523"/>
      <c r="AR99" s="524"/>
      <c r="AS99" s="260"/>
      <c r="AT99" s="241"/>
    </row>
    <row r="100" spans="1:46" ht="18.75" customHeight="1">
      <c r="A100" s="241"/>
      <c r="B100" s="237"/>
      <c r="C100" s="544">
        <v>11</v>
      </c>
      <c r="D100" s="545"/>
      <c r="E100" s="545"/>
      <c r="F100" s="545"/>
      <c r="G100" s="546"/>
      <c r="H100" s="522" t="str">
        <f>Calcu!U38</f>
        <v/>
      </c>
      <c r="I100" s="523"/>
      <c r="J100" s="523"/>
      <c r="K100" s="523"/>
      <c r="L100" s="524"/>
      <c r="M100" s="522" t="str">
        <f>Calcu!V38</f>
        <v/>
      </c>
      <c r="N100" s="523"/>
      <c r="O100" s="523"/>
      <c r="P100" s="523"/>
      <c r="Q100" s="524"/>
      <c r="R100" s="522" t="str">
        <f>Calcu!W38</f>
        <v/>
      </c>
      <c r="S100" s="523"/>
      <c r="T100" s="523"/>
      <c r="U100" s="523"/>
      <c r="V100" s="524"/>
      <c r="W100" s="260"/>
      <c r="X100" s="260"/>
      <c r="Y100" s="544">
        <v>11</v>
      </c>
      <c r="Z100" s="545"/>
      <c r="AA100" s="545"/>
      <c r="AB100" s="545"/>
      <c r="AC100" s="546"/>
      <c r="AD100" s="522" t="str">
        <f>Calcu!X38</f>
        <v/>
      </c>
      <c r="AE100" s="523"/>
      <c r="AF100" s="523"/>
      <c r="AG100" s="523"/>
      <c r="AH100" s="524"/>
      <c r="AI100" s="522" t="str">
        <f>Calcu!Y38</f>
        <v/>
      </c>
      <c r="AJ100" s="523"/>
      <c r="AK100" s="523"/>
      <c r="AL100" s="523"/>
      <c r="AM100" s="524"/>
      <c r="AN100" s="522" t="str">
        <f>Calcu!Z38</f>
        <v/>
      </c>
      <c r="AO100" s="523"/>
      <c r="AP100" s="523"/>
      <c r="AQ100" s="523"/>
      <c r="AR100" s="524"/>
      <c r="AS100" s="260"/>
      <c r="AT100" s="241"/>
    </row>
    <row r="101" spans="1:46" ht="18.75" customHeight="1">
      <c r="A101" s="241"/>
      <c r="B101" s="237"/>
      <c r="C101" s="544">
        <v>12</v>
      </c>
      <c r="D101" s="545"/>
      <c r="E101" s="545"/>
      <c r="F101" s="545"/>
      <c r="G101" s="546"/>
      <c r="H101" s="522" t="str">
        <f>Calcu!U39</f>
        <v/>
      </c>
      <c r="I101" s="523"/>
      <c r="J101" s="523"/>
      <c r="K101" s="523"/>
      <c r="L101" s="524"/>
      <c r="M101" s="522" t="str">
        <f>Calcu!V39</f>
        <v/>
      </c>
      <c r="N101" s="523"/>
      <c r="O101" s="523"/>
      <c r="P101" s="523"/>
      <c r="Q101" s="524"/>
      <c r="R101" s="522" t="str">
        <f>Calcu!W39</f>
        <v/>
      </c>
      <c r="S101" s="523"/>
      <c r="T101" s="523"/>
      <c r="U101" s="523"/>
      <c r="V101" s="524"/>
      <c r="W101" s="260"/>
      <c r="X101" s="260"/>
      <c r="Y101" s="544">
        <v>12</v>
      </c>
      <c r="Z101" s="545"/>
      <c r="AA101" s="545"/>
      <c r="AB101" s="545"/>
      <c r="AC101" s="546"/>
      <c r="AD101" s="522" t="str">
        <f>Calcu!X39</f>
        <v/>
      </c>
      <c r="AE101" s="523"/>
      <c r="AF101" s="523"/>
      <c r="AG101" s="523"/>
      <c r="AH101" s="524"/>
      <c r="AI101" s="522" t="str">
        <f>Calcu!Y39</f>
        <v/>
      </c>
      <c r="AJ101" s="523"/>
      <c r="AK101" s="523"/>
      <c r="AL101" s="523"/>
      <c r="AM101" s="524"/>
      <c r="AN101" s="522" t="str">
        <f>Calcu!Z39</f>
        <v/>
      </c>
      <c r="AO101" s="523"/>
      <c r="AP101" s="523"/>
      <c r="AQ101" s="523"/>
      <c r="AR101" s="524"/>
      <c r="AS101" s="260"/>
      <c r="AT101" s="241"/>
    </row>
    <row r="102" spans="1:46" ht="18.75" customHeight="1">
      <c r="A102" s="241"/>
      <c r="B102" s="237"/>
      <c r="C102" s="544">
        <v>13</v>
      </c>
      <c r="D102" s="545"/>
      <c r="E102" s="545"/>
      <c r="F102" s="545"/>
      <c r="G102" s="546"/>
      <c r="H102" s="522" t="str">
        <f>Calcu!U40</f>
        <v/>
      </c>
      <c r="I102" s="523"/>
      <c r="J102" s="523"/>
      <c r="K102" s="523"/>
      <c r="L102" s="524"/>
      <c r="M102" s="522" t="str">
        <f>Calcu!V40</f>
        <v/>
      </c>
      <c r="N102" s="523"/>
      <c r="O102" s="523"/>
      <c r="P102" s="523"/>
      <c r="Q102" s="524"/>
      <c r="R102" s="522" t="str">
        <f>Calcu!W40</f>
        <v/>
      </c>
      <c r="S102" s="523"/>
      <c r="T102" s="523"/>
      <c r="U102" s="523"/>
      <c r="V102" s="524"/>
      <c r="W102" s="260"/>
      <c r="X102" s="260"/>
      <c r="Y102" s="544">
        <v>13</v>
      </c>
      <c r="Z102" s="545"/>
      <c r="AA102" s="545"/>
      <c r="AB102" s="545"/>
      <c r="AC102" s="546"/>
      <c r="AD102" s="522" t="str">
        <f>Calcu!X40</f>
        <v/>
      </c>
      <c r="AE102" s="523"/>
      <c r="AF102" s="523"/>
      <c r="AG102" s="523"/>
      <c r="AH102" s="524"/>
      <c r="AI102" s="522" t="str">
        <f>Calcu!Y40</f>
        <v/>
      </c>
      <c r="AJ102" s="523"/>
      <c r="AK102" s="523"/>
      <c r="AL102" s="523"/>
      <c r="AM102" s="524"/>
      <c r="AN102" s="522" t="str">
        <f>Calcu!Z40</f>
        <v/>
      </c>
      <c r="AO102" s="523"/>
      <c r="AP102" s="523"/>
      <c r="AQ102" s="523"/>
      <c r="AR102" s="524"/>
      <c r="AS102" s="260"/>
      <c r="AT102" s="241"/>
    </row>
    <row r="103" spans="1:46" ht="18.75" customHeight="1">
      <c r="A103" s="241"/>
      <c r="B103" s="237"/>
      <c r="C103" s="544">
        <v>14</v>
      </c>
      <c r="D103" s="545"/>
      <c r="E103" s="545"/>
      <c r="F103" s="545"/>
      <c r="G103" s="546"/>
      <c r="H103" s="522" t="str">
        <f>Calcu!U41</f>
        <v/>
      </c>
      <c r="I103" s="523"/>
      <c r="J103" s="523"/>
      <c r="K103" s="523"/>
      <c r="L103" s="524"/>
      <c r="M103" s="522" t="str">
        <f>Calcu!V41</f>
        <v/>
      </c>
      <c r="N103" s="523"/>
      <c r="O103" s="523"/>
      <c r="P103" s="523"/>
      <c r="Q103" s="524"/>
      <c r="R103" s="522" t="str">
        <f>Calcu!W41</f>
        <v/>
      </c>
      <c r="S103" s="523"/>
      <c r="T103" s="523"/>
      <c r="U103" s="523"/>
      <c r="V103" s="524"/>
      <c r="W103" s="260"/>
      <c r="X103" s="260"/>
      <c r="Y103" s="544">
        <v>14</v>
      </c>
      <c r="Z103" s="545"/>
      <c r="AA103" s="545"/>
      <c r="AB103" s="545"/>
      <c r="AC103" s="546"/>
      <c r="AD103" s="522" t="str">
        <f>Calcu!X41</f>
        <v/>
      </c>
      <c r="AE103" s="523"/>
      <c r="AF103" s="523"/>
      <c r="AG103" s="523"/>
      <c r="AH103" s="524"/>
      <c r="AI103" s="522" t="str">
        <f>Calcu!Y41</f>
        <v/>
      </c>
      <c r="AJ103" s="523"/>
      <c r="AK103" s="523"/>
      <c r="AL103" s="523"/>
      <c r="AM103" s="524"/>
      <c r="AN103" s="522" t="str">
        <f>Calcu!Z41</f>
        <v/>
      </c>
      <c r="AO103" s="523"/>
      <c r="AP103" s="523"/>
      <c r="AQ103" s="523"/>
      <c r="AR103" s="524"/>
      <c r="AS103" s="260"/>
      <c r="AT103" s="241"/>
    </row>
    <row r="104" spans="1:46" ht="18.75" customHeight="1">
      <c r="A104" s="241"/>
      <c r="B104" s="237"/>
      <c r="C104" s="544">
        <v>15</v>
      </c>
      <c r="D104" s="545"/>
      <c r="E104" s="545"/>
      <c r="F104" s="545"/>
      <c r="G104" s="546"/>
      <c r="H104" s="522" t="str">
        <f>Calcu!U42</f>
        <v/>
      </c>
      <c r="I104" s="523"/>
      <c r="J104" s="523"/>
      <c r="K104" s="523"/>
      <c r="L104" s="524"/>
      <c r="M104" s="522" t="str">
        <f>Calcu!V42</f>
        <v/>
      </c>
      <c r="N104" s="523"/>
      <c r="O104" s="523"/>
      <c r="P104" s="523"/>
      <c r="Q104" s="524"/>
      <c r="R104" s="522" t="str">
        <f>Calcu!W42</f>
        <v/>
      </c>
      <c r="S104" s="523"/>
      <c r="T104" s="523"/>
      <c r="U104" s="523"/>
      <c r="V104" s="524"/>
      <c r="W104" s="260"/>
      <c r="X104" s="260"/>
      <c r="Y104" s="544">
        <v>15</v>
      </c>
      <c r="Z104" s="545"/>
      <c r="AA104" s="545"/>
      <c r="AB104" s="545"/>
      <c r="AC104" s="546"/>
      <c r="AD104" s="522" t="str">
        <f>Calcu!X42</f>
        <v/>
      </c>
      <c r="AE104" s="523"/>
      <c r="AF104" s="523"/>
      <c r="AG104" s="523"/>
      <c r="AH104" s="524"/>
      <c r="AI104" s="522" t="str">
        <f>Calcu!Y42</f>
        <v/>
      </c>
      <c r="AJ104" s="523"/>
      <c r="AK104" s="523"/>
      <c r="AL104" s="523"/>
      <c r="AM104" s="524"/>
      <c r="AN104" s="522" t="str">
        <f>Calcu!Z42</f>
        <v/>
      </c>
      <c r="AO104" s="523"/>
      <c r="AP104" s="523"/>
      <c r="AQ104" s="523"/>
      <c r="AR104" s="524"/>
      <c r="AS104" s="260"/>
      <c r="AT104" s="241"/>
    </row>
    <row r="105" spans="1:46" ht="18.75" customHeight="1">
      <c r="A105" s="241"/>
      <c r="B105" s="237"/>
      <c r="C105" s="544">
        <v>16</v>
      </c>
      <c r="D105" s="545"/>
      <c r="E105" s="545"/>
      <c r="F105" s="545"/>
      <c r="G105" s="546"/>
      <c r="H105" s="522" t="str">
        <f>Calcu!U43</f>
        <v/>
      </c>
      <c r="I105" s="523"/>
      <c r="J105" s="523"/>
      <c r="K105" s="523"/>
      <c r="L105" s="524"/>
      <c r="M105" s="522" t="str">
        <f>Calcu!V43</f>
        <v/>
      </c>
      <c r="N105" s="523"/>
      <c r="O105" s="523"/>
      <c r="P105" s="523"/>
      <c r="Q105" s="524"/>
      <c r="R105" s="522" t="str">
        <f>Calcu!W43</f>
        <v/>
      </c>
      <c r="S105" s="523"/>
      <c r="T105" s="523"/>
      <c r="U105" s="523"/>
      <c r="V105" s="524"/>
      <c r="W105" s="260"/>
      <c r="X105" s="260"/>
      <c r="Y105" s="544">
        <v>16</v>
      </c>
      <c r="Z105" s="545"/>
      <c r="AA105" s="545"/>
      <c r="AB105" s="545"/>
      <c r="AC105" s="546"/>
      <c r="AD105" s="522" t="str">
        <f>Calcu!X43</f>
        <v/>
      </c>
      <c r="AE105" s="523"/>
      <c r="AF105" s="523"/>
      <c r="AG105" s="523"/>
      <c r="AH105" s="524"/>
      <c r="AI105" s="522" t="str">
        <f>Calcu!Y43</f>
        <v/>
      </c>
      <c r="AJ105" s="523"/>
      <c r="AK105" s="523"/>
      <c r="AL105" s="523"/>
      <c r="AM105" s="524"/>
      <c r="AN105" s="522" t="str">
        <f>Calcu!Z43</f>
        <v/>
      </c>
      <c r="AO105" s="523"/>
      <c r="AP105" s="523"/>
      <c r="AQ105" s="523"/>
      <c r="AR105" s="524"/>
      <c r="AS105" s="260"/>
      <c r="AT105" s="241"/>
    </row>
    <row r="106" spans="1:46" ht="18.75" customHeight="1">
      <c r="A106" s="241"/>
      <c r="B106" s="237"/>
      <c r="C106" s="544">
        <v>17</v>
      </c>
      <c r="D106" s="545"/>
      <c r="E106" s="545"/>
      <c r="F106" s="545"/>
      <c r="G106" s="546"/>
      <c r="H106" s="522" t="str">
        <f>Calcu!U44</f>
        <v/>
      </c>
      <c r="I106" s="523"/>
      <c r="J106" s="523"/>
      <c r="K106" s="523"/>
      <c r="L106" s="524"/>
      <c r="M106" s="522" t="str">
        <f>Calcu!V44</f>
        <v/>
      </c>
      <c r="N106" s="523"/>
      <c r="O106" s="523"/>
      <c r="P106" s="523"/>
      <c r="Q106" s="524"/>
      <c r="R106" s="522" t="str">
        <f>Calcu!W44</f>
        <v/>
      </c>
      <c r="S106" s="523"/>
      <c r="T106" s="523"/>
      <c r="U106" s="523"/>
      <c r="V106" s="524"/>
      <c r="W106" s="260"/>
      <c r="X106" s="260"/>
      <c r="Y106" s="544">
        <v>17</v>
      </c>
      <c r="Z106" s="545"/>
      <c r="AA106" s="545"/>
      <c r="AB106" s="545"/>
      <c r="AC106" s="546"/>
      <c r="AD106" s="522" t="str">
        <f>Calcu!X44</f>
        <v/>
      </c>
      <c r="AE106" s="523"/>
      <c r="AF106" s="523"/>
      <c r="AG106" s="523"/>
      <c r="AH106" s="524"/>
      <c r="AI106" s="522" t="str">
        <f>Calcu!Y44</f>
        <v/>
      </c>
      <c r="AJ106" s="523"/>
      <c r="AK106" s="523"/>
      <c r="AL106" s="523"/>
      <c r="AM106" s="524"/>
      <c r="AN106" s="522" t="str">
        <f>Calcu!Z44</f>
        <v/>
      </c>
      <c r="AO106" s="523"/>
      <c r="AP106" s="523"/>
      <c r="AQ106" s="523"/>
      <c r="AR106" s="524"/>
      <c r="AS106" s="260"/>
      <c r="AT106" s="241"/>
    </row>
    <row r="107" spans="1:46" ht="18.75" customHeight="1">
      <c r="A107" s="241"/>
      <c r="B107" s="237"/>
      <c r="C107" s="544">
        <v>18</v>
      </c>
      <c r="D107" s="545"/>
      <c r="E107" s="545"/>
      <c r="F107" s="545"/>
      <c r="G107" s="546"/>
      <c r="H107" s="522" t="str">
        <f>Calcu!U45</f>
        <v/>
      </c>
      <c r="I107" s="523"/>
      <c r="J107" s="523"/>
      <c r="K107" s="523"/>
      <c r="L107" s="524"/>
      <c r="M107" s="522" t="str">
        <f>Calcu!V45</f>
        <v/>
      </c>
      <c r="N107" s="523"/>
      <c r="O107" s="523"/>
      <c r="P107" s="523"/>
      <c r="Q107" s="524"/>
      <c r="R107" s="522" t="str">
        <f>Calcu!W45</f>
        <v/>
      </c>
      <c r="S107" s="523"/>
      <c r="T107" s="523"/>
      <c r="U107" s="523"/>
      <c r="V107" s="524"/>
      <c r="W107" s="260"/>
      <c r="X107" s="260"/>
      <c r="Y107" s="544">
        <v>18</v>
      </c>
      <c r="Z107" s="545"/>
      <c r="AA107" s="545"/>
      <c r="AB107" s="545"/>
      <c r="AC107" s="546"/>
      <c r="AD107" s="522" t="str">
        <f>Calcu!X45</f>
        <v/>
      </c>
      <c r="AE107" s="523"/>
      <c r="AF107" s="523"/>
      <c r="AG107" s="523"/>
      <c r="AH107" s="524"/>
      <c r="AI107" s="522" t="str">
        <f>Calcu!Y45</f>
        <v/>
      </c>
      <c r="AJ107" s="523"/>
      <c r="AK107" s="523"/>
      <c r="AL107" s="523"/>
      <c r="AM107" s="524"/>
      <c r="AN107" s="522" t="str">
        <f>Calcu!Z45</f>
        <v/>
      </c>
      <c r="AO107" s="523"/>
      <c r="AP107" s="523"/>
      <c r="AQ107" s="523"/>
      <c r="AR107" s="524"/>
      <c r="AS107" s="260"/>
      <c r="AT107" s="241"/>
    </row>
    <row r="108" spans="1:46" ht="18.75" customHeight="1">
      <c r="A108" s="241"/>
      <c r="B108" s="237"/>
      <c r="C108" s="544">
        <v>19</v>
      </c>
      <c r="D108" s="545"/>
      <c r="E108" s="545"/>
      <c r="F108" s="545"/>
      <c r="G108" s="546"/>
      <c r="H108" s="522" t="str">
        <f>Calcu!U46</f>
        <v/>
      </c>
      <c r="I108" s="523"/>
      <c r="J108" s="523"/>
      <c r="K108" s="523"/>
      <c r="L108" s="524"/>
      <c r="M108" s="522" t="str">
        <f>Calcu!V46</f>
        <v/>
      </c>
      <c r="N108" s="523"/>
      <c r="O108" s="523"/>
      <c r="P108" s="523"/>
      <c r="Q108" s="524"/>
      <c r="R108" s="522" t="str">
        <f>Calcu!W46</f>
        <v/>
      </c>
      <c r="S108" s="523"/>
      <c r="T108" s="523"/>
      <c r="U108" s="523"/>
      <c r="V108" s="524"/>
      <c r="W108" s="260"/>
      <c r="X108" s="260"/>
      <c r="Y108" s="544">
        <v>19</v>
      </c>
      <c r="Z108" s="545"/>
      <c r="AA108" s="545"/>
      <c r="AB108" s="545"/>
      <c r="AC108" s="546"/>
      <c r="AD108" s="522" t="str">
        <f>Calcu!X46</f>
        <v/>
      </c>
      <c r="AE108" s="523"/>
      <c r="AF108" s="523"/>
      <c r="AG108" s="523"/>
      <c r="AH108" s="524"/>
      <c r="AI108" s="522" t="str">
        <f>Calcu!Y46</f>
        <v/>
      </c>
      <c r="AJ108" s="523"/>
      <c r="AK108" s="523"/>
      <c r="AL108" s="523"/>
      <c r="AM108" s="524"/>
      <c r="AN108" s="522" t="str">
        <f>Calcu!Z46</f>
        <v/>
      </c>
      <c r="AO108" s="523"/>
      <c r="AP108" s="523"/>
      <c r="AQ108" s="523"/>
      <c r="AR108" s="524"/>
      <c r="AS108" s="260"/>
      <c r="AT108" s="241"/>
    </row>
    <row r="109" spans="1:46" ht="18.75" customHeight="1">
      <c r="A109" s="241"/>
      <c r="B109" s="237"/>
      <c r="C109" s="544">
        <v>20</v>
      </c>
      <c r="D109" s="545"/>
      <c r="E109" s="545"/>
      <c r="F109" s="545"/>
      <c r="G109" s="546"/>
      <c r="H109" s="522" t="str">
        <f>Calcu!U47</f>
        <v/>
      </c>
      <c r="I109" s="523"/>
      <c r="J109" s="523"/>
      <c r="K109" s="523"/>
      <c r="L109" s="524"/>
      <c r="M109" s="522" t="str">
        <f>Calcu!V47</f>
        <v/>
      </c>
      <c r="N109" s="523"/>
      <c r="O109" s="523"/>
      <c r="P109" s="523"/>
      <c r="Q109" s="524"/>
      <c r="R109" s="522" t="str">
        <f>Calcu!W47</f>
        <v/>
      </c>
      <c r="S109" s="523"/>
      <c r="T109" s="523"/>
      <c r="U109" s="523"/>
      <c r="V109" s="524"/>
      <c r="W109" s="260"/>
      <c r="X109" s="260"/>
      <c r="Y109" s="544">
        <v>20</v>
      </c>
      <c r="Z109" s="545"/>
      <c r="AA109" s="545"/>
      <c r="AB109" s="545"/>
      <c r="AC109" s="546"/>
      <c r="AD109" s="522" t="str">
        <f>Calcu!X47</f>
        <v/>
      </c>
      <c r="AE109" s="523"/>
      <c r="AF109" s="523"/>
      <c r="AG109" s="523"/>
      <c r="AH109" s="524"/>
      <c r="AI109" s="522" t="str">
        <f>Calcu!Y47</f>
        <v/>
      </c>
      <c r="AJ109" s="523"/>
      <c r="AK109" s="523"/>
      <c r="AL109" s="523"/>
      <c r="AM109" s="524"/>
      <c r="AN109" s="522" t="str">
        <f>Calcu!Z47</f>
        <v/>
      </c>
      <c r="AO109" s="523"/>
      <c r="AP109" s="523"/>
      <c r="AQ109" s="523"/>
      <c r="AR109" s="524"/>
      <c r="AS109" s="260"/>
      <c r="AT109" s="241"/>
    </row>
    <row r="110" spans="1:46" ht="18.75" customHeight="1">
      <c r="A110" s="241"/>
      <c r="B110" s="237"/>
      <c r="C110" s="261"/>
      <c r="D110" s="261"/>
      <c r="E110" s="261"/>
      <c r="F110" s="262"/>
      <c r="G110" s="262"/>
      <c r="H110" s="262"/>
      <c r="I110" s="262"/>
      <c r="J110" s="237"/>
      <c r="K110" s="261"/>
      <c r="L110" s="261"/>
      <c r="M110" s="261"/>
      <c r="N110" s="262"/>
      <c r="O110" s="262"/>
      <c r="P110" s="262"/>
      <c r="Q110" s="262"/>
      <c r="R110" s="263"/>
      <c r="S110" s="263"/>
      <c r="T110" s="263"/>
      <c r="U110" s="263"/>
      <c r="V110" s="260"/>
      <c r="W110" s="260"/>
      <c r="X110" s="260"/>
      <c r="Y110" s="264"/>
      <c r="Z110" s="264"/>
      <c r="AA110" s="264"/>
      <c r="AB110" s="264"/>
      <c r="AC110" s="264"/>
      <c r="AD110" s="264"/>
      <c r="AE110" s="264"/>
      <c r="AF110" s="264"/>
      <c r="AG110" s="264"/>
      <c r="AH110" s="264"/>
      <c r="AI110" s="264"/>
      <c r="AJ110" s="264"/>
      <c r="AK110" s="264"/>
      <c r="AL110" s="264"/>
      <c r="AM110" s="264"/>
      <c r="AN110" s="239"/>
      <c r="AO110" s="239"/>
      <c r="AP110" s="239"/>
      <c r="AQ110" s="239"/>
      <c r="AR110" s="239"/>
      <c r="AS110" s="260"/>
      <c r="AT110" s="241"/>
    </row>
    <row r="111" spans="1:46" ht="18.75" customHeight="1">
      <c r="A111" s="241"/>
      <c r="B111" s="237"/>
      <c r="C111" s="138" t="s">
        <v>433</v>
      </c>
      <c r="D111" s="261"/>
      <c r="E111" s="261"/>
      <c r="F111" s="262"/>
      <c r="G111" s="262"/>
      <c r="H111" s="262"/>
      <c r="I111" s="262"/>
      <c r="J111" s="237"/>
      <c r="K111" s="261"/>
      <c r="L111" s="261"/>
      <c r="M111" s="261"/>
      <c r="N111" s="262"/>
      <c r="O111" s="262"/>
      <c r="P111" s="262"/>
      <c r="Q111" s="262"/>
      <c r="R111" s="263"/>
      <c r="S111" s="263"/>
      <c r="T111" s="263"/>
      <c r="U111" s="263"/>
      <c r="V111" s="260"/>
      <c r="W111" s="260"/>
      <c r="X111" s="260"/>
      <c r="Y111" s="264"/>
      <c r="Z111" s="264"/>
      <c r="AA111" s="264"/>
      <c r="AB111" s="264"/>
      <c r="AC111" s="264"/>
      <c r="AD111" s="264"/>
      <c r="AE111" s="264"/>
      <c r="AF111" s="264"/>
      <c r="AG111" s="264"/>
      <c r="AH111" s="264"/>
      <c r="AI111" s="264"/>
      <c r="AJ111" s="264"/>
      <c r="AK111" s="264"/>
      <c r="AL111" s="264"/>
      <c r="AM111" s="264"/>
      <c r="AN111" s="239"/>
      <c r="AO111" s="239"/>
      <c r="AP111" s="239"/>
      <c r="AQ111" s="239"/>
      <c r="AR111" s="239"/>
      <c r="AS111" s="260"/>
      <c r="AT111" s="241"/>
    </row>
    <row r="112" spans="1:46" ht="18.75" customHeight="1">
      <c r="A112" s="241"/>
      <c r="B112" s="237"/>
      <c r="C112" s="547" t="s">
        <v>434</v>
      </c>
      <c r="D112" s="548"/>
      <c r="E112" s="548"/>
      <c r="F112" s="548"/>
      <c r="G112" s="549"/>
      <c r="H112" s="519" t="s">
        <v>435</v>
      </c>
      <c r="I112" s="520"/>
      <c r="J112" s="520"/>
      <c r="K112" s="520"/>
      <c r="L112" s="521"/>
      <c r="M112" s="519" t="s">
        <v>436</v>
      </c>
      <c r="N112" s="520"/>
      <c r="O112" s="520"/>
      <c r="P112" s="520"/>
      <c r="Q112" s="521"/>
      <c r="R112" s="519" t="s">
        <v>437</v>
      </c>
      <c r="S112" s="520"/>
      <c r="T112" s="520"/>
      <c r="U112" s="520"/>
      <c r="V112" s="521"/>
      <c r="W112" s="519" t="s">
        <v>438</v>
      </c>
      <c r="X112" s="520"/>
      <c r="Y112" s="520"/>
      <c r="Z112" s="520"/>
      <c r="AA112" s="521"/>
      <c r="AB112" s="519" t="s">
        <v>439</v>
      </c>
      <c r="AC112" s="520"/>
      <c r="AD112" s="520"/>
      <c r="AE112" s="520"/>
      <c r="AF112" s="521"/>
      <c r="AG112" s="556" t="s">
        <v>440</v>
      </c>
      <c r="AH112" s="556"/>
      <c r="AI112" s="556"/>
      <c r="AJ112" s="556"/>
      <c r="AK112" s="556"/>
      <c r="AL112" s="556"/>
      <c r="AM112" s="556"/>
      <c r="AN112" s="241"/>
      <c r="AO112" s="241"/>
      <c r="AP112" s="241"/>
      <c r="AQ112" s="241"/>
      <c r="AR112" s="241"/>
      <c r="AS112" s="241"/>
      <c r="AT112" s="241"/>
    </row>
    <row r="113" spans="1:46" ht="18.75" customHeight="1">
      <c r="A113" s="241"/>
      <c r="B113" s="237"/>
      <c r="C113" s="550"/>
      <c r="D113" s="551"/>
      <c r="E113" s="551"/>
      <c r="F113" s="551"/>
      <c r="G113" s="552"/>
      <c r="H113" s="522" t="str">
        <f>Calcu!U11</f>
        <v/>
      </c>
      <c r="I113" s="523"/>
      <c r="J113" s="523"/>
      <c r="K113" s="523"/>
      <c r="L113" s="524"/>
      <c r="M113" s="522" t="str">
        <f>Calcu!U12</f>
        <v/>
      </c>
      <c r="N113" s="523"/>
      <c r="O113" s="523"/>
      <c r="P113" s="523"/>
      <c r="Q113" s="524"/>
      <c r="R113" s="522" t="str">
        <f>Calcu!U13</f>
        <v/>
      </c>
      <c r="S113" s="523"/>
      <c r="T113" s="523"/>
      <c r="U113" s="523"/>
      <c r="V113" s="524"/>
      <c r="W113" s="522" t="str">
        <f>Calcu!U14</f>
        <v/>
      </c>
      <c r="X113" s="523"/>
      <c r="Y113" s="523"/>
      <c r="Z113" s="523"/>
      <c r="AA113" s="524"/>
      <c r="AB113" s="522" t="str">
        <f>Calcu!U15</f>
        <v/>
      </c>
      <c r="AC113" s="523"/>
      <c r="AD113" s="523"/>
      <c r="AE113" s="523"/>
      <c r="AF113" s="524"/>
      <c r="AG113" s="557" t="e">
        <f>Calcu!U21</f>
        <v>#DIV/0!</v>
      </c>
      <c r="AH113" s="558"/>
      <c r="AI113" s="558"/>
      <c r="AJ113" s="558"/>
      <c r="AK113" s="558"/>
      <c r="AL113" s="558"/>
      <c r="AM113" s="559"/>
      <c r="AN113" s="241"/>
      <c r="AO113" s="241"/>
      <c r="AP113" s="241"/>
      <c r="AQ113" s="241"/>
      <c r="AR113" s="241"/>
      <c r="AS113" s="241"/>
      <c r="AT113" s="241"/>
    </row>
    <row r="114" spans="1:46" ht="18.75" customHeight="1">
      <c r="A114" s="241"/>
      <c r="B114" s="237"/>
      <c r="C114" s="550"/>
      <c r="D114" s="551"/>
      <c r="E114" s="551"/>
      <c r="F114" s="551"/>
      <c r="G114" s="552"/>
      <c r="H114" s="519" t="s">
        <v>441</v>
      </c>
      <c r="I114" s="520"/>
      <c r="J114" s="520"/>
      <c r="K114" s="520"/>
      <c r="L114" s="521"/>
      <c r="M114" s="519" t="s">
        <v>442</v>
      </c>
      <c r="N114" s="520"/>
      <c r="O114" s="520"/>
      <c r="P114" s="520"/>
      <c r="Q114" s="521"/>
      <c r="R114" s="519" t="s">
        <v>443</v>
      </c>
      <c r="S114" s="520"/>
      <c r="T114" s="520"/>
      <c r="U114" s="520"/>
      <c r="V114" s="521"/>
      <c r="W114" s="519" t="s">
        <v>444</v>
      </c>
      <c r="X114" s="520"/>
      <c r="Y114" s="520"/>
      <c r="Z114" s="520"/>
      <c r="AA114" s="521"/>
      <c r="AB114" s="519" t="s">
        <v>445</v>
      </c>
      <c r="AC114" s="520"/>
      <c r="AD114" s="520"/>
      <c r="AE114" s="520"/>
      <c r="AF114" s="521"/>
      <c r="AG114" s="560"/>
      <c r="AH114" s="561"/>
      <c r="AI114" s="561"/>
      <c r="AJ114" s="561"/>
      <c r="AK114" s="561"/>
      <c r="AL114" s="561"/>
      <c r="AM114" s="562"/>
      <c r="AN114" s="239"/>
      <c r="AO114" s="239"/>
      <c r="AP114" s="239"/>
      <c r="AQ114" s="239"/>
      <c r="AR114" s="239"/>
      <c r="AS114" s="260"/>
      <c r="AT114" s="241"/>
    </row>
    <row r="115" spans="1:46" ht="18.75" customHeight="1">
      <c r="A115" s="241"/>
      <c r="B115" s="237"/>
      <c r="C115" s="553"/>
      <c r="D115" s="554"/>
      <c r="E115" s="554"/>
      <c r="F115" s="554"/>
      <c r="G115" s="555"/>
      <c r="H115" s="522" t="str">
        <f>Calcu!U16</f>
        <v/>
      </c>
      <c r="I115" s="523"/>
      <c r="J115" s="523"/>
      <c r="K115" s="523"/>
      <c r="L115" s="524"/>
      <c r="M115" s="522" t="str">
        <f>Calcu!U17</f>
        <v/>
      </c>
      <c r="N115" s="523"/>
      <c r="O115" s="523"/>
      <c r="P115" s="523"/>
      <c r="Q115" s="524"/>
      <c r="R115" s="522" t="str">
        <f>Calcu!U18</f>
        <v/>
      </c>
      <c r="S115" s="523"/>
      <c r="T115" s="523"/>
      <c r="U115" s="523"/>
      <c r="V115" s="524"/>
      <c r="W115" s="522" t="str">
        <f>Calcu!U19</f>
        <v/>
      </c>
      <c r="X115" s="523"/>
      <c r="Y115" s="523"/>
      <c r="Z115" s="523"/>
      <c r="AA115" s="524"/>
      <c r="AB115" s="522" t="str">
        <f>Calcu!U20</f>
        <v/>
      </c>
      <c r="AC115" s="523"/>
      <c r="AD115" s="523"/>
      <c r="AE115" s="523"/>
      <c r="AF115" s="524"/>
      <c r="AG115" s="563"/>
      <c r="AH115" s="564"/>
      <c r="AI115" s="564"/>
      <c r="AJ115" s="564"/>
      <c r="AK115" s="564"/>
      <c r="AL115" s="564"/>
      <c r="AM115" s="565"/>
      <c r="AN115" s="239"/>
      <c r="AO115" s="239"/>
      <c r="AP115" s="239"/>
      <c r="AQ115" s="239"/>
      <c r="AR115" s="239"/>
      <c r="AS115" s="260"/>
      <c r="AT115" s="241"/>
    </row>
    <row r="116" spans="1:46" ht="18.75" customHeight="1">
      <c r="A116" s="241"/>
      <c r="B116" s="237"/>
      <c r="C116" s="261"/>
      <c r="D116" s="261"/>
      <c r="E116" s="261"/>
      <c r="F116" s="262"/>
      <c r="G116" s="262"/>
      <c r="H116" s="262"/>
      <c r="I116" s="262"/>
      <c r="J116" s="237"/>
      <c r="K116" s="261"/>
      <c r="L116" s="261"/>
      <c r="M116" s="261"/>
      <c r="N116" s="262"/>
      <c r="O116" s="262"/>
      <c r="P116" s="262"/>
      <c r="Q116" s="262"/>
      <c r="R116" s="263"/>
      <c r="S116" s="263"/>
      <c r="T116" s="263"/>
      <c r="U116" s="263"/>
      <c r="V116" s="260"/>
      <c r="W116" s="260"/>
      <c r="X116" s="260"/>
      <c r="Y116" s="264"/>
      <c r="Z116" s="264"/>
      <c r="AA116" s="264"/>
      <c r="AB116" s="264"/>
      <c r="AC116" s="264"/>
      <c r="AD116" s="264"/>
      <c r="AE116" s="264"/>
      <c r="AF116" s="264"/>
      <c r="AG116" s="264"/>
      <c r="AH116" s="264"/>
      <c r="AI116" s="264"/>
      <c r="AJ116" s="264"/>
      <c r="AK116" s="264"/>
      <c r="AL116" s="264"/>
      <c r="AM116" s="264"/>
      <c r="AN116" s="239"/>
      <c r="AO116" s="239"/>
      <c r="AP116" s="239"/>
      <c r="AQ116" s="239"/>
      <c r="AR116" s="239"/>
      <c r="AS116" s="260"/>
      <c r="AT116" s="241"/>
    </row>
    <row r="117" spans="1:46" ht="18" customHeight="1">
      <c r="A117" s="138" t="s">
        <v>446</v>
      </c>
      <c r="B117" s="241"/>
      <c r="C117" s="241"/>
      <c r="D117" s="241"/>
      <c r="E117" s="241"/>
      <c r="F117" s="241"/>
      <c r="G117" s="241"/>
      <c r="H117" s="241"/>
      <c r="I117" s="241"/>
      <c r="J117" s="241"/>
      <c r="K117" s="241"/>
      <c r="L117" s="241"/>
      <c r="M117" s="241"/>
      <c r="N117" s="241"/>
      <c r="O117" s="241"/>
      <c r="P117" s="241"/>
      <c r="Q117" s="241"/>
      <c r="R117" s="241"/>
      <c r="S117" s="241"/>
      <c r="T117" s="241"/>
      <c r="U117" s="241"/>
      <c r="V117" s="241"/>
      <c r="W117" s="241"/>
      <c r="X117" s="241"/>
      <c r="Y117" s="241"/>
      <c r="Z117" s="241"/>
      <c r="AA117" s="241"/>
      <c r="AB117" s="241"/>
      <c r="AC117" s="241"/>
      <c r="AD117" s="241"/>
      <c r="AE117" s="241"/>
      <c r="AF117" s="241"/>
      <c r="AG117" s="241"/>
      <c r="AH117" s="241"/>
      <c r="AI117" s="241"/>
      <c r="AJ117" s="241"/>
      <c r="AK117" s="241"/>
      <c r="AL117" s="241"/>
      <c r="AM117" s="241"/>
      <c r="AN117" s="241"/>
      <c r="AO117" s="241"/>
      <c r="AP117" s="241"/>
      <c r="AQ117" s="241"/>
      <c r="AR117" s="241"/>
      <c r="AS117" s="241"/>
      <c r="AT117" s="241"/>
    </row>
    <row r="118" spans="1:46" ht="18" customHeight="1">
      <c r="A118" s="241"/>
      <c r="B118" s="241"/>
      <c r="C118" s="241"/>
      <c r="D118" s="241"/>
      <c r="E118" s="241"/>
      <c r="F118" s="241"/>
      <c r="G118" s="241"/>
      <c r="H118" s="241"/>
      <c r="I118" s="241"/>
      <c r="J118" s="241"/>
      <c r="K118" s="241"/>
      <c r="L118" s="241"/>
      <c r="M118" s="241"/>
      <c r="N118" s="241"/>
      <c r="O118" s="241"/>
      <c r="P118" s="241"/>
      <c r="Q118" s="241"/>
      <c r="R118" s="241"/>
      <c r="S118" s="241"/>
      <c r="T118" s="241"/>
      <c r="U118" s="241"/>
      <c r="V118" s="241"/>
      <c r="W118" s="241"/>
      <c r="X118" s="241"/>
      <c r="Y118" s="241"/>
      <c r="Z118" s="241"/>
      <c r="AA118" s="241"/>
      <c r="AB118" s="241"/>
      <c r="AC118" s="241"/>
      <c r="AD118" s="241"/>
      <c r="AE118" s="241"/>
      <c r="AF118" s="241"/>
      <c r="AG118" s="241"/>
      <c r="AH118" s="241"/>
      <c r="AI118" s="241"/>
      <c r="AJ118" s="241"/>
      <c r="AK118" s="241"/>
      <c r="AL118" s="241"/>
      <c r="AM118" s="241"/>
      <c r="AN118" s="241"/>
      <c r="AO118" s="241"/>
      <c r="AP118" s="241"/>
      <c r="AQ118" s="241"/>
      <c r="AR118" s="241"/>
      <c r="AS118" s="241"/>
      <c r="AT118" s="241"/>
    </row>
    <row r="119" spans="1:46" ht="18" customHeight="1">
      <c r="A119" s="241"/>
      <c r="B119" s="241"/>
      <c r="C119" s="241"/>
      <c r="D119" s="241"/>
      <c r="E119" s="241"/>
      <c r="F119" s="241"/>
      <c r="G119" s="241"/>
      <c r="H119" s="241"/>
      <c r="I119" s="241"/>
      <c r="J119" s="241"/>
      <c r="K119" s="241"/>
      <c r="L119" s="241"/>
      <c r="M119" s="241"/>
      <c r="N119" s="241"/>
      <c r="O119" s="241"/>
      <c r="P119" s="241"/>
      <c r="Q119" s="241"/>
      <c r="R119" s="241"/>
      <c r="S119" s="241"/>
      <c r="T119" s="241"/>
      <c r="U119" s="241"/>
      <c r="V119" s="241"/>
      <c r="W119" s="241"/>
      <c r="X119" s="241"/>
      <c r="Y119" s="241"/>
      <c r="Z119" s="241"/>
      <c r="AA119" s="241"/>
      <c r="AB119" s="241"/>
      <c r="AC119" s="241"/>
      <c r="AD119" s="241"/>
      <c r="AE119" s="241"/>
      <c r="AF119" s="241"/>
      <c r="AG119" s="241"/>
      <c r="AH119" s="241"/>
      <c r="AI119" s="241"/>
      <c r="AJ119" s="241"/>
      <c r="AK119" s="241"/>
      <c r="AL119" s="241"/>
      <c r="AM119" s="241"/>
      <c r="AN119" s="241"/>
      <c r="AO119" s="241"/>
      <c r="AP119" s="241"/>
      <c r="AQ119" s="241"/>
      <c r="AR119" s="241"/>
      <c r="AS119" s="241"/>
      <c r="AT119" s="241"/>
    </row>
    <row r="120" spans="1:46" ht="18" customHeight="1">
      <c r="A120" s="241"/>
      <c r="B120" s="241"/>
      <c r="C120" s="271" t="s">
        <v>447</v>
      </c>
      <c r="D120" s="241"/>
      <c r="E120" s="241" t="s">
        <v>448</v>
      </c>
      <c r="F120" s="241"/>
      <c r="G120" s="241"/>
      <c r="H120" s="241"/>
      <c r="I120" s="241"/>
      <c r="J120" s="241"/>
      <c r="K120" s="241"/>
      <c r="L120" s="241"/>
      <c r="M120" s="241"/>
      <c r="N120" s="241"/>
      <c r="O120" s="241"/>
      <c r="P120" s="241"/>
      <c r="Q120" s="241"/>
      <c r="R120" s="241"/>
      <c r="S120" s="241"/>
      <c r="T120" s="241"/>
      <c r="U120" s="241"/>
      <c r="V120" s="241"/>
      <c r="W120" s="241"/>
      <c r="X120" s="241"/>
      <c r="Y120" s="241"/>
      <c r="Z120" s="241"/>
      <c r="AA120" s="241"/>
      <c r="AB120" s="241"/>
      <c r="AC120" s="241"/>
      <c r="AD120" s="241"/>
      <c r="AE120" s="241"/>
      <c r="AF120" s="241"/>
      <c r="AG120" s="241"/>
      <c r="AH120" s="241"/>
      <c r="AI120" s="241"/>
      <c r="AJ120" s="241"/>
      <c r="AK120" s="241"/>
      <c r="AL120" s="241"/>
      <c r="AM120" s="241"/>
      <c r="AN120" s="241"/>
      <c r="AO120" s="241"/>
      <c r="AP120" s="241"/>
      <c r="AQ120" s="241"/>
      <c r="AR120" s="241"/>
      <c r="AS120" s="241"/>
      <c r="AT120" s="241"/>
    </row>
    <row r="121" spans="1:46" ht="18" customHeight="1">
      <c r="A121" s="241"/>
      <c r="B121" s="241"/>
      <c r="C121" s="271" t="s">
        <v>449</v>
      </c>
      <c r="D121" s="241"/>
      <c r="E121" s="241" t="s">
        <v>450</v>
      </c>
      <c r="F121" s="241"/>
      <c r="G121" s="241"/>
      <c r="H121" s="241"/>
      <c r="I121" s="241"/>
      <c r="J121" s="241"/>
      <c r="K121" s="241"/>
      <c r="L121" s="241"/>
      <c r="M121" s="241"/>
      <c r="N121" s="241"/>
      <c r="O121" s="241"/>
      <c r="P121" s="241"/>
      <c r="Q121" s="241"/>
      <c r="R121" s="241"/>
      <c r="S121" s="241"/>
      <c r="T121" s="241"/>
      <c r="U121" s="241"/>
      <c r="V121" s="241"/>
      <c r="W121" s="241"/>
      <c r="X121" s="241"/>
      <c r="Y121" s="241"/>
      <c r="Z121" s="241"/>
      <c r="AA121" s="241"/>
      <c r="AB121" s="241"/>
      <c r="AC121" s="241"/>
      <c r="AD121" s="241"/>
      <c r="AE121" s="241"/>
      <c r="AF121" s="241"/>
      <c r="AG121" s="241"/>
      <c r="AH121" s="241"/>
      <c r="AI121" s="241"/>
      <c r="AJ121" s="241"/>
      <c r="AK121" s="241"/>
      <c r="AL121" s="241"/>
      <c r="AM121" s="241"/>
      <c r="AN121" s="241"/>
      <c r="AO121" s="241"/>
      <c r="AP121" s="241"/>
      <c r="AQ121" s="241"/>
      <c r="AR121" s="241"/>
      <c r="AS121" s="241"/>
      <c r="AT121" s="241"/>
    </row>
    <row r="122" spans="1:46" ht="18" customHeight="1">
      <c r="A122" s="241"/>
      <c r="B122" s="241"/>
      <c r="C122" s="271" t="s">
        <v>451</v>
      </c>
      <c r="D122" s="241"/>
      <c r="E122" s="241" t="s">
        <v>452</v>
      </c>
      <c r="F122" s="241"/>
      <c r="G122" s="241"/>
      <c r="H122" s="241"/>
      <c r="I122" s="241"/>
      <c r="J122" s="241"/>
      <c r="K122" s="241"/>
      <c r="L122" s="241"/>
      <c r="M122" s="241"/>
      <c r="N122" s="241"/>
      <c r="O122" s="241"/>
      <c r="P122" s="241"/>
      <c r="Q122" s="241"/>
      <c r="R122" s="241"/>
      <c r="S122" s="241"/>
      <c r="T122" s="241"/>
      <c r="U122" s="241"/>
      <c r="V122" s="241"/>
      <c r="W122" s="241"/>
      <c r="X122" s="241"/>
      <c r="Y122" s="241"/>
      <c r="Z122" s="241"/>
      <c r="AA122" s="241"/>
      <c r="AB122" s="241"/>
      <c r="AC122" s="241"/>
      <c r="AD122" s="241"/>
      <c r="AE122" s="241"/>
      <c r="AF122" s="241"/>
      <c r="AG122" s="241"/>
      <c r="AH122" s="241"/>
      <c r="AI122" s="241"/>
      <c r="AJ122" s="241"/>
      <c r="AK122" s="241"/>
      <c r="AL122" s="241"/>
      <c r="AM122" s="241"/>
      <c r="AN122" s="241"/>
      <c r="AO122" s="241"/>
      <c r="AP122" s="241"/>
      <c r="AQ122" s="241"/>
      <c r="AR122" s="241"/>
      <c r="AS122" s="241"/>
      <c r="AT122" s="241"/>
    </row>
    <row r="123" spans="1:46" ht="18" customHeight="1">
      <c r="A123" s="241"/>
      <c r="B123" s="241"/>
      <c r="C123" s="271" t="s">
        <v>453</v>
      </c>
      <c r="D123" s="241"/>
      <c r="E123" s="241" t="s">
        <v>454</v>
      </c>
      <c r="F123" s="241"/>
      <c r="G123" s="241"/>
      <c r="H123" s="241"/>
      <c r="I123" s="241"/>
      <c r="J123" s="241"/>
      <c r="K123" s="241"/>
      <c r="L123" s="241"/>
      <c r="M123" s="241"/>
      <c r="N123" s="241"/>
      <c r="O123" s="241"/>
      <c r="P123" s="241"/>
      <c r="Q123" s="241"/>
      <c r="R123" s="241"/>
      <c r="S123" s="241"/>
      <c r="T123" s="241"/>
      <c r="U123" s="241"/>
      <c r="V123" s="241"/>
      <c r="W123" s="241"/>
      <c r="X123" s="241"/>
      <c r="Y123" s="241"/>
      <c r="Z123" s="241"/>
      <c r="AA123" s="241"/>
      <c r="AB123" s="241"/>
      <c r="AC123" s="241"/>
      <c r="AD123" s="241"/>
      <c r="AE123" s="241"/>
      <c r="AF123" s="241"/>
      <c r="AG123" s="241"/>
      <c r="AH123" s="241"/>
      <c r="AI123" s="241"/>
      <c r="AJ123" s="241"/>
      <c r="AK123" s="241"/>
      <c r="AL123" s="241"/>
      <c r="AM123" s="241"/>
      <c r="AN123" s="241"/>
      <c r="AO123" s="241"/>
      <c r="AP123" s="241"/>
      <c r="AQ123" s="241"/>
      <c r="AR123" s="241"/>
      <c r="AS123" s="241"/>
      <c r="AT123" s="241"/>
    </row>
    <row r="124" spans="1:46" ht="18" customHeight="1">
      <c r="A124" s="241"/>
      <c r="B124" s="241"/>
      <c r="C124" s="271"/>
      <c r="D124" s="241"/>
      <c r="E124" s="241"/>
      <c r="F124" s="241"/>
      <c r="G124" s="241"/>
      <c r="H124" s="241"/>
      <c r="I124" s="241"/>
      <c r="J124" s="241"/>
      <c r="K124" s="241"/>
      <c r="L124" s="241"/>
      <c r="M124" s="241"/>
      <c r="N124" s="241"/>
      <c r="O124" s="241"/>
      <c r="P124" s="241"/>
      <c r="Q124" s="241"/>
      <c r="R124" s="241"/>
      <c r="S124" s="241"/>
      <c r="T124" s="241"/>
      <c r="U124" s="241"/>
      <c r="V124" s="241"/>
      <c r="W124" s="241"/>
      <c r="X124" s="241"/>
      <c r="Y124" s="241"/>
      <c r="Z124" s="241"/>
      <c r="AA124" s="241"/>
      <c r="AB124" s="241"/>
      <c r="AC124" s="241"/>
      <c r="AD124" s="241"/>
      <c r="AE124" s="241"/>
      <c r="AF124" s="241"/>
      <c r="AG124" s="241"/>
      <c r="AH124" s="241"/>
      <c r="AI124" s="241"/>
      <c r="AJ124" s="241"/>
      <c r="AK124" s="241"/>
      <c r="AL124" s="241"/>
      <c r="AM124" s="241"/>
      <c r="AN124" s="241"/>
      <c r="AO124" s="241"/>
      <c r="AP124" s="241"/>
      <c r="AQ124" s="241"/>
      <c r="AR124" s="241"/>
      <c r="AS124" s="241"/>
      <c r="AT124" s="241"/>
    </row>
    <row r="125" spans="1:46" s="55" customFormat="1" ht="18.75" customHeight="1">
      <c r="A125" s="139" t="s">
        <v>455</v>
      </c>
      <c r="B125" s="140"/>
      <c r="C125" s="140"/>
      <c r="D125" s="140"/>
      <c r="E125" s="140"/>
      <c r="F125" s="140"/>
      <c r="G125" s="140"/>
      <c r="H125" s="140"/>
      <c r="I125" s="140"/>
      <c r="J125" s="140"/>
      <c r="K125" s="140"/>
      <c r="L125" s="140"/>
      <c r="M125" s="140"/>
      <c r="N125" s="140"/>
      <c r="O125" s="140"/>
      <c r="P125" s="140"/>
      <c r="Q125" s="140"/>
      <c r="R125" s="140"/>
      <c r="S125" s="140"/>
      <c r="T125" s="140"/>
      <c r="U125" s="140"/>
      <c r="V125" s="140"/>
      <c r="W125" s="140"/>
      <c r="X125" s="140"/>
      <c r="Y125" s="140"/>
      <c r="Z125" s="140"/>
      <c r="AA125" s="140"/>
      <c r="AB125" s="140"/>
      <c r="AC125" s="140"/>
      <c r="AD125" s="140"/>
      <c r="AE125" s="140"/>
      <c r="AF125" s="140"/>
      <c r="AG125" s="140"/>
      <c r="AH125" s="140"/>
      <c r="AI125" s="140"/>
      <c r="AJ125" s="140"/>
      <c r="AK125" s="140"/>
      <c r="AL125" s="140"/>
      <c r="AM125" s="140"/>
      <c r="AN125" s="140"/>
      <c r="AO125" s="140"/>
      <c r="AP125" s="140"/>
      <c r="AQ125" s="140"/>
      <c r="AR125" s="140"/>
      <c r="AS125" s="140"/>
      <c r="AT125" s="140"/>
    </row>
    <row r="126" spans="1:46" s="55" customFormat="1" ht="18.75" customHeight="1">
      <c r="A126" s="141"/>
      <c r="B126" s="140"/>
      <c r="C126" s="140"/>
      <c r="D126" s="140"/>
      <c r="E126" s="140"/>
      <c r="F126" s="140"/>
      <c r="G126" s="140"/>
      <c r="H126" s="140"/>
      <c r="I126" s="140"/>
      <c r="J126" s="140"/>
      <c r="K126" s="140"/>
      <c r="L126" s="140"/>
      <c r="M126" s="140"/>
      <c r="N126" s="140"/>
      <c r="O126" s="140"/>
      <c r="P126" s="140"/>
      <c r="Q126" s="140"/>
      <c r="R126" s="140"/>
      <c r="S126" s="140"/>
      <c r="T126" s="140"/>
      <c r="U126" s="140"/>
      <c r="V126" s="140"/>
      <c r="W126" s="140"/>
      <c r="X126" s="140"/>
      <c r="Y126" s="140"/>
      <c r="Z126" s="140"/>
      <c r="AA126" s="140"/>
      <c r="AB126" s="140"/>
      <c r="AC126" s="140"/>
      <c r="AD126" s="140"/>
      <c r="AE126" s="140"/>
      <c r="AF126" s="140"/>
      <c r="AG126" s="140"/>
      <c r="AH126" s="140"/>
      <c r="AI126" s="140"/>
      <c r="AJ126" s="140"/>
      <c r="AK126" s="140"/>
      <c r="AL126" s="140"/>
      <c r="AM126" s="140"/>
      <c r="AN126" s="140"/>
      <c r="AO126" s="140"/>
      <c r="AP126" s="140"/>
      <c r="AQ126" s="140"/>
      <c r="AR126" s="140"/>
      <c r="AS126" s="140"/>
      <c r="AT126" s="140"/>
    </row>
    <row r="127" spans="1:46" s="55" customFormat="1" ht="18.75" customHeight="1">
      <c r="A127" s="141"/>
      <c r="B127" s="140"/>
      <c r="C127" s="140"/>
      <c r="D127" s="140"/>
      <c r="E127" s="140"/>
      <c r="F127" s="140"/>
      <c r="G127" s="140"/>
      <c r="H127" s="140"/>
      <c r="I127" s="140"/>
      <c r="J127" s="140"/>
      <c r="K127" s="140"/>
      <c r="L127" s="140"/>
      <c r="M127" s="140"/>
      <c r="N127" s="140"/>
      <c r="O127" s="140"/>
      <c r="P127" s="140"/>
      <c r="Q127" s="140"/>
      <c r="R127" s="140"/>
      <c r="S127" s="140"/>
      <c r="T127" s="140"/>
      <c r="U127" s="140"/>
      <c r="V127" s="140"/>
      <c r="W127" s="140"/>
      <c r="X127" s="140"/>
      <c r="Y127" s="140"/>
      <c r="Z127" s="140"/>
      <c r="AA127" s="140"/>
      <c r="AB127" s="140"/>
      <c r="AC127" s="140"/>
      <c r="AD127" s="140"/>
      <c r="AE127" s="140"/>
      <c r="AF127" s="140"/>
      <c r="AG127" s="140"/>
      <c r="AH127" s="140"/>
      <c r="AI127" s="140"/>
      <c r="AJ127" s="140"/>
      <c r="AK127" s="140"/>
      <c r="AL127" s="140"/>
      <c r="AM127" s="140"/>
      <c r="AN127" s="140"/>
      <c r="AO127" s="140"/>
      <c r="AP127" s="140"/>
      <c r="AQ127" s="140"/>
      <c r="AR127" s="140"/>
      <c r="AS127" s="140"/>
      <c r="AT127" s="140"/>
    </row>
    <row r="128" spans="1:46" s="55" customFormat="1" ht="18.75" customHeight="1">
      <c r="A128" s="141"/>
      <c r="B128" s="140"/>
      <c r="C128" s="140" t="s">
        <v>456</v>
      </c>
      <c r="D128" s="140"/>
      <c r="E128" s="140"/>
      <c r="F128" s="140"/>
      <c r="G128" s="140"/>
      <c r="H128" s="140"/>
      <c r="I128" s="140"/>
      <c r="J128" s="140"/>
      <c r="K128" s="140"/>
      <c r="L128" s="140"/>
      <c r="M128" s="140"/>
      <c r="N128" s="140"/>
      <c r="O128" s="140"/>
      <c r="P128" s="140"/>
      <c r="Q128" s="140"/>
      <c r="R128" s="140"/>
      <c r="S128" s="140"/>
      <c r="T128" s="140"/>
      <c r="U128" s="140"/>
      <c r="V128" s="140"/>
      <c r="W128" s="140"/>
      <c r="X128" s="140"/>
      <c r="Y128" s="140"/>
      <c r="Z128" s="140"/>
      <c r="AA128" s="140"/>
      <c r="AB128" s="140"/>
      <c r="AC128" s="140"/>
      <c r="AD128" s="140"/>
      <c r="AE128" s="140"/>
      <c r="AF128" s="140"/>
      <c r="AG128" s="140"/>
      <c r="AH128" s="140"/>
      <c r="AI128" s="140"/>
      <c r="AJ128" s="140"/>
      <c r="AK128" s="140"/>
      <c r="AL128" s="140"/>
      <c r="AM128" s="140"/>
      <c r="AN128" s="140"/>
      <c r="AO128" s="140"/>
      <c r="AP128" s="140"/>
      <c r="AQ128" s="140"/>
      <c r="AR128" s="140"/>
      <c r="AS128" s="140"/>
      <c r="AT128" s="140"/>
    </row>
    <row r="129" spans="1:46" s="55" customFormat="1" ht="18.75" customHeight="1">
      <c r="A129" s="141"/>
      <c r="B129" s="140"/>
      <c r="C129" s="140"/>
      <c r="D129" s="140"/>
      <c r="E129" s="140"/>
      <c r="F129" s="140"/>
      <c r="G129" s="140"/>
      <c r="H129" s="140"/>
      <c r="I129" s="140"/>
      <c r="J129" s="140"/>
      <c r="K129" s="140"/>
      <c r="L129" s="140"/>
      <c r="M129" s="140"/>
      <c r="N129" s="140"/>
      <c r="O129" s="140"/>
      <c r="P129" s="140"/>
      <c r="Q129" s="140"/>
      <c r="R129" s="140"/>
      <c r="S129" s="140"/>
      <c r="T129" s="140"/>
      <c r="U129" s="140"/>
      <c r="V129" s="140"/>
      <c r="W129" s="140"/>
      <c r="X129" s="140"/>
      <c r="Y129" s="140"/>
      <c r="Z129" s="140"/>
      <c r="AA129" s="140"/>
      <c r="AB129" s="140"/>
      <c r="AC129" s="140"/>
      <c r="AD129" s="140"/>
      <c r="AE129" s="140"/>
      <c r="AF129" s="140"/>
      <c r="AG129" s="140"/>
      <c r="AH129" s="140"/>
      <c r="AI129" s="140"/>
      <c r="AJ129" s="140"/>
      <c r="AK129" s="140"/>
      <c r="AL129" s="140"/>
      <c r="AM129" s="140"/>
      <c r="AN129" s="140"/>
      <c r="AO129" s="140"/>
      <c r="AP129" s="140"/>
      <c r="AQ129" s="140"/>
      <c r="AR129" s="140"/>
      <c r="AS129" s="140"/>
      <c r="AT129" s="140"/>
    </row>
    <row r="130" spans="1:46" s="55" customFormat="1" ht="18.75" customHeight="1">
      <c r="A130" s="141"/>
      <c r="B130" s="140"/>
      <c r="C130" s="140"/>
      <c r="D130" s="140"/>
      <c r="E130" s="140"/>
      <c r="F130" s="140"/>
      <c r="G130" s="140"/>
      <c r="H130" s="140"/>
      <c r="I130" s="140"/>
      <c r="J130" s="140"/>
      <c r="K130" s="140"/>
      <c r="L130" s="140"/>
      <c r="M130" s="140"/>
      <c r="N130" s="140"/>
      <c r="O130" s="140"/>
      <c r="P130" s="140"/>
      <c r="Q130" s="140"/>
      <c r="R130" s="140"/>
      <c r="S130" s="140"/>
      <c r="T130" s="140"/>
      <c r="U130" s="140"/>
      <c r="V130" s="140"/>
      <c r="W130" s="140"/>
      <c r="X130" s="140"/>
      <c r="Y130" s="140"/>
      <c r="Z130" s="140"/>
      <c r="AA130" s="140"/>
      <c r="AB130" s="140"/>
      <c r="AC130" s="140"/>
      <c r="AD130" s="140"/>
      <c r="AE130" s="140"/>
      <c r="AF130" s="140"/>
      <c r="AG130" s="140"/>
      <c r="AH130" s="140"/>
      <c r="AI130" s="140"/>
      <c r="AJ130" s="140"/>
      <c r="AK130" s="140"/>
      <c r="AL130" s="140"/>
      <c r="AM130" s="140"/>
      <c r="AN130" s="140"/>
      <c r="AO130" s="140"/>
      <c r="AP130" s="140"/>
      <c r="AQ130" s="140"/>
      <c r="AR130" s="140"/>
      <c r="AS130" s="140"/>
      <c r="AT130" s="140"/>
    </row>
    <row r="131" spans="1:46" ht="18" customHeight="1">
      <c r="A131" s="241"/>
      <c r="B131" s="241"/>
      <c r="C131" s="241"/>
      <c r="D131" s="241"/>
      <c r="E131" s="241"/>
      <c r="F131" s="241"/>
      <c r="G131" s="241"/>
      <c r="H131" s="241"/>
      <c r="I131" s="241"/>
      <c r="J131" s="241"/>
      <c r="K131" s="241"/>
      <c r="L131" s="241"/>
      <c r="M131" s="241"/>
      <c r="N131" s="241"/>
      <c r="O131" s="241"/>
      <c r="P131" s="241"/>
      <c r="Q131" s="241"/>
      <c r="R131" s="241"/>
      <c r="S131" s="241"/>
      <c r="T131" s="241"/>
      <c r="U131" s="241"/>
      <c r="V131" s="241"/>
      <c r="W131" s="241"/>
      <c r="X131" s="241"/>
      <c r="Y131" s="241"/>
      <c r="Z131" s="241"/>
      <c r="AA131" s="241"/>
      <c r="AB131" s="241"/>
      <c r="AC131" s="241"/>
      <c r="AD131" s="241"/>
      <c r="AE131" s="241"/>
      <c r="AF131" s="241"/>
      <c r="AG131" s="241"/>
      <c r="AH131" s="241"/>
      <c r="AI131" s="241"/>
      <c r="AJ131" s="241"/>
      <c r="AK131" s="241"/>
      <c r="AL131" s="241"/>
      <c r="AM131" s="241"/>
      <c r="AN131" s="241"/>
      <c r="AO131" s="241"/>
      <c r="AP131" s="241"/>
      <c r="AQ131" s="241"/>
      <c r="AR131" s="241"/>
      <c r="AS131" s="241"/>
      <c r="AT131" s="241"/>
    </row>
    <row r="132" spans="1:46" ht="18" customHeight="1">
      <c r="A132" s="138" t="s">
        <v>457</v>
      </c>
      <c r="B132" s="241"/>
      <c r="C132" s="241"/>
      <c r="D132" s="241"/>
      <c r="E132" s="241"/>
      <c r="F132" s="241"/>
      <c r="G132" s="241"/>
      <c r="H132" s="241"/>
      <c r="I132" s="241"/>
      <c r="J132" s="241"/>
      <c r="K132" s="241"/>
      <c r="L132" s="241"/>
      <c r="M132" s="241"/>
      <c r="N132" s="241"/>
      <c r="O132" s="241"/>
      <c r="P132" s="241"/>
      <c r="Q132" s="241"/>
      <c r="R132" s="241"/>
      <c r="S132" s="241"/>
      <c r="T132" s="241"/>
      <c r="U132" s="241"/>
      <c r="V132" s="241"/>
      <c r="W132" s="241"/>
      <c r="X132" s="241"/>
      <c r="Y132" s="241"/>
      <c r="Z132" s="241"/>
      <c r="AA132" s="241"/>
      <c r="AB132" s="241"/>
      <c r="AC132" s="241"/>
      <c r="AD132" s="241"/>
      <c r="AE132" s="241"/>
      <c r="AF132" s="241"/>
      <c r="AG132" s="241"/>
      <c r="AH132" s="241"/>
      <c r="AI132" s="241"/>
      <c r="AJ132" s="241"/>
      <c r="AK132" s="241"/>
      <c r="AL132" s="241"/>
      <c r="AM132" s="241"/>
      <c r="AN132" s="241"/>
      <c r="AO132" s="241"/>
      <c r="AP132" s="241"/>
      <c r="AQ132" s="241"/>
      <c r="AR132" s="241"/>
      <c r="AS132" s="241"/>
      <c r="AT132" s="241"/>
    </row>
    <row r="133" spans="1:46" ht="18" customHeight="1">
      <c r="A133" s="241"/>
      <c r="B133" s="525"/>
      <c r="C133" s="526"/>
      <c r="D133" s="434"/>
      <c r="E133" s="514"/>
      <c r="F133" s="514"/>
      <c r="G133" s="529"/>
      <c r="H133" s="434">
        <v>1</v>
      </c>
      <c r="I133" s="514"/>
      <c r="J133" s="514"/>
      <c r="K133" s="514"/>
      <c r="L133" s="514"/>
      <c r="M133" s="514"/>
      <c r="N133" s="529"/>
      <c r="O133" s="434">
        <v>2</v>
      </c>
      <c r="P133" s="514"/>
      <c r="Q133" s="514"/>
      <c r="R133" s="514"/>
      <c r="S133" s="514"/>
      <c r="T133" s="514"/>
      <c r="U133" s="529"/>
      <c r="V133" s="434">
        <v>3</v>
      </c>
      <c r="W133" s="530"/>
      <c r="X133" s="530"/>
      <c r="Y133" s="530"/>
      <c r="Z133" s="436"/>
      <c r="AA133" s="434">
        <v>4</v>
      </c>
      <c r="AB133" s="514"/>
      <c r="AC133" s="514"/>
      <c r="AD133" s="514"/>
      <c r="AE133" s="514"/>
      <c r="AF133" s="514"/>
      <c r="AG133" s="529"/>
      <c r="AH133" s="434">
        <v>5</v>
      </c>
      <c r="AI133" s="514"/>
      <c r="AJ133" s="514"/>
      <c r="AK133" s="514"/>
      <c r="AL133" s="514"/>
      <c r="AM133" s="514"/>
      <c r="AN133" s="514"/>
      <c r="AO133" s="529"/>
      <c r="AP133" s="434">
        <v>6</v>
      </c>
      <c r="AQ133" s="435"/>
      <c r="AR133" s="435"/>
      <c r="AS133" s="436"/>
      <c r="AT133" s="241"/>
    </row>
    <row r="134" spans="1:46" ht="18" customHeight="1">
      <c r="A134" s="241"/>
      <c r="B134" s="527"/>
      <c r="C134" s="528"/>
      <c r="D134" s="531" t="s">
        <v>458</v>
      </c>
      <c r="E134" s="532"/>
      <c r="F134" s="532"/>
      <c r="G134" s="533"/>
      <c r="H134" s="531" t="s">
        <v>459</v>
      </c>
      <c r="I134" s="532"/>
      <c r="J134" s="532"/>
      <c r="K134" s="532"/>
      <c r="L134" s="532"/>
      <c r="M134" s="532"/>
      <c r="N134" s="533"/>
      <c r="O134" s="531" t="s">
        <v>460</v>
      </c>
      <c r="P134" s="532"/>
      <c r="Q134" s="532"/>
      <c r="R134" s="532"/>
      <c r="S134" s="532"/>
      <c r="T134" s="532"/>
      <c r="U134" s="533"/>
      <c r="V134" s="531" t="s">
        <v>461</v>
      </c>
      <c r="W134" s="534"/>
      <c r="X134" s="534"/>
      <c r="Y134" s="534"/>
      <c r="Z134" s="535"/>
      <c r="AA134" s="531" t="s">
        <v>462</v>
      </c>
      <c r="AB134" s="532"/>
      <c r="AC134" s="532"/>
      <c r="AD134" s="532"/>
      <c r="AE134" s="532"/>
      <c r="AF134" s="532"/>
      <c r="AG134" s="533"/>
      <c r="AH134" s="531" t="s">
        <v>463</v>
      </c>
      <c r="AI134" s="532"/>
      <c r="AJ134" s="532"/>
      <c r="AK134" s="532"/>
      <c r="AL134" s="532"/>
      <c r="AM134" s="532"/>
      <c r="AN134" s="532"/>
      <c r="AO134" s="533"/>
      <c r="AP134" s="531" t="s">
        <v>464</v>
      </c>
      <c r="AQ134" s="536"/>
      <c r="AR134" s="536"/>
      <c r="AS134" s="535"/>
      <c r="AT134" s="241"/>
    </row>
    <row r="135" spans="1:46" ht="18" customHeight="1" thickBot="1">
      <c r="A135" s="241"/>
      <c r="B135" s="527"/>
      <c r="C135" s="528"/>
      <c r="D135" s="537" t="s">
        <v>465</v>
      </c>
      <c r="E135" s="538"/>
      <c r="F135" s="538"/>
      <c r="G135" s="539"/>
      <c r="H135" s="537" t="s">
        <v>466</v>
      </c>
      <c r="I135" s="538"/>
      <c r="J135" s="538"/>
      <c r="K135" s="538"/>
      <c r="L135" s="538"/>
      <c r="M135" s="538"/>
      <c r="N135" s="539"/>
      <c r="O135" s="537" t="s">
        <v>467</v>
      </c>
      <c r="P135" s="538"/>
      <c r="Q135" s="538"/>
      <c r="R135" s="538"/>
      <c r="S135" s="538"/>
      <c r="T135" s="538"/>
      <c r="U135" s="539"/>
      <c r="V135" s="540"/>
      <c r="W135" s="541"/>
      <c r="X135" s="541"/>
      <c r="Y135" s="541"/>
      <c r="Z135" s="542"/>
      <c r="AA135" s="537" t="s">
        <v>468</v>
      </c>
      <c r="AB135" s="538"/>
      <c r="AC135" s="538"/>
      <c r="AD135" s="538"/>
      <c r="AE135" s="538"/>
      <c r="AF135" s="538"/>
      <c r="AG135" s="539"/>
      <c r="AH135" s="537" t="s">
        <v>469</v>
      </c>
      <c r="AI135" s="538"/>
      <c r="AJ135" s="538"/>
      <c r="AK135" s="538"/>
      <c r="AL135" s="538"/>
      <c r="AM135" s="538"/>
      <c r="AN135" s="538"/>
      <c r="AO135" s="539"/>
      <c r="AP135" s="540"/>
      <c r="AQ135" s="543"/>
      <c r="AR135" s="543"/>
      <c r="AS135" s="542"/>
      <c r="AT135" s="241"/>
    </row>
    <row r="136" spans="1:46" ht="18" customHeight="1">
      <c r="A136" s="241"/>
      <c r="B136" s="492" t="s">
        <v>470</v>
      </c>
      <c r="C136" s="493"/>
      <c r="D136" s="494" t="s">
        <v>449</v>
      </c>
      <c r="E136" s="495"/>
      <c r="F136" s="495"/>
      <c r="G136" s="496"/>
      <c r="H136" s="497" t="e">
        <f ca="1">Calcu!E52</f>
        <v>#DIV/0!</v>
      </c>
      <c r="I136" s="498"/>
      <c r="J136" s="498"/>
      <c r="K136" s="498"/>
      <c r="L136" s="499" t="s">
        <v>471</v>
      </c>
      <c r="M136" s="499"/>
      <c r="N136" s="500"/>
      <c r="O136" s="497" t="e">
        <f ca="1">Calcu!J52</f>
        <v>#DIV/0!</v>
      </c>
      <c r="P136" s="498"/>
      <c r="Q136" s="498"/>
      <c r="R136" s="499" t="s">
        <v>471</v>
      </c>
      <c r="S136" s="499"/>
      <c r="T136" s="499"/>
      <c r="U136" s="500"/>
      <c r="V136" s="501" t="str">
        <f>Calcu!L52</f>
        <v>정규</v>
      </c>
      <c r="W136" s="502"/>
      <c r="X136" s="502"/>
      <c r="Y136" s="502"/>
      <c r="Z136" s="503"/>
      <c r="AA136" s="504">
        <f>Calcu!O52</f>
        <v>1</v>
      </c>
      <c r="AB136" s="505"/>
      <c r="AC136" s="505"/>
      <c r="AD136" s="505"/>
      <c r="AE136" s="505"/>
      <c r="AF136" s="505"/>
      <c r="AG136" s="506"/>
      <c r="AH136" s="507" t="e">
        <f ca="1">Calcu!Q52</f>
        <v>#DIV/0!</v>
      </c>
      <c r="AI136" s="508"/>
      <c r="AJ136" s="508"/>
      <c r="AK136" s="509" t="s">
        <v>472</v>
      </c>
      <c r="AL136" s="509"/>
      <c r="AM136" s="509"/>
      <c r="AN136" s="509"/>
      <c r="AO136" s="510"/>
      <c r="AP136" s="501" t="str">
        <f>Calcu!T52</f>
        <v>∞</v>
      </c>
      <c r="AQ136" s="502"/>
      <c r="AR136" s="502"/>
      <c r="AS136" s="517"/>
      <c r="AT136" s="241"/>
    </row>
    <row r="137" spans="1:46" ht="18" customHeight="1">
      <c r="A137" s="241"/>
      <c r="B137" s="458" t="s">
        <v>473</v>
      </c>
      <c r="C137" s="423"/>
      <c r="D137" s="424" t="s">
        <v>474</v>
      </c>
      <c r="E137" s="425"/>
      <c r="F137" s="425"/>
      <c r="G137" s="426"/>
      <c r="H137" s="462" t="s">
        <v>475</v>
      </c>
      <c r="I137" s="463"/>
      <c r="J137" s="463"/>
      <c r="K137" s="463"/>
      <c r="L137" s="463"/>
      <c r="M137" s="463"/>
      <c r="N137" s="464"/>
      <c r="O137" s="427" t="e">
        <f>Calcu!J53</f>
        <v>#DIV/0!</v>
      </c>
      <c r="P137" s="428"/>
      <c r="Q137" s="428"/>
      <c r="R137" s="428"/>
      <c r="S137" s="429" t="s">
        <v>476</v>
      </c>
      <c r="T137" s="429"/>
      <c r="U137" s="430"/>
      <c r="V137" s="434" t="str">
        <f>Calcu!L53</f>
        <v>직사각형</v>
      </c>
      <c r="W137" s="435"/>
      <c r="X137" s="435"/>
      <c r="Y137" s="435"/>
      <c r="Z137" s="436"/>
      <c r="AA137" s="440" t="e">
        <f ca="1">Calcu!O53</f>
        <v>#DIV/0!</v>
      </c>
      <c r="AB137" s="441"/>
      <c r="AC137" s="441"/>
      <c r="AD137" s="441"/>
      <c r="AE137" s="441" t="s">
        <v>477</v>
      </c>
      <c r="AF137" s="441"/>
      <c r="AG137" s="513"/>
      <c r="AH137" s="440" t="e">
        <f ca="1">Calcu!R53</f>
        <v>#DIV/0!</v>
      </c>
      <c r="AI137" s="441"/>
      <c r="AJ137" s="441"/>
      <c r="AK137" s="441"/>
      <c r="AL137" s="442" t="s">
        <v>478</v>
      </c>
      <c r="AM137" s="442"/>
      <c r="AN137" s="442"/>
      <c r="AO137" s="442"/>
      <c r="AP137" s="434" t="str">
        <f>Calcu!T53</f>
        <v>∞</v>
      </c>
      <c r="AQ137" s="435"/>
      <c r="AR137" s="435"/>
      <c r="AS137" s="518"/>
      <c r="AT137" s="241"/>
    </row>
    <row r="138" spans="1:46" ht="18" customHeight="1">
      <c r="A138" s="241"/>
      <c r="B138" s="458" t="s">
        <v>479</v>
      </c>
      <c r="C138" s="423"/>
      <c r="D138" s="459" t="s">
        <v>480</v>
      </c>
      <c r="E138" s="460"/>
      <c r="F138" s="460"/>
      <c r="G138" s="461"/>
      <c r="H138" s="462" t="s">
        <v>475</v>
      </c>
      <c r="I138" s="463"/>
      <c r="J138" s="463"/>
      <c r="K138" s="463"/>
      <c r="L138" s="463"/>
      <c r="M138" s="463"/>
      <c r="N138" s="464"/>
      <c r="O138" s="427" t="e">
        <f>Calcu!J54</f>
        <v>#DIV/0!</v>
      </c>
      <c r="P138" s="428"/>
      <c r="Q138" s="428"/>
      <c r="R138" s="428"/>
      <c r="S138" s="428"/>
      <c r="T138" s="429" t="s">
        <v>476</v>
      </c>
      <c r="U138" s="430"/>
      <c r="V138" s="455" t="str">
        <f>Calcu!L54</f>
        <v>정규</v>
      </c>
      <c r="W138" s="465"/>
      <c r="X138" s="465"/>
      <c r="Y138" s="465"/>
      <c r="Z138" s="466"/>
      <c r="AA138" s="437" t="s">
        <v>475</v>
      </c>
      <c r="AB138" s="438"/>
      <c r="AC138" s="438"/>
      <c r="AD138" s="438"/>
      <c r="AE138" s="438"/>
      <c r="AF138" s="438"/>
      <c r="AG138" s="439"/>
      <c r="AH138" s="440"/>
      <c r="AI138" s="441"/>
      <c r="AJ138" s="441"/>
      <c r="AK138" s="441"/>
      <c r="AL138" s="441"/>
      <c r="AM138" s="442"/>
      <c r="AN138" s="442"/>
      <c r="AO138" s="454"/>
      <c r="AP138" s="455" t="str">
        <f>Calcu!T54</f>
        <v>∞</v>
      </c>
      <c r="AQ138" s="465"/>
      <c r="AR138" s="465"/>
      <c r="AS138" s="516"/>
      <c r="AT138" s="241"/>
    </row>
    <row r="139" spans="1:46" ht="18" customHeight="1">
      <c r="A139" s="241"/>
      <c r="B139" s="458" t="s">
        <v>482</v>
      </c>
      <c r="C139" s="423"/>
      <c r="D139" s="459" t="s">
        <v>483</v>
      </c>
      <c r="E139" s="460"/>
      <c r="F139" s="460"/>
      <c r="G139" s="461"/>
      <c r="H139" s="462" t="s">
        <v>484</v>
      </c>
      <c r="I139" s="463"/>
      <c r="J139" s="463"/>
      <c r="K139" s="463"/>
      <c r="L139" s="463"/>
      <c r="M139" s="463"/>
      <c r="N139" s="464"/>
      <c r="O139" s="427" t="e">
        <f>Calcu!J55</f>
        <v>#DIV/0!</v>
      </c>
      <c r="P139" s="428"/>
      <c r="Q139" s="428"/>
      <c r="R139" s="428"/>
      <c r="S139" s="428"/>
      <c r="T139" s="429" t="s">
        <v>476</v>
      </c>
      <c r="U139" s="430"/>
      <c r="V139" s="455" t="str">
        <f>Calcu!L55</f>
        <v>정규</v>
      </c>
      <c r="W139" s="465"/>
      <c r="X139" s="465"/>
      <c r="Y139" s="465"/>
      <c r="Z139" s="466"/>
      <c r="AA139" s="437" t="s">
        <v>484</v>
      </c>
      <c r="AB139" s="438"/>
      <c r="AC139" s="438"/>
      <c r="AD139" s="438"/>
      <c r="AE139" s="438"/>
      <c r="AF139" s="438"/>
      <c r="AG139" s="439"/>
      <c r="AH139" s="440"/>
      <c r="AI139" s="441"/>
      <c r="AJ139" s="441"/>
      <c r="AK139" s="441"/>
      <c r="AL139" s="441"/>
      <c r="AM139" s="442"/>
      <c r="AN139" s="442"/>
      <c r="AO139" s="454"/>
      <c r="AP139" s="455">
        <f>Calcu!T55</f>
        <v>9</v>
      </c>
      <c r="AQ139" s="465"/>
      <c r="AR139" s="465"/>
      <c r="AS139" s="516"/>
      <c r="AT139" s="241"/>
    </row>
    <row r="140" spans="1:46" ht="18" customHeight="1" thickBot="1">
      <c r="A140" s="241"/>
      <c r="B140" s="467" t="s">
        <v>485</v>
      </c>
      <c r="C140" s="468"/>
      <c r="D140" s="469" t="s">
        <v>486</v>
      </c>
      <c r="E140" s="470"/>
      <c r="F140" s="470"/>
      <c r="G140" s="471"/>
      <c r="H140" s="472" t="s">
        <v>481</v>
      </c>
      <c r="I140" s="473"/>
      <c r="J140" s="473"/>
      <c r="K140" s="473"/>
      <c r="L140" s="473"/>
      <c r="M140" s="473"/>
      <c r="N140" s="474"/>
      <c r="O140" s="475">
        <f>Calcu!J56</f>
        <v>0</v>
      </c>
      <c r="P140" s="476"/>
      <c r="Q140" s="476"/>
      <c r="R140" s="476"/>
      <c r="S140" s="476"/>
      <c r="T140" s="477" t="s">
        <v>488</v>
      </c>
      <c r="U140" s="478"/>
      <c r="V140" s="479" t="str">
        <f>Calcu!L56</f>
        <v>직사각형</v>
      </c>
      <c r="W140" s="480"/>
      <c r="X140" s="480"/>
      <c r="Y140" s="480"/>
      <c r="Z140" s="481"/>
      <c r="AA140" s="482" t="s">
        <v>489</v>
      </c>
      <c r="AB140" s="483"/>
      <c r="AC140" s="483"/>
      <c r="AD140" s="483"/>
      <c r="AE140" s="483"/>
      <c r="AF140" s="483"/>
      <c r="AG140" s="484"/>
      <c r="AH140" s="485"/>
      <c r="AI140" s="486"/>
      <c r="AJ140" s="486"/>
      <c r="AK140" s="486"/>
      <c r="AL140" s="486"/>
      <c r="AM140" s="487"/>
      <c r="AN140" s="487"/>
      <c r="AO140" s="488"/>
      <c r="AP140" s="479" t="str">
        <f>Calcu!T56</f>
        <v>∞</v>
      </c>
      <c r="AQ140" s="480"/>
      <c r="AR140" s="480"/>
      <c r="AS140" s="491"/>
      <c r="AT140" s="241"/>
    </row>
    <row r="141" spans="1:46" ht="18" customHeight="1">
      <c r="A141" s="241"/>
      <c r="B141" s="492" t="s">
        <v>490</v>
      </c>
      <c r="C141" s="493"/>
      <c r="D141" s="494" t="s">
        <v>491</v>
      </c>
      <c r="E141" s="495"/>
      <c r="F141" s="495"/>
      <c r="G141" s="496"/>
      <c r="H141" s="497" t="e">
        <f ca="1">Calcu!E57</f>
        <v>#DIV/0!</v>
      </c>
      <c r="I141" s="498"/>
      <c r="J141" s="498"/>
      <c r="K141" s="498"/>
      <c r="L141" s="499" t="s">
        <v>471</v>
      </c>
      <c r="M141" s="499"/>
      <c r="N141" s="500"/>
      <c r="O141" s="497" t="e">
        <f ca="1">Calcu!J57</f>
        <v>#DIV/0!</v>
      </c>
      <c r="P141" s="498"/>
      <c r="Q141" s="498"/>
      <c r="R141" s="499" t="s">
        <v>492</v>
      </c>
      <c r="S141" s="499"/>
      <c r="T141" s="499"/>
      <c r="U141" s="500"/>
      <c r="V141" s="501" t="str">
        <f>Calcu!L57</f>
        <v>정규</v>
      </c>
      <c r="W141" s="502"/>
      <c r="X141" s="502"/>
      <c r="Y141" s="502"/>
      <c r="Z141" s="503"/>
      <c r="AA141" s="504">
        <f>Calcu!O57</f>
        <v>-1</v>
      </c>
      <c r="AB141" s="505"/>
      <c r="AC141" s="505"/>
      <c r="AD141" s="505"/>
      <c r="AE141" s="505"/>
      <c r="AF141" s="505"/>
      <c r="AG141" s="506"/>
      <c r="AH141" s="507" t="e">
        <f ca="1">Calcu!Q57</f>
        <v>#DIV/0!</v>
      </c>
      <c r="AI141" s="508"/>
      <c r="AJ141" s="508"/>
      <c r="AK141" s="509" t="s">
        <v>478</v>
      </c>
      <c r="AL141" s="509"/>
      <c r="AM141" s="509"/>
      <c r="AN141" s="509"/>
      <c r="AO141" s="510"/>
      <c r="AP141" s="501" t="str">
        <f>Calcu!T57</f>
        <v>∞</v>
      </c>
      <c r="AQ141" s="511"/>
      <c r="AR141" s="511"/>
      <c r="AS141" s="512"/>
      <c r="AT141" s="241"/>
    </row>
    <row r="142" spans="1:46" ht="18" customHeight="1">
      <c r="A142" s="241"/>
      <c r="B142" s="458" t="s">
        <v>493</v>
      </c>
      <c r="C142" s="423"/>
      <c r="D142" s="424" t="s">
        <v>474</v>
      </c>
      <c r="E142" s="425"/>
      <c r="F142" s="425"/>
      <c r="G142" s="426"/>
      <c r="H142" s="462" t="s">
        <v>481</v>
      </c>
      <c r="I142" s="463"/>
      <c r="J142" s="463"/>
      <c r="K142" s="463"/>
      <c r="L142" s="463"/>
      <c r="M142" s="463"/>
      <c r="N142" s="464"/>
      <c r="O142" s="427" t="e">
        <f>Calcu!J58</f>
        <v>#DIV/0!</v>
      </c>
      <c r="P142" s="428"/>
      <c r="Q142" s="428"/>
      <c r="R142" s="428"/>
      <c r="S142" s="429" t="s">
        <v>487</v>
      </c>
      <c r="T142" s="429"/>
      <c r="U142" s="430"/>
      <c r="V142" s="434" t="str">
        <f>Calcu!L58</f>
        <v>직사각형</v>
      </c>
      <c r="W142" s="435"/>
      <c r="X142" s="435"/>
      <c r="Y142" s="435"/>
      <c r="Z142" s="436"/>
      <c r="AA142" s="440" t="e">
        <f ca="1">Calcu!O58</f>
        <v>#DIV/0!</v>
      </c>
      <c r="AB142" s="441"/>
      <c r="AC142" s="441"/>
      <c r="AD142" s="441"/>
      <c r="AE142" s="441" t="s">
        <v>494</v>
      </c>
      <c r="AF142" s="441"/>
      <c r="AG142" s="513"/>
      <c r="AH142" s="440" t="e">
        <f ca="1">Calcu!R58</f>
        <v>#DIV/0!</v>
      </c>
      <c r="AI142" s="441"/>
      <c r="AJ142" s="441"/>
      <c r="AK142" s="441"/>
      <c r="AL142" s="442" t="s">
        <v>478</v>
      </c>
      <c r="AM142" s="442"/>
      <c r="AN142" s="442"/>
      <c r="AO142" s="442"/>
      <c r="AP142" s="434" t="str">
        <f>Calcu!T58</f>
        <v>∞</v>
      </c>
      <c r="AQ142" s="514"/>
      <c r="AR142" s="514"/>
      <c r="AS142" s="515"/>
      <c r="AT142" s="241"/>
    </row>
    <row r="143" spans="1:46" ht="18" customHeight="1">
      <c r="A143" s="241"/>
      <c r="B143" s="458" t="s">
        <v>495</v>
      </c>
      <c r="C143" s="423"/>
      <c r="D143" s="459" t="s">
        <v>480</v>
      </c>
      <c r="E143" s="460"/>
      <c r="F143" s="460"/>
      <c r="G143" s="461"/>
      <c r="H143" s="462" t="s">
        <v>481</v>
      </c>
      <c r="I143" s="463"/>
      <c r="J143" s="463"/>
      <c r="K143" s="463"/>
      <c r="L143" s="463"/>
      <c r="M143" s="463"/>
      <c r="N143" s="464"/>
      <c r="O143" s="427" t="e">
        <f>Calcu!J59</f>
        <v>#DIV/0!</v>
      </c>
      <c r="P143" s="428"/>
      <c r="Q143" s="428"/>
      <c r="R143" s="428"/>
      <c r="S143" s="428"/>
      <c r="T143" s="429" t="s">
        <v>487</v>
      </c>
      <c r="U143" s="430"/>
      <c r="V143" s="455" t="str">
        <f>Calcu!L59</f>
        <v>정규</v>
      </c>
      <c r="W143" s="465"/>
      <c r="X143" s="465"/>
      <c r="Y143" s="465"/>
      <c r="Z143" s="466"/>
      <c r="AA143" s="437" t="s">
        <v>489</v>
      </c>
      <c r="AB143" s="438"/>
      <c r="AC143" s="438"/>
      <c r="AD143" s="438"/>
      <c r="AE143" s="438"/>
      <c r="AF143" s="438"/>
      <c r="AG143" s="439"/>
      <c r="AH143" s="440"/>
      <c r="AI143" s="441"/>
      <c r="AJ143" s="441"/>
      <c r="AK143" s="441"/>
      <c r="AL143" s="441"/>
      <c r="AM143" s="442"/>
      <c r="AN143" s="442"/>
      <c r="AO143" s="454"/>
      <c r="AP143" s="455" t="str">
        <f>Calcu!T59</f>
        <v>∞</v>
      </c>
      <c r="AQ143" s="456"/>
      <c r="AR143" s="456"/>
      <c r="AS143" s="457"/>
      <c r="AT143" s="241"/>
    </row>
    <row r="144" spans="1:46" ht="18" customHeight="1">
      <c r="A144" s="241"/>
      <c r="B144" s="458" t="s">
        <v>496</v>
      </c>
      <c r="C144" s="423"/>
      <c r="D144" s="459" t="s">
        <v>497</v>
      </c>
      <c r="E144" s="460"/>
      <c r="F144" s="460"/>
      <c r="G144" s="461"/>
      <c r="H144" s="462" t="s">
        <v>475</v>
      </c>
      <c r="I144" s="463"/>
      <c r="J144" s="463"/>
      <c r="K144" s="463"/>
      <c r="L144" s="463"/>
      <c r="M144" s="463"/>
      <c r="N144" s="464"/>
      <c r="O144" s="427" t="e">
        <f>Calcu!J60</f>
        <v>#DIV/0!</v>
      </c>
      <c r="P144" s="428"/>
      <c r="Q144" s="428"/>
      <c r="R144" s="428"/>
      <c r="S144" s="428"/>
      <c r="T144" s="429" t="s">
        <v>487</v>
      </c>
      <c r="U144" s="430"/>
      <c r="V144" s="455" t="str">
        <f>Calcu!L60</f>
        <v>정규</v>
      </c>
      <c r="W144" s="465"/>
      <c r="X144" s="465"/>
      <c r="Y144" s="465"/>
      <c r="Z144" s="466"/>
      <c r="AA144" s="437" t="s">
        <v>481</v>
      </c>
      <c r="AB144" s="438"/>
      <c r="AC144" s="438"/>
      <c r="AD144" s="438"/>
      <c r="AE144" s="438"/>
      <c r="AF144" s="438"/>
      <c r="AG144" s="439"/>
      <c r="AH144" s="440"/>
      <c r="AI144" s="441"/>
      <c r="AJ144" s="441"/>
      <c r="AK144" s="441"/>
      <c r="AL144" s="441"/>
      <c r="AM144" s="442"/>
      <c r="AN144" s="442"/>
      <c r="AO144" s="454"/>
      <c r="AP144" s="455">
        <f>Calcu!T60</f>
        <v>9</v>
      </c>
      <c r="AQ144" s="456"/>
      <c r="AR144" s="456"/>
      <c r="AS144" s="457"/>
      <c r="AT144" s="241"/>
    </row>
    <row r="145" spans="1:46" ht="18" customHeight="1" thickBot="1">
      <c r="A145" s="241"/>
      <c r="B145" s="467" t="s">
        <v>498</v>
      </c>
      <c r="C145" s="468"/>
      <c r="D145" s="469" t="s">
        <v>486</v>
      </c>
      <c r="E145" s="470"/>
      <c r="F145" s="470"/>
      <c r="G145" s="471"/>
      <c r="H145" s="472" t="s">
        <v>481</v>
      </c>
      <c r="I145" s="473"/>
      <c r="J145" s="473"/>
      <c r="K145" s="473"/>
      <c r="L145" s="473"/>
      <c r="M145" s="473"/>
      <c r="N145" s="474"/>
      <c r="O145" s="475">
        <f>Calcu!J61</f>
        <v>0</v>
      </c>
      <c r="P145" s="476"/>
      <c r="Q145" s="476"/>
      <c r="R145" s="476"/>
      <c r="S145" s="476"/>
      <c r="T145" s="477" t="s">
        <v>487</v>
      </c>
      <c r="U145" s="478"/>
      <c r="V145" s="479" t="str">
        <f>Calcu!L61</f>
        <v>직사각형</v>
      </c>
      <c r="W145" s="480"/>
      <c r="X145" s="480"/>
      <c r="Y145" s="480"/>
      <c r="Z145" s="481"/>
      <c r="AA145" s="482" t="s">
        <v>481</v>
      </c>
      <c r="AB145" s="483"/>
      <c r="AC145" s="483"/>
      <c r="AD145" s="483"/>
      <c r="AE145" s="483"/>
      <c r="AF145" s="483"/>
      <c r="AG145" s="484"/>
      <c r="AH145" s="485"/>
      <c r="AI145" s="486"/>
      <c r="AJ145" s="486"/>
      <c r="AK145" s="486"/>
      <c r="AL145" s="486"/>
      <c r="AM145" s="487"/>
      <c r="AN145" s="487"/>
      <c r="AO145" s="488"/>
      <c r="AP145" s="479" t="str">
        <f>Calcu!T61</f>
        <v>∞</v>
      </c>
      <c r="AQ145" s="489"/>
      <c r="AR145" s="489"/>
      <c r="AS145" s="490"/>
      <c r="AT145" s="241"/>
    </row>
    <row r="146" spans="1:46" ht="18" customHeight="1">
      <c r="A146" s="241"/>
      <c r="B146" s="446" t="s">
        <v>499</v>
      </c>
      <c r="C146" s="447"/>
      <c r="D146" s="448" t="s">
        <v>453</v>
      </c>
      <c r="E146" s="449"/>
      <c r="F146" s="449"/>
      <c r="G146" s="450"/>
      <c r="H146" s="451">
        <v>0</v>
      </c>
      <c r="I146" s="452"/>
      <c r="J146" s="452"/>
      <c r="K146" s="452"/>
      <c r="L146" s="452"/>
      <c r="M146" s="452"/>
      <c r="N146" s="453"/>
      <c r="O146" s="408" t="e">
        <f ca="1">Calcu!J62</f>
        <v>#DIV/0!</v>
      </c>
      <c r="P146" s="409"/>
      <c r="Q146" s="409"/>
      <c r="R146" s="410" t="s">
        <v>500</v>
      </c>
      <c r="S146" s="410"/>
      <c r="T146" s="410"/>
      <c r="U146" s="411"/>
      <c r="V146" s="412" t="str">
        <f>Calcu!L62</f>
        <v>직사각형</v>
      </c>
      <c r="W146" s="413"/>
      <c r="X146" s="413"/>
      <c r="Y146" s="413"/>
      <c r="Z146" s="414"/>
      <c r="AA146" s="415">
        <f>Calcu!O62</f>
        <v>1</v>
      </c>
      <c r="AB146" s="416"/>
      <c r="AC146" s="416"/>
      <c r="AD146" s="416"/>
      <c r="AE146" s="416"/>
      <c r="AF146" s="416"/>
      <c r="AG146" s="417"/>
      <c r="AH146" s="418" t="e">
        <f ca="1">Calcu!Q62</f>
        <v>#DIV/0!</v>
      </c>
      <c r="AI146" s="419"/>
      <c r="AJ146" s="419"/>
      <c r="AK146" s="420" t="s">
        <v>478</v>
      </c>
      <c r="AL146" s="420"/>
      <c r="AM146" s="420"/>
      <c r="AN146" s="420"/>
      <c r="AO146" s="421"/>
      <c r="AP146" s="412" t="str">
        <f>Calcu!T62</f>
        <v>∞</v>
      </c>
      <c r="AQ146" s="413"/>
      <c r="AR146" s="413"/>
      <c r="AS146" s="414"/>
      <c r="AT146" s="241"/>
    </row>
    <row r="147" spans="1:46" ht="18" customHeight="1">
      <c r="A147" s="241"/>
      <c r="B147" s="422" t="s">
        <v>501</v>
      </c>
      <c r="C147" s="423"/>
      <c r="D147" s="424" t="s">
        <v>502</v>
      </c>
      <c r="E147" s="425"/>
      <c r="F147" s="425"/>
      <c r="G147" s="426"/>
      <c r="H147" s="427" t="e">
        <f ca="1">Calcu!E63</f>
        <v>#DIV/0!</v>
      </c>
      <c r="I147" s="428"/>
      <c r="J147" s="428"/>
      <c r="K147" s="428"/>
      <c r="L147" s="429" t="s">
        <v>478</v>
      </c>
      <c r="M147" s="429"/>
      <c r="N147" s="430"/>
      <c r="O147" s="431" t="s">
        <v>475</v>
      </c>
      <c r="P147" s="432"/>
      <c r="Q147" s="432"/>
      <c r="R147" s="432"/>
      <c r="S147" s="432"/>
      <c r="T147" s="432"/>
      <c r="U147" s="433"/>
      <c r="V147" s="434" t="s">
        <v>475</v>
      </c>
      <c r="W147" s="435"/>
      <c r="X147" s="435"/>
      <c r="Y147" s="435"/>
      <c r="Z147" s="436"/>
      <c r="AA147" s="437" t="s">
        <v>475</v>
      </c>
      <c r="AB147" s="438"/>
      <c r="AC147" s="438"/>
      <c r="AD147" s="438"/>
      <c r="AE147" s="438"/>
      <c r="AF147" s="438"/>
      <c r="AG147" s="439"/>
      <c r="AH147" s="440" t="e">
        <f ca="1">Calcu!Q63</f>
        <v>#DIV/0!</v>
      </c>
      <c r="AI147" s="441"/>
      <c r="AJ147" s="441"/>
      <c r="AK147" s="441"/>
      <c r="AL147" s="442" t="s">
        <v>471</v>
      </c>
      <c r="AM147" s="442"/>
      <c r="AN147" s="442"/>
      <c r="AO147" s="442"/>
      <c r="AP147" s="443" t="str">
        <f>Calcu!T63</f>
        <v>∞</v>
      </c>
      <c r="AQ147" s="444"/>
      <c r="AR147" s="444"/>
      <c r="AS147" s="445"/>
      <c r="AT147" s="241"/>
    </row>
    <row r="148" spans="1:46" ht="18" customHeight="1">
      <c r="A148" s="241"/>
      <c r="B148" s="241"/>
      <c r="C148" s="241"/>
      <c r="D148" s="241"/>
      <c r="E148" s="241"/>
      <c r="F148" s="241"/>
      <c r="G148" s="241"/>
      <c r="H148" s="241"/>
      <c r="I148" s="241"/>
      <c r="J148" s="241"/>
      <c r="K148" s="241"/>
      <c r="L148" s="241"/>
      <c r="M148" s="241"/>
      <c r="N148" s="241"/>
      <c r="O148" s="241"/>
      <c r="P148" s="241"/>
      <c r="Q148" s="241"/>
      <c r="R148" s="241"/>
      <c r="S148" s="241"/>
      <c r="T148" s="241"/>
      <c r="U148" s="241"/>
      <c r="V148" s="241"/>
      <c r="W148" s="241"/>
      <c r="X148" s="241"/>
      <c r="Y148" s="241"/>
      <c r="Z148" s="241"/>
      <c r="AA148" s="241"/>
      <c r="AB148" s="241"/>
      <c r="AC148" s="241"/>
      <c r="AD148" s="241"/>
      <c r="AE148" s="241"/>
      <c r="AF148" s="241"/>
      <c r="AG148" s="241"/>
      <c r="AH148" s="241"/>
      <c r="AI148" s="241"/>
      <c r="AJ148" s="241"/>
      <c r="AK148" s="241"/>
      <c r="AL148" s="241"/>
      <c r="AM148" s="241"/>
      <c r="AN148" s="241"/>
      <c r="AO148" s="241"/>
      <c r="AP148" s="241"/>
      <c r="AQ148" s="241"/>
      <c r="AR148" s="241"/>
      <c r="AS148" s="241"/>
      <c r="AT148" s="241"/>
    </row>
    <row r="149" spans="1:46" ht="18" customHeight="1">
      <c r="A149" s="139" t="s">
        <v>503</v>
      </c>
      <c r="B149" s="241"/>
      <c r="C149" s="241"/>
      <c r="D149" s="241"/>
      <c r="E149" s="241"/>
      <c r="F149" s="241"/>
      <c r="G149" s="241"/>
      <c r="H149" s="241"/>
      <c r="I149" s="241"/>
      <c r="J149" s="241"/>
      <c r="K149" s="241"/>
      <c r="L149" s="241"/>
      <c r="M149" s="241"/>
      <c r="N149" s="241"/>
      <c r="O149" s="241"/>
      <c r="P149" s="241"/>
      <c r="Q149" s="241"/>
      <c r="R149" s="241"/>
      <c r="S149" s="241"/>
      <c r="T149" s="241"/>
      <c r="U149" s="241"/>
      <c r="V149" s="241"/>
      <c r="W149" s="241"/>
      <c r="X149" s="241"/>
      <c r="Y149" s="241"/>
      <c r="Z149" s="241"/>
      <c r="AA149" s="241"/>
      <c r="AB149" s="241"/>
      <c r="AC149" s="241"/>
      <c r="AD149" s="241"/>
      <c r="AE149" s="241"/>
      <c r="AF149" s="241"/>
      <c r="AG149" s="241"/>
      <c r="AH149" s="241"/>
      <c r="AI149" s="241"/>
      <c r="AJ149" s="241"/>
      <c r="AK149" s="241"/>
      <c r="AL149" s="241"/>
      <c r="AM149" s="241"/>
      <c r="AN149" s="241"/>
      <c r="AO149" s="241"/>
      <c r="AP149" s="241"/>
      <c r="AQ149" s="241"/>
      <c r="AR149" s="241"/>
      <c r="AS149" s="241"/>
      <c r="AT149" s="241"/>
    </row>
    <row r="150" spans="1:46" ht="18" customHeight="1">
      <c r="A150" s="139"/>
      <c r="B150" s="139" t="s">
        <v>504</v>
      </c>
      <c r="C150" s="241"/>
      <c r="D150" s="241"/>
      <c r="E150" s="241"/>
      <c r="F150" s="241"/>
      <c r="G150" s="241"/>
      <c r="H150" s="241"/>
      <c r="I150" s="241"/>
      <c r="J150" s="241"/>
      <c r="K150" s="241"/>
      <c r="L150" s="241"/>
      <c r="M150" s="241"/>
      <c r="N150" s="241"/>
      <c r="O150" s="241"/>
      <c r="P150" s="241"/>
      <c r="Q150" s="241"/>
      <c r="R150" s="241"/>
      <c r="S150" s="241"/>
      <c r="T150" s="241"/>
      <c r="U150" s="241"/>
      <c r="V150" s="241"/>
      <c r="W150" s="241"/>
      <c r="X150" s="241"/>
      <c r="Y150" s="241"/>
      <c r="Z150" s="241"/>
      <c r="AA150" s="241"/>
      <c r="AB150" s="241"/>
      <c r="AC150" s="241"/>
      <c r="AD150" s="241"/>
      <c r="AE150" s="241"/>
      <c r="AF150" s="241"/>
      <c r="AG150" s="241"/>
      <c r="AH150" s="241"/>
      <c r="AI150" s="241"/>
      <c r="AJ150" s="241"/>
      <c r="AK150" s="241"/>
      <c r="AL150" s="241"/>
      <c r="AM150" s="241"/>
      <c r="AN150" s="241"/>
      <c r="AO150" s="241"/>
      <c r="AP150" s="241"/>
      <c r="AQ150" s="241"/>
      <c r="AR150" s="241"/>
      <c r="AS150" s="241"/>
      <c r="AT150" s="241"/>
    </row>
    <row r="151" spans="1:46" ht="18" customHeight="1">
      <c r="A151" s="139"/>
      <c r="B151" s="241" t="s">
        <v>505</v>
      </c>
      <c r="C151" s="241"/>
      <c r="D151" s="241"/>
      <c r="E151" s="241"/>
      <c r="F151" s="241"/>
      <c r="G151" s="384" t="e">
        <f ca="1">H136</f>
        <v>#DIV/0!</v>
      </c>
      <c r="H151" s="384"/>
      <c r="I151" s="384"/>
      <c r="J151" s="384"/>
      <c r="K151" s="384"/>
      <c r="L151" s="385" t="str">
        <f>L136</f>
        <v>μm</v>
      </c>
      <c r="M151" s="385"/>
      <c r="N151" s="385"/>
      <c r="O151" s="385"/>
      <c r="P151" s="385"/>
      <c r="Q151" s="385"/>
      <c r="R151" s="241"/>
      <c r="S151" s="241"/>
      <c r="T151" s="241"/>
      <c r="U151" s="241"/>
      <c r="V151" s="241"/>
      <c r="W151" s="241"/>
      <c r="X151" s="241"/>
      <c r="Y151" s="241"/>
      <c r="Z151" s="241"/>
      <c r="AA151" s="241"/>
      <c r="AB151" s="241"/>
      <c r="AC151" s="241"/>
      <c r="AD151" s="241"/>
      <c r="AE151" s="241"/>
      <c r="AF151" s="241"/>
      <c r="AG151" s="241"/>
      <c r="AH151" s="241"/>
      <c r="AI151" s="241"/>
      <c r="AJ151" s="241"/>
      <c r="AK151" s="241"/>
      <c r="AL151" s="241"/>
      <c r="AM151" s="241"/>
      <c r="AN151" s="241"/>
      <c r="AO151" s="241"/>
      <c r="AP151" s="241"/>
      <c r="AQ151" s="241"/>
      <c r="AR151" s="241"/>
      <c r="AS151" s="241"/>
      <c r="AT151" s="241"/>
    </row>
    <row r="152" spans="1:46" ht="18" customHeight="1">
      <c r="A152" s="139"/>
      <c r="B152" s="241" t="s">
        <v>506</v>
      </c>
      <c r="C152" s="241"/>
      <c r="D152" s="241"/>
      <c r="E152" s="241"/>
      <c r="F152" s="241"/>
      <c r="G152" s="241"/>
      <c r="H152" s="241"/>
      <c r="I152" s="241" t="s">
        <v>507</v>
      </c>
      <c r="J152" s="241"/>
      <c r="K152" s="241"/>
      <c r="L152" s="241"/>
      <c r="M152" s="241"/>
      <c r="N152" s="241"/>
      <c r="O152" s="241"/>
      <c r="P152" s="241"/>
      <c r="Q152" s="241"/>
      <c r="R152" s="241"/>
      <c r="S152" s="241"/>
      <c r="T152" s="241"/>
      <c r="U152" s="241"/>
      <c r="V152" s="241"/>
      <c r="W152" s="241"/>
      <c r="X152" s="241"/>
      <c r="Y152" s="241"/>
      <c r="Z152" s="241"/>
      <c r="AA152" s="241"/>
      <c r="AB152" s="241"/>
      <c r="AC152" s="241"/>
      <c r="AD152" s="241"/>
      <c r="AE152" s="241"/>
      <c r="AF152" s="241"/>
      <c r="AG152" s="241"/>
      <c r="AH152" s="241"/>
      <c r="AI152" s="241"/>
      <c r="AJ152" s="241"/>
      <c r="AK152" s="241"/>
      <c r="AL152" s="241"/>
      <c r="AM152" s="241"/>
      <c r="AN152" s="241"/>
      <c r="AO152" s="241"/>
      <c r="AP152" s="241"/>
      <c r="AQ152" s="241"/>
      <c r="AR152" s="241"/>
      <c r="AS152" s="241"/>
      <c r="AT152" s="241"/>
    </row>
    <row r="153" spans="1:46" ht="18" customHeight="1">
      <c r="A153" s="139"/>
      <c r="B153" s="241"/>
      <c r="C153" s="241"/>
      <c r="D153" s="241"/>
      <c r="E153" s="241"/>
      <c r="F153" s="241"/>
      <c r="G153" s="241"/>
      <c r="H153" s="241"/>
      <c r="I153" s="241"/>
      <c r="J153" s="241"/>
      <c r="K153" s="241"/>
      <c r="L153" s="241"/>
      <c r="M153" s="241"/>
      <c r="N153" s="241"/>
      <c r="O153" s="241"/>
      <c r="P153" s="241"/>
      <c r="Q153" s="241"/>
      <c r="R153" s="241"/>
      <c r="S153" s="241"/>
      <c r="T153" s="241"/>
      <c r="U153" s="241"/>
      <c r="V153" s="241"/>
      <c r="W153" s="241"/>
      <c r="X153" s="241"/>
      <c r="Y153" s="241"/>
      <c r="Z153" s="241"/>
      <c r="AA153" s="241"/>
      <c r="AB153" s="241"/>
      <c r="AC153" s="241"/>
      <c r="AD153" s="241"/>
      <c r="AE153" s="241"/>
      <c r="AF153" s="241"/>
      <c r="AG153" s="241"/>
      <c r="AH153" s="241"/>
      <c r="AI153" s="241"/>
      <c r="AJ153" s="241"/>
      <c r="AK153" s="241"/>
      <c r="AL153" s="241"/>
      <c r="AM153" s="241"/>
      <c r="AN153" s="241"/>
      <c r="AO153" s="241"/>
      <c r="AP153" s="241"/>
      <c r="AQ153" s="241"/>
      <c r="AR153" s="241"/>
      <c r="AS153" s="241"/>
      <c r="AT153" s="241"/>
    </row>
    <row r="154" spans="1:46" ht="18" customHeight="1">
      <c r="A154" s="139"/>
      <c r="B154" s="241"/>
      <c r="C154" s="241"/>
      <c r="D154" s="241"/>
      <c r="E154" s="241"/>
      <c r="F154" s="241"/>
      <c r="G154" s="241"/>
      <c r="H154" s="241"/>
      <c r="I154" s="241"/>
      <c r="J154" s="241"/>
      <c r="K154" s="241"/>
      <c r="L154" s="241"/>
      <c r="M154" s="241"/>
      <c r="N154" s="241"/>
      <c r="O154" s="241"/>
      <c r="P154" s="241"/>
      <c r="Q154" s="241"/>
      <c r="R154" s="241"/>
      <c r="S154" s="241"/>
      <c r="T154" s="241"/>
      <c r="U154" s="241"/>
      <c r="V154" s="241"/>
      <c r="W154" s="241"/>
      <c r="X154" s="241"/>
      <c r="Y154" s="241"/>
      <c r="Z154" s="241"/>
      <c r="AA154" s="241"/>
      <c r="AB154" s="241"/>
      <c r="AC154" s="241"/>
      <c r="AD154" s="241"/>
      <c r="AE154" s="241"/>
      <c r="AF154" s="241"/>
      <c r="AG154" s="241"/>
      <c r="AH154" s="241"/>
      <c r="AI154" s="241"/>
      <c r="AJ154" s="241"/>
      <c r="AK154" s="241"/>
      <c r="AL154" s="241"/>
      <c r="AM154" s="241"/>
      <c r="AN154" s="241"/>
      <c r="AO154" s="241"/>
      <c r="AP154" s="241"/>
      <c r="AQ154" s="241"/>
      <c r="AR154" s="241"/>
      <c r="AS154" s="241"/>
      <c r="AT154" s="241"/>
    </row>
    <row r="155" spans="1:46" ht="18" customHeight="1">
      <c r="A155" s="139"/>
      <c r="B155" s="241"/>
      <c r="C155" s="241"/>
      <c r="D155" s="241"/>
      <c r="E155" s="241"/>
      <c r="F155" s="241"/>
      <c r="G155" s="241"/>
      <c r="H155" s="241"/>
      <c r="I155" s="241" t="s">
        <v>508</v>
      </c>
      <c r="J155" s="241"/>
      <c r="K155" s="241"/>
      <c r="L155" s="241"/>
      <c r="M155" s="241"/>
      <c r="N155" s="241"/>
      <c r="O155" s="241"/>
      <c r="P155" s="241"/>
      <c r="Q155" s="241"/>
      <c r="R155" s="241"/>
      <c r="S155" s="241"/>
      <c r="T155" s="241"/>
      <c r="U155" s="241"/>
      <c r="V155" s="241"/>
      <c r="W155" s="241"/>
      <c r="X155" s="241"/>
      <c r="Y155" s="241"/>
      <c r="Z155" s="241"/>
      <c r="AA155" s="241"/>
      <c r="AB155" s="241"/>
      <c r="AC155" s="241"/>
      <c r="AD155" s="241"/>
      <c r="AE155" s="241"/>
      <c r="AF155" s="241"/>
      <c r="AG155" s="241"/>
      <c r="AH155" s="241"/>
      <c r="AI155" s="241"/>
      <c r="AJ155" s="241"/>
      <c r="AK155" s="241"/>
      <c r="AL155" s="241"/>
      <c r="AM155" s="241"/>
      <c r="AN155" s="241"/>
      <c r="AO155" s="241"/>
      <c r="AP155" s="241"/>
      <c r="AQ155" s="241"/>
      <c r="AR155" s="241"/>
      <c r="AS155" s="241"/>
      <c r="AT155" s="241"/>
    </row>
    <row r="156" spans="1:46" ht="18" customHeight="1">
      <c r="A156" s="139"/>
      <c r="B156" s="241"/>
      <c r="C156" s="241"/>
      <c r="D156" s="241"/>
      <c r="E156" s="241"/>
      <c r="F156" s="241"/>
      <c r="G156" s="241"/>
      <c r="H156" s="241"/>
      <c r="I156" s="241"/>
      <c r="J156" s="241"/>
      <c r="K156" s="241"/>
      <c r="L156" s="241"/>
      <c r="M156" s="241"/>
      <c r="N156" s="241"/>
      <c r="O156" s="241"/>
      <c r="P156" s="241"/>
      <c r="Q156" s="241"/>
      <c r="R156" s="241"/>
      <c r="S156" s="241"/>
      <c r="T156" s="241"/>
      <c r="U156" s="241"/>
      <c r="V156" s="241"/>
      <c r="W156" s="241"/>
      <c r="X156" s="241"/>
      <c r="Y156" s="241"/>
      <c r="Z156" s="241"/>
      <c r="AA156" s="241"/>
      <c r="AB156" s="241"/>
      <c r="AC156" s="241"/>
      <c r="AD156" s="241"/>
      <c r="AE156" s="241"/>
      <c r="AF156" s="241"/>
      <c r="AG156" s="241"/>
      <c r="AH156" s="241"/>
      <c r="AI156" s="241"/>
      <c r="AJ156" s="241"/>
      <c r="AK156" s="241"/>
      <c r="AL156" s="241"/>
      <c r="AM156" s="241"/>
      <c r="AN156" s="241"/>
      <c r="AO156" s="241"/>
      <c r="AP156" s="241"/>
      <c r="AQ156" s="241"/>
      <c r="AR156" s="241"/>
      <c r="AS156" s="241"/>
      <c r="AT156" s="241"/>
    </row>
    <row r="157" spans="1:46" ht="18" customHeight="1">
      <c r="A157" s="139"/>
      <c r="B157" s="241"/>
      <c r="C157" s="241"/>
      <c r="D157" s="241"/>
      <c r="E157" s="241"/>
      <c r="F157" s="241"/>
      <c r="G157" s="241"/>
      <c r="H157" s="241"/>
      <c r="I157" s="241"/>
      <c r="J157" s="241"/>
      <c r="K157" s="241"/>
      <c r="L157" s="241"/>
      <c r="M157" s="241"/>
      <c r="N157" s="241"/>
      <c r="O157" s="241"/>
      <c r="P157" s="241"/>
      <c r="Q157" s="241"/>
      <c r="R157" s="241"/>
      <c r="S157" s="241"/>
      <c r="T157" s="241"/>
      <c r="U157" s="241"/>
      <c r="V157" s="241"/>
      <c r="W157" s="241"/>
      <c r="X157" s="241"/>
      <c r="Y157" s="241"/>
      <c r="Z157" s="241"/>
      <c r="AA157" s="241"/>
      <c r="AB157" s="241"/>
      <c r="AC157" s="241"/>
      <c r="AD157" s="241"/>
      <c r="AE157" s="241"/>
      <c r="AF157" s="241"/>
      <c r="AG157" s="241"/>
      <c r="AH157" s="241"/>
      <c r="AI157" s="241"/>
      <c r="AJ157" s="241"/>
      <c r="AK157" s="241"/>
      <c r="AL157" s="241"/>
      <c r="AM157" s="241"/>
      <c r="AN157" s="241"/>
      <c r="AO157" s="241"/>
      <c r="AP157" s="241"/>
      <c r="AQ157" s="241"/>
      <c r="AR157" s="241"/>
      <c r="AS157" s="241"/>
      <c r="AT157" s="241"/>
    </row>
    <row r="158" spans="1:46" ht="18" customHeight="1">
      <c r="A158" s="139"/>
      <c r="B158" s="241"/>
      <c r="C158" s="241"/>
      <c r="D158" s="241"/>
      <c r="E158" s="241"/>
      <c r="F158" s="241"/>
      <c r="G158" s="241"/>
      <c r="H158" s="241"/>
      <c r="I158" s="241" t="s">
        <v>509</v>
      </c>
      <c r="J158" s="241"/>
      <c r="K158" s="241"/>
      <c r="L158" s="241"/>
      <c r="M158" s="241"/>
      <c r="N158" s="241"/>
      <c r="O158" s="241"/>
      <c r="P158" s="241"/>
      <c r="Q158" s="377" t="s">
        <v>405</v>
      </c>
      <c r="R158" s="377"/>
      <c r="S158" s="377"/>
      <c r="T158" s="377"/>
      <c r="U158" s="377"/>
      <c r="V158" s="241"/>
      <c r="W158" s="241"/>
      <c r="X158" s="241"/>
      <c r="Y158" s="241"/>
      <c r="Z158" s="241"/>
      <c r="AA158" s="241"/>
      <c r="AB158" s="241"/>
      <c r="AC158" s="241"/>
      <c r="AD158" s="241"/>
      <c r="AE158" s="241"/>
      <c r="AF158" s="241"/>
      <c r="AG158" s="241"/>
      <c r="AH158" s="241"/>
      <c r="AI158" s="241"/>
      <c r="AJ158" s="241"/>
      <c r="AK158" s="241"/>
      <c r="AL158" s="241"/>
      <c r="AM158" s="241"/>
      <c r="AN158" s="241"/>
      <c r="AO158" s="241"/>
      <c r="AP158" s="241"/>
      <c r="AQ158" s="241"/>
      <c r="AR158" s="241"/>
      <c r="AS158" s="241"/>
      <c r="AT158" s="241"/>
    </row>
    <row r="159" spans="1:46" ht="18" customHeight="1">
      <c r="A159" s="139"/>
      <c r="B159" s="241"/>
      <c r="C159" s="241"/>
      <c r="D159" s="241"/>
      <c r="E159" s="241"/>
      <c r="F159" s="241"/>
      <c r="G159" s="241"/>
      <c r="H159" s="241"/>
      <c r="I159" s="241" t="s">
        <v>510</v>
      </c>
      <c r="J159" s="241"/>
      <c r="K159" s="241"/>
      <c r="L159" s="241"/>
      <c r="M159" s="241"/>
      <c r="N159" s="241"/>
      <c r="O159" s="241"/>
      <c r="P159" s="241"/>
      <c r="Q159" s="396" t="e">
        <f ca="1">Calcu!Q12*1000</f>
        <v>#DIV/0!</v>
      </c>
      <c r="R159" s="396"/>
      <c r="S159" s="396"/>
      <c r="T159" s="396"/>
      <c r="U159" s="396"/>
      <c r="V159" s="241"/>
      <c r="W159" s="241"/>
      <c r="X159" s="241"/>
      <c r="Y159" s="241"/>
      <c r="Z159" s="241"/>
      <c r="AA159" s="241"/>
      <c r="AB159" s="241"/>
      <c r="AC159" s="241"/>
      <c r="AD159" s="241"/>
      <c r="AE159" s="241"/>
      <c r="AF159" s="241"/>
      <c r="AG159" s="241"/>
      <c r="AH159" s="241"/>
      <c r="AI159" s="241"/>
      <c r="AJ159" s="241"/>
      <c r="AK159" s="241"/>
      <c r="AL159" s="241"/>
      <c r="AM159" s="241"/>
      <c r="AN159" s="241"/>
      <c r="AO159" s="241"/>
      <c r="AP159" s="241"/>
      <c r="AQ159" s="241"/>
      <c r="AR159" s="241"/>
      <c r="AS159" s="241"/>
      <c r="AT159" s="241"/>
    </row>
    <row r="160" spans="1:46" ht="18" customHeight="1">
      <c r="A160" s="139"/>
      <c r="B160" s="241"/>
      <c r="C160" s="241"/>
      <c r="D160" s="241"/>
      <c r="E160" s="241"/>
      <c r="F160" s="241"/>
      <c r="G160" s="241"/>
      <c r="H160" s="241"/>
      <c r="I160" s="241" t="s">
        <v>511</v>
      </c>
      <c r="J160" s="241"/>
      <c r="K160" s="241"/>
      <c r="L160" s="241"/>
      <c r="M160" s="241"/>
      <c r="N160" s="241"/>
      <c r="O160" s="241"/>
      <c r="P160" s="241"/>
      <c r="Q160" s="377" t="e">
        <f ca="1">Calcu!R12</f>
        <v>#DIV/0!</v>
      </c>
      <c r="R160" s="377"/>
      <c r="S160" s="377"/>
      <c r="T160" s="377"/>
      <c r="U160" s="377"/>
      <c r="V160" s="241"/>
      <c r="W160" s="241"/>
      <c r="X160" s="241"/>
      <c r="Y160" s="241"/>
      <c r="Z160" s="241"/>
      <c r="AA160" s="241"/>
      <c r="AB160" s="241"/>
      <c r="AC160" s="241"/>
      <c r="AD160" s="241"/>
      <c r="AE160" s="241"/>
      <c r="AF160" s="241"/>
      <c r="AG160" s="241"/>
      <c r="AH160" s="241"/>
      <c r="AI160" s="241"/>
      <c r="AJ160" s="241"/>
      <c r="AK160" s="241"/>
      <c r="AL160" s="241"/>
      <c r="AM160" s="241"/>
      <c r="AN160" s="241"/>
      <c r="AO160" s="241"/>
      <c r="AP160" s="241"/>
      <c r="AQ160" s="241"/>
      <c r="AR160" s="241"/>
      <c r="AS160" s="241"/>
      <c r="AT160" s="241"/>
    </row>
    <row r="161" spans="1:57" ht="18" customHeight="1">
      <c r="A161" s="139"/>
      <c r="B161" s="241"/>
      <c r="C161" s="241"/>
      <c r="D161" s="241"/>
      <c r="E161" s="241"/>
      <c r="F161" s="241"/>
      <c r="G161" s="241"/>
      <c r="H161" s="241"/>
      <c r="I161" s="241" t="s">
        <v>512</v>
      </c>
      <c r="J161" s="241"/>
      <c r="K161" s="241"/>
      <c r="L161" s="241"/>
      <c r="M161" s="241"/>
      <c r="N161" s="241"/>
      <c r="O161" s="241"/>
      <c r="P161" s="272"/>
      <c r="Q161" s="272"/>
      <c r="R161" s="272"/>
      <c r="S161" s="272"/>
      <c r="T161" s="272"/>
      <c r="U161" s="241"/>
      <c r="V161" s="397" t="e">
        <f>AS171</f>
        <v>#DIV/0!</v>
      </c>
      <c r="W161" s="397"/>
      <c r="X161" s="397"/>
      <c r="Y161" s="397"/>
      <c r="Z161" s="397"/>
      <c r="AA161" s="241"/>
      <c r="AB161" s="241"/>
      <c r="AC161" s="241"/>
      <c r="AD161" s="241"/>
      <c r="AE161" s="241"/>
      <c r="AF161" s="241"/>
      <c r="AG161" s="241"/>
      <c r="AH161" s="241"/>
      <c r="AI161" s="241"/>
      <c r="AJ161" s="241"/>
      <c r="AK161" s="241"/>
      <c r="AL161" s="241"/>
      <c r="AM161" s="241"/>
      <c r="AN161" s="241"/>
      <c r="AO161" s="241"/>
      <c r="AP161" s="241"/>
      <c r="AQ161" s="241"/>
      <c r="AR161" s="241"/>
      <c r="AS161" s="241"/>
      <c r="AT161" s="241"/>
    </row>
    <row r="162" spans="1:57" ht="18" customHeight="1">
      <c r="A162" s="139"/>
      <c r="B162" s="139"/>
      <c r="C162" s="241"/>
      <c r="D162" s="241"/>
      <c r="E162" s="241"/>
      <c r="F162" s="241"/>
      <c r="G162" s="241"/>
      <c r="H162" s="241"/>
      <c r="I162" s="241" t="s">
        <v>514</v>
      </c>
      <c r="J162" s="241"/>
      <c r="K162" s="241"/>
      <c r="L162" s="241"/>
      <c r="M162" s="392" t="e">
        <f ca="1">Calcu!O12</f>
        <v>#DIV/0!</v>
      </c>
      <c r="N162" s="392"/>
      <c r="O162" s="392"/>
      <c r="P162" s="392"/>
      <c r="Q162" s="241" t="s">
        <v>515</v>
      </c>
      <c r="R162" s="249"/>
      <c r="S162" s="249"/>
      <c r="T162" s="249"/>
      <c r="U162" s="249"/>
      <c r="V162" s="249"/>
      <c r="W162" s="249"/>
      <c r="X162" s="389" t="e">
        <f ca="1">(4.85*10^-6*Q159*10^3*(SQRT(IF(M162="대각선",1,1.5)*Q160)))/2*V161</f>
        <v>#DIV/0!</v>
      </c>
      <c r="Y162" s="389"/>
      <c r="Z162" s="383" t="s">
        <v>471</v>
      </c>
      <c r="AA162" s="383"/>
      <c r="AB162" s="383"/>
      <c r="AC162" s="249"/>
      <c r="AD162" s="241"/>
      <c r="AE162" s="249"/>
      <c r="AF162" s="249"/>
      <c r="AG162" s="249"/>
      <c r="AH162" s="273"/>
      <c r="AI162" s="273"/>
      <c r="AJ162" s="273"/>
      <c r="AK162" s="249"/>
      <c r="AL162" s="274"/>
      <c r="AM162" s="274"/>
      <c r="AN162" s="241"/>
      <c r="AO162" s="241"/>
      <c r="AP162" s="241"/>
      <c r="AQ162" s="241"/>
      <c r="AR162" s="241"/>
      <c r="AS162" s="241"/>
      <c r="AT162" s="241"/>
    </row>
    <row r="163" spans="1:57" ht="18" customHeight="1">
      <c r="A163" s="139"/>
      <c r="B163" s="241" t="s">
        <v>516</v>
      </c>
      <c r="C163" s="241"/>
      <c r="D163" s="241"/>
      <c r="E163" s="241"/>
      <c r="F163" s="241"/>
      <c r="G163" s="241"/>
      <c r="H163" s="383" t="str">
        <f>V136</f>
        <v>정규</v>
      </c>
      <c r="I163" s="383"/>
      <c r="J163" s="383"/>
      <c r="K163" s="383"/>
      <c r="L163" s="383"/>
      <c r="M163" s="241"/>
      <c r="N163" s="241"/>
      <c r="O163" s="241"/>
      <c r="P163" s="241"/>
      <c r="Q163" s="241"/>
      <c r="R163" s="241"/>
      <c r="S163" s="241"/>
      <c r="T163" s="241"/>
      <c r="U163" s="241"/>
      <c r="V163" s="241"/>
      <c r="W163" s="241"/>
      <c r="X163" s="241"/>
      <c r="Y163" s="241"/>
      <c r="Z163" s="241"/>
      <c r="AA163" s="241"/>
      <c r="AB163" s="241"/>
      <c r="AC163" s="241"/>
      <c r="AD163" s="241"/>
      <c r="AE163" s="241"/>
      <c r="AF163" s="241"/>
      <c r="AG163" s="241"/>
      <c r="AH163" s="241"/>
      <c r="AI163" s="241"/>
      <c r="AJ163" s="241"/>
      <c r="AK163" s="241"/>
      <c r="AL163" s="241"/>
      <c r="AM163" s="241"/>
      <c r="AN163" s="241"/>
      <c r="AO163" s="241"/>
      <c r="AP163" s="241"/>
      <c r="AQ163" s="241"/>
      <c r="AR163" s="241"/>
      <c r="AS163" s="241"/>
      <c r="AT163" s="241"/>
    </row>
    <row r="164" spans="1:57" ht="18" customHeight="1">
      <c r="A164" s="139"/>
      <c r="B164" s="383" t="s">
        <v>517</v>
      </c>
      <c r="C164" s="383"/>
      <c r="D164" s="383"/>
      <c r="E164" s="383"/>
      <c r="F164" s="383"/>
      <c r="G164" s="383"/>
      <c r="H164" s="241"/>
      <c r="I164" s="241"/>
      <c r="J164" s="241"/>
      <c r="K164" s="241"/>
      <c r="L164" s="241"/>
      <c r="M164" s="241"/>
      <c r="N164" s="392">
        <f>AA136</f>
        <v>1</v>
      </c>
      <c r="O164" s="392"/>
      <c r="P164" s="241"/>
      <c r="Q164" s="241"/>
      <c r="R164" s="241"/>
      <c r="S164" s="241"/>
      <c r="T164" s="241"/>
      <c r="U164" s="241"/>
      <c r="V164" s="241"/>
      <c r="W164" s="241"/>
      <c r="X164" s="241"/>
      <c r="Y164" s="241"/>
      <c r="Z164" s="241"/>
      <c r="AA164" s="241"/>
      <c r="AB164" s="241"/>
      <c r="AC164" s="241"/>
      <c r="AD164" s="241"/>
      <c r="AE164" s="241"/>
      <c r="AF164" s="241"/>
      <c r="AG164" s="241"/>
      <c r="AH164" s="241"/>
      <c r="AI164" s="241"/>
      <c r="AJ164" s="241"/>
      <c r="AK164" s="241"/>
      <c r="AL164" s="241"/>
      <c r="AM164" s="241"/>
      <c r="AN164" s="241"/>
      <c r="AO164" s="241"/>
      <c r="AP164" s="241"/>
      <c r="AQ164" s="241"/>
      <c r="AR164" s="241"/>
      <c r="AS164" s="241"/>
      <c r="AT164" s="241"/>
    </row>
    <row r="165" spans="1:57" ht="18" customHeight="1">
      <c r="A165" s="139"/>
      <c r="B165" s="383"/>
      <c r="C165" s="383"/>
      <c r="D165" s="383"/>
      <c r="E165" s="383"/>
      <c r="F165" s="383"/>
      <c r="G165" s="383"/>
      <c r="H165" s="241"/>
      <c r="I165" s="241"/>
      <c r="J165" s="241"/>
      <c r="K165" s="241"/>
      <c r="L165" s="241"/>
      <c r="M165" s="241"/>
      <c r="N165" s="392"/>
      <c r="O165" s="392"/>
      <c r="P165" s="241"/>
      <c r="Q165" s="241"/>
      <c r="R165" s="241"/>
      <c r="S165" s="241"/>
      <c r="T165" s="241"/>
      <c r="U165" s="241"/>
      <c r="V165" s="241"/>
      <c r="W165" s="241"/>
      <c r="X165" s="241"/>
      <c r="Y165" s="241"/>
      <c r="Z165" s="241"/>
      <c r="AA165" s="241"/>
      <c r="AB165" s="241"/>
      <c r="AC165" s="241"/>
      <c r="AD165" s="241"/>
      <c r="AE165" s="241"/>
      <c r="AF165" s="241"/>
      <c r="AG165" s="241"/>
      <c r="AH165" s="241"/>
      <c r="AI165" s="241"/>
      <c r="AJ165" s="241"/>
      <c r="AK165" s="241"/>
      <c r="AL165" s="241"/>
      <c r="AM165" s="241"/>
      <c r="AN165" s="241"/>
      <c r="AO165" s="241"/>
      <c r="AP165" s="241"/>
      <c r="AQ165" s="241"/>
      <c r="AR165" s="241"/>
      <c r="AS165" s="241"/>
      <c r="AT165" s="241"/>
    </row>
    <row r="166" spans="1:57" ht="18" customHeight="1">
      <c r="A166" s="139"/>
      <c r="B166" s="241" t="s">
        <v>518</v>
      </c>
      <c r="C166" s="241"/>
      <c r="D166" s="241"/>
      <c r="E166" s="241"/>
      <c r="F166" s="241"/>
      <c r="G166" s="241"/>
      <c r="H166" s="241"/>
      <c r="I166" s="241"/>
      <c r="J166" s="238" t="s">
        <v>519</v>
      </c>
      <c r="K166" s="393">
        <f>N164</f>
        <v>1</v>
      </c>
      <c r="L166" s="393"/>
      <c r="M166" s="236" t="s">
        <v>520</v>
      </c>
      <c r="N166" s="379" t="e">
        <f ca="1">X162</f>
        <v>#DIV/0!</v>
      </c>
      <c r="O166" s="379"/>
      <c r="P166" s="379"/>
      <c r="Q166" s="394" t="str">
        <f>Z162</f>
        <v>μm</v>
      </c>
      <c r="R166" s="374"/>
      <c r="S166" s="238" t="s">
        <v>521</v>
      </c>
      <c r="T166" s="148" t="s">
        <v>522</v>
      </c>
      <c r="U166" s="379" t="e">
        <f ca="1">N166</f>
        <v>#DIV/0!</v>
      </c>
      <c r="V166" s="379"/>
      <c r="W166" s="379"/>
      <c r="X166" s="394" t="str">
        <f>Q166</f>
        <v>μm</v>
      </c>
      <c r="Y166" s="374"/>
      <c r="Z166" s="242"/>
      <c r="AA166" s="140"/>
      <c r="AB166" s="140"/>
      <c r="AC166" s="241"/>
      <c r="AD166" s="241"/>
      <c r="AE166" s="241"/>
      <c r="AF166" s="241"/>
      <c r="AG166" s="241"/>
      <c r="AH166" s="241"/>
      <c r="AI166" s="241"/>
      <c r="AJ166" s="241"/>
      <c r="AK166" s="241"/>
      <c r="AL166" s="241"/>
      <c r="AM166" s="241"/>
      <c r="AN166" s="241"/>
      <c r="AO166" s="241"/>
      <c r="AP166" s="241"/>
      <c r="AQ166" s="241"/>
      <c r="AR166" s="241"/>
      <c r="AS166" s="241"/>
      <c r="AT166" s="241"/>
      <c r="AU166" s="241"/>
    </row>
    <row r="167" spans="1:57" ht="18" customHeight="1">
      <c r="A167" s="139"/>
      <c r="B167" s="241" t="s">
        <v>523</v>
      </c>
      <c r="C167" s="241"/>
      <c r="D167" s="241"/>
      <c r="E167" s="241"/>
      <c r="F167" s="241"/>
      <c r="G167" s="241"/>
      <c r="H167" s="241"/>
      <c r="I167" s="275" t="s">
        <v>524</v>
      </c>
      <c r="J167" s="152" t="s">
        <v>525</v>
      </c>
      <c r="K167" s="383" t="str">
        <f>AP136</f>
        <v>∞</v>
      </c>
      <c r="L167" s="383"/>
      <c r="M167" s="383"/>
      <c r="N167" s="383"/>
      <c r="O167" s="383"/>
      <c r="P167" s="241"/>
      <c r="Q167" s="241"/>
      <c r="R167" s="241"/>
      <c r="S167" s="241"/>
      <c r="T167" s="241"/>
      <c r="U167" s="241"/>
      <c r="V167" s="241"/>
      <c r="W167" s="241"/>
      <c r="X167" s="241"/>
      <c r="Y167" s="241"/>
      <c r="Z167" s="241"/>
      <c r="AA167" s="241"/>
      <c r="AB167" s="241"/>
      <c r="AC167" s="241"/>
      <c r="AD167" s="241"/>
      <c r="AE167" s="241"/>
      <c r="AF167" s="241"/>
      <c r="AG167" s="241"/>
      <c r="AH167" s="241"/>
      <c r="AL167" s="249"/>
      <c r="AP167" s="241"/>
      <c r="AT167" s="249"/>
    </row>
    <row r="168" spans="1:57" ht="18" customHeight="1">
      <c r="A168" s="139"/>
      <c r="B168" s="241"/>
      <c r="C168" s="241"/>
      <c r="D168" s="241"/>
      <c r="E168" s="241"/>
      <c r="F168" s="241"/>
      <c r="G168" s="241"/>
      <c r="H168" s="241"/>
      <c r="I168" s="241"/>
      <c r="J168" s="241"/>
      <c r="K168" s="241"/>
      <c r="L168" s="241"/>
      <c r="M168" s="241"/>
      <c r="N168" s="241"/>
      <c r="O168" s="241"/>
      <c r="P168" s="241"/>
      <c r="Q168" s="241"/>
      <c r="R168" s="241"/>
      <c r="S168" s="241"/>
      <c r="T168" s="241"/>
      <c r="U168" s="241"/>
      <c r="V168" s="241"/>
      <c r="W168" s="241"/>
      <c r="X168" s="241"/>
      <c r="Y168" s="241"/>
      <c r="Z168" s="241"/>
      <c r="AA168" s="241"/>
      <c r="AB168" s="241"/>
      <c r="AC168" s="241"/>
      <c r="AD168" s="241"/>
      <c r="AE168" s="241"/>
      <c r="AF168" s="241"/>
      <c r="AG168" s="241"/>
      <c r="AH168" s="241"/>
      <c r="AI168" s="241"/>
      <c r="AJ168" s="241"/>
      <c r="AK168" s="241"/>
      <c r="AL168" s="241"/>
      <c r="AM168" s="241"/>
      <c r="AN168" s="241"/>
      <c r="AO168" s="241"/>
      <c r="AP168" s="241"/>
      <c r="AQ168" s="241"/>
      <c r="AR168" s="241"/>
      <c r="AS168" s="241"/>
      <c r="AT168" s="241"/>
    </row>
    <row r="169" spans="1:57" ht="18" customHeight="1">
      <c r="A169" s="139"/>
      <c r="B169" s="139" t="s">
        <v>526</v>
      </c>
      <c r="C169" s="241"/>
      <c r="D169" s="241"/>
      <c r="E169" s="241"/>
      <c r="F169" s="241"/>
      <c r="G169" s="241"/>
      <c r="H169" s="241"/>
      <c r="I169" s="241"/>
      <c r="J169" s="241"/>
      <c r="K169" s="241"/>
      <c r="L169" s="241"/>
      <c r="M169" s="241"/>
      <c r="N169" s="241"/>
      <c r="O169" s="241"/>
      <c r="P169" s="241"/>
      <c r="Q169" s="241"/>
      <c r="R169" s="241"/>
      <c r="S169" s="241"/>
      <c r="T169" s="241"/>
      <c r="U169" s="241"/>
      <c r="V169" s="241"/>
      <c r="W169" s="241"/>
      <c r="X169" s="241"/>
      <c r="Y169" s="241"/>
      <c r="Z169" s="241"/>
      <c r="AA169" s="241"/>
      <c r="AB169" s="241"/>
      <c r="AC169" s="241"/>
      <c r="AD169" s="241"/>
      <c r="AE169" s="241"/>
      <c r="AF169" s="241"/>
      <c r="AG169" s="241"/>
      <c r="AH169" s="241"/>
      <c r="AI169" s="241"/>
      <c r="AJ169" s="241"/>
      <c r="AK169" s="241"/>
      <c r="AL169" s="241"/>
      <c r="AM169" s="241"/>
      <c r="AN169" s="241"/>
      <c r="AO169" s="241"/>
      <c r="AP169" s="241"/>
      <c r="AQ169" s="241"/>
      <c r="AR169" s="241"/>
      <c r="AS169" s="241"/>
      <c r="AT169" s="241"/>
    </row>
    <row r="170" spans="1:57" ht="18" customHeight="1">
      <c r="A170" s="139"/>
      <c r="B170" s="241" t="s">
        <v>527</v>
      </c>
      <c r="C170" s="241"/>
      <c r="D170" s="241"/>
      <c r="E170" s="241"/>
      <c r="F170" s="241"/>
      <c r="G170" s="389" t="s">
        <v>489</v>
      </c>
      <c r="H170" s="389"/>
      <c r="I170" s="389"/>
      <c r="J170" s="389"/>
      <c r="K170" s="146"/>
      <c r="L170" s="146"/>
      <c r="M170" s="146"/>
      <c r="N170" s="146"/>
      <c r="O170" s="146"/>
      <c r="P170" s="146"/>
      <c r="Q170" s="146"/>
      <c r="R170" s="146"/>
      <c r="S170" s="146"/>
      <c r="T170" s="241"/>
      <c r="U170" s="146"/>
      <c r="V170" s="146"/>
      <c r="W170" s="241"/>
      <c r="X170" s="241"/>
      <c r="Y170" s="241"/>
      <c r="Z170" s="241"/>
      <c r="AA170" s="241"/>
      <c r="AB170" s="241"/>
      <c r="AC170" s="241"/>
      <c r="AD170" s="241"/>
      <c r="AE170" s="241"/>
      <c r="AF170" s="241"/>
      <c r="AG170" s="241"/>
      <c r="AH170" s="241"/>
      <c r="AI170" s="241"/>
      <c r="AJ170" s="241"/>
      <c r="AK170" s="241"/>
      <c r="AL170" s="241"/>
      <c r="AM170" s="241"/>
      <c r="AN170" s="241"/>
      <c r="AO170" s="241"/>
      <c r="AP170" s="241"/>
      <c r="AQ170" s="241"/>
      <c r="AR170" s="241"/>
      <c r="AS170" s="241"/>
      <c r="AT170" s="241"/>
      <c r="AU170" s="241"/>
      <c r="AV170" s="241"/>
      <c r="AW170" s="241"/>
      <c r="AX170" s="241"/>
      <c r="AY170" s="241"/>
      <c r="AZ170" s="146"/>
      <c r="BA170" s="241"/>
      <c r="BB170" s="241"/>
      <c r="BC170" s="241"/>
      <c r="BD170" s="241"/>
      <c r="BE170" s="241"/>
    </row>
    <row r="171" spans="1:57" ht="18" customHeight="1">
      <c r="A171" s="139"/>
      <c r="B171" s="241" t="s">
        <v>528</v>
      </c>
      <c r="C171" s="241"/>
      <c r="D171" s="241"/>
      <c r="E171" s="241"/>
      <c r="F171" s="241"/>
      <c r="G171" s="241"/>
      <c r="H171" s="241"/>
      <c r="I171" s="241"/>
      <c r="J171" s="241"/>
      <c r="K171" s="241"/>
      <c r="L171" s="275"/>
      <c r="M171" s="241"/>
      <c r="N171" s="241"/>
      <c r="O171" s="241"/>
      <c r="P171" s="241"/>
      <c r="Q171" s="241"/>
      <c r="R171" s="241"/>
      <c r="S171" s="241"/>
      <c r="T171" s="241"/>
      <c r="U171" s="241"/>
      <c r="V171" s="241"/>
      <c r="W171" s="241"/>
      <c r="X171" s="241"/>
      <c r="Y171" s="241"/>
      <c r="Z171" s="241"/>
      <c r="AA171" s="249" t="s">
        <v>529</v>
      </c>
      <c r="AC171" s="407">
        <f>AA194</f>
        <v>0</v>
      </c>
      <c r="AD171" s="407"/>
      <c r="AE171" s="407"/>
      <c r="AF171" s="407"/>
      <c r="AH171" s="407" t="e">
        <f>T204</f>
        <v>#DIV/0!</v>
      </c>
      <c r="AI171" s="407"/>
      <c r="AJ171" s="407"/>
      <c r="AK171" s="407"/>
      <c r="AM171" s="407">
        <f>W212</f>
        <v>0</v>
      </c>
      <c r="AN171" s="407"/>
      <c r="AO171" s="407"/>
      <c r="AP171" s="407"/>
      <c r="AR171" s="249" t="s">
        <v>529</v>
      </c>
      <c r="AS171" s="389" t="e">
        <f>SQRT(SUMSQ(AC171,AH171,AM171))</f>
        <v>#DIV/0!</v>
      </c>
      <c r="AT171" s="389"/>
      <c r="AU171" s="389" t="s">
        <v>530</v>
      </c>
      <c r="AV171" s="389"/>
      <c r="AW171" s="240"/>
      <c r="AX171" s="241"/>
      <c r="AY171" s="241"/>
      <c r="AZ171" s="241"/>
      <c r="BA171" s="241"/>
      <c r="BB171" s="241"/>
      <c r="BC171" s="241"/>
      <c r="BD171" s="241"/>
      <c r="BE171" s="241"/>
    </row>
    <row r="172" spans="1:57" ht="18" customHeight="1">
      <c r="A172" s="139"/>
      <c r="B172" s="241" t="s">
        <v>531</v>
      </c>
      <c r="C172" s="241"/>
      <c r="D172" s="241"/>
      <c r="E172" s="241"/>
      <c r="F172" s="241"/>
      <c r="G172" s="241"/>
      <c r="H172" s="383" t="str">
        <f>V137</f>
        <v>직사각형</v>
      </c>
      <c r="I172" s="383"/>
      <c r="J172" s="383"/>
      <c r="K172" s="383"/>
      <c r="L172" s="383"/>
      <c r="M172" s="241"/>
      <c r="N172" s="241"/>
      <c r="O172" s="241"/>
      <c r="P172" s="241"/>
      <c r="Q172" s="241"/>
      <c r="R172" s="241"/>
      <c r="S172" s="241"/>
      <c r="T172" s="241"/>
      <c r="U172" s="241"/>
      <c r="V172" s="241"/>
      <c r="W172" s="241"/>
      <c r="X172" s="241"/>
      <c r="Y172" s="241"/>
      <c r="Z172" s="241"/>
      <c r="AA172" s="241"/>
      <c r="AB172" s="241"/>
      <c r="AC172" s="241"/>
      <c r="AD172" s="241"/>
      <c r="AE172" s="241"/>
      <c r="AF172" s="241"/>
      <c r="AG172" s="241"/>
      <c r="AH172" s="241"/>
      <c r="AI172" s="241"/>
      <c r="AJ172" s="241"/>
      <c r="AK172" s="241"/>
      <c r="AL172" s="241"/>
      <c r="AM172" s="241"/>
      <c r="AN172" s="241"/>
      <c r="AO172" s="241"/>
      <c r="AP172" s="241"/>
      <c r="AQ172" s="241"/>
      <c r="AR172" s="241"/>
      <c r="AS172" s="241"/>
      <c r="AT172" s="241"/>
      <c r="AU172" s="241"/>
      <c r="AV172" s="241"/>
      <c r="AW172" s="241"/>
      <c r="AX172" s="241"/>
      <c r="AY172" s="241"/>
      <c r="AZ172" s="241"/>
      <c r="BA172" s="241"/>
      <c r="BB172" s="241"/>
      <c r="BC172" s="241"/>
      <c r="BD172" s="241"/>
      <c r="BE172" s="241"/>
    </row>
    <row r="173" spans="1:57" ht="18" customHeight="1">
      <c r="A173" s="139"/>
      <c r="B173" s="241" t="s">
        <v>532</v>
      </c>
      <c r="C173" s="241"/>
      <c r="D173" s="241"/>
      <c r="E173" s="241"/>
      <c r="F173" s="241"/>
      <c r="G173" s="241"/>
      <c r="H173" s="241" t="s">
        <v>533</v>
      </c>
      <c r="I173" s="241"/>
      <c r="J173" s="241"/>
      <c r="K173" s="241"/>
      <c r="L173" s="241"/>
      <c r="M173" s="241"/>
      <c r="N173" s="241"/>
      <c r="O173" s="241"/>
      <c r="P173" s="241"/>
      <c r="Q173" s="241"/>
      <c r="R173" s="241"/>
      <c r="S173" s="241"/>
      <c r="T173" s="241"/>
      <c r="U173" s="241"/>
      <c r="V173" s="241"/>
      <c r="W173" s="241"/>
      <c r="X173" s="241"/>
      <c r="Y173" s="241"/>
      <c r="Z173" s="241"/>
      <c r="AA173" s="241"/>
      <c r="AB173" s="241"/>
      <c r="AC173" s="241"/>
      <c r="AD173" s="241"/>
      <c r="AE173" s="241"/>
      <c r="AF173" s="241"/>
      <c r="AG173" s="241"/>
      <c r="AH173" s="241"/>
      <c r="AI173" s="241"/>
      <c r="AJ173" s="241"/>
      <c r="AK173" s="241"/>
      <c r="AL173" s="241"/>
      <c r="AM173" s="241"/>
      <c r="AN173" s="241"/>
      <c r="AO173" s="241"/>
      <c r="AP173" s="241"/>
      <c r="AQ173" s="241"/>
      <c r="AR173" s="241"/>
      <c r="AS173" s="241"/>
      <c r="AT173" s="241"/>
      <c r="AU173" s="241"/>
      <c r="AV173" s="241"/>
      <c r="AW173" s="241"/>
      <c r="AX173" s="241"/>
      <c r="AY173" s="241"/>
      <c r="AZ173" s="241"/>
      <c r="BA173" s="241"/>
      <c r="BB173" s="241"/>
      <c r="BC173" s="241"/>
      <c r="BD173" s="241"/>
      <c r="BE173" s="241"/>
    </row>
    <row r="174" spans="1:57" ht="18" customHeight="1">
      <c r="A174" s="139"/>
      <c r="B174" s="241"/>
      <c r="C174" s="241"/>
      <c r="D174" s="241"/>
      <c r="E174" s="241"/>
      <c r="F174" s="241"/>
      <c r="G174" s="241"/>
      <c r="H174" s="241"/>
      <c r="I174" s="241"/>
      <c r="J174" s="241"/>
      <c r="K174" s="241"/>
      <c r="L174" s="241"/>
      <c r="M174" s="241"/>
      <c r="N174" s="241"/>
      <c r="O174" s="241"/>
      <c r="P174" s="241"/>
      <c r="Q174" s="241"/>
      <c r="R174" s="241"/>
      <c r="S174" s="241"/>
      <c r="T174" s="241"/>
      <c r="U174" s="241"/>
      <c r="V174" s="241"/>
      <c r="W174" s="241"/>
      <c r="X174" s="241"/>
      <c r="Y174" s="241"/>
      <c r="Z174" s="241"/>
      <c r="AA174" s="241"/>
      <c r="AB174" s="241"/>
      <c r="AC174" s="241"/>
      <c r="AD174" s="241"/>
      <c r="AE174" s="241"/>
      <c r="AF174" s="241"/>
      <c r="AG174" s="241"/>
      <c r="AH174" s="241"/>
      <c r="AI174" s="241"/>
      <c r="AJ174" s="241"/>
      <c r="AK174" s="241"/>
      <c r="AL174" s="241"/>
      <c r="AM174" s="241"/>
      <c r="AN174" s="241"/>
      <c r="AO174" s="241"/>
      <c r="AP174" s="241"/>
      <c r="AQ174" s="241"/>
      <c r="AR174" s="241"/>
      <c r="AS174" s="241"/>
      <c r="AT174" s="241"/>
      <c r="AU174" s="241"/>
      <c r="AV174" s="241"/>
      <c r="AW174" s="241"/>
      <c r="AX174" s="241"/>
      <c r="AY174" s="241"/>
      <c r="AZ174" s="241"/>
      <c r="BA174" s="241"/>
      <c r="BB174" s="241"/>
      <c r="BC174" s="241"/>
      <c r="BD174" s="241"/>
      <c r="BE174" s="241"/>
    </row>
    <row r="175" spans="1:57" ht="18" customHeight="1">
      <c r="A175" s="139"/>
      <c r="B175" s="241"/>
      <c r="C175" s="241"/>
      <c r="D175" s="241"/>
      <c r="E175" s="241"/>
      <c r="F175" s="241"/>
      <c r="G175" s="241"/>
      <c r="H175" s="241"/>
      <c r="I175" s="241"/>
      <c r="J175" s="241"/>
      <c r="K175" s="241"/>
      <c r="L175" s="241"/>
      <c r="M175" s="241"/>
      <c r="N175" s="241"/>
      <c r="O175" s="241"/>
      <c r="P175" s="241"/>
      <c r="Q175" s="241"/>
      <c r="R175" s="241"/>
      <c r="S175" s="241"/>
      <c r="T175" s="241"/>
      <c r="U175" s="241"/>
      <c r="V175" s="241"/>
      <c r="W175" s="241"/>
      <c r="X175" s="241"/>
      <c r="Y175" s="241"/>
      <c r="Z175" s="241"/>
      <c r="AA175" s="241"/>
      <c r="AB175" s="241"/>
      <c r="AC175" s="241"/>
      <c r="AD175" s="241"/>
      <c r="AE175" s="241"/>
      <c r="AF175" s="241"/>
      <c r="AG175" s="241"/>
      <c r="AH175" s="241"/>
      <c r="AI175" s="241"/>
      <c r="AJ175" s="241"/>
      <c r="AK175" s="241"/>
      <c r="AL175" s="241"/>
      <c r="AM175" s="241"/>
      <c r="AN175" s="241"/>
      <c r="AO175" s="241"/>
      <c r="AP175" s="241"/>
      <c r="AQ175" s="241"/>
      <c r="AR175" s="241"/>
      <c r="AS175" s="241"/>
      <c r="AT175" s="241"/>
      <c r="AU175" s="241"/>
      <c r="AV175" s="241"/>
      <c r="AW175" s="241"/>
      <c r="AX175" s="241"/>
      <c r="AY175" s="241"/>
      <c r="AZ175" s="241"/>
      <c r="BA175" s="241"/>
      <c r="BB175" s="241"/>
      <c r="BC175" s="241"/>
      <c r="BD175" s="241"/>
      <c r="BE175" s="241"/>
    </row>
    <row r="176" spans="1:57" ht="18" customHeight="1">
      <c r="A176" s="139"/>
      <c r="B176" s="241"/>
      <c r="C176" s="241"/>
      <c r="D176" s="241"/>
      <c r="E176" s="241"/>
      <c r="F176" s="241"/>
      <c r="G176" s="241"/>
      <c r="H176" s="241" t="s">
        <v>534</v>
      </c>
      <c r="I176" s="241"/>
      <c r="J176" s="241"/>
      <c r="K176" s="241"/>
      <c r="L176" s="241"/>
      <c r="M176" s="241"/>
      <c r="N176" s="241"/>
      <c r="O176" s="241"/>
      <c r="P176" s="241"/>
      <c r="Q176" s="241"/>
      <c r="R176" s="241"/>
      <c r="S176" s="241"/>
      <c r="T176" s="241"/>
      <c r="U176" s="241"/>
      <c r="V176" s="241"/>
      <c r="W176" s="241"/>
      <c r="X176" s="241"/>
      <c r="Y176" s="241"/>
      <c r="Z176" s="241"/>
      <c r="AA176" s="241"/>
      <c r="AB176" s="241"/>
      <c r="AC176" s="241"/>
      <c r="AD176" s="241"/>
      <c r="AE176" s="241"/>
      <c r="AF176" s="241"/>
      <c r="AG176" s="241"/>
      <c r="AH176" s="241"/>
      <c r="AI176" s="241"/>
      <c r="AJ176" s="241"/>
      <c r="AK176" s="241"/>
      <c r="AL176" s="241"/>
      <c r="AM176" s="241"/>
      <c r="AN176" s="241"/>
      <c r="AO176" s="241"/>
      <c r="AP176" s="241"/>
      <c r="AQ176" s="241"/>
      <c r="AR176" s="241"/>
      <c r="AS176" s="241"/>
      <c r="AT176" s="241"/>
      <c r="AU176" s="241"/>
      <c r="AV176" s="241"/>
      <c r="AW176" s="241"/>
      <c r="AX176" s="241"/>
      <c r="AY176" s="241"/>
      <c r="AZ176" s="241"/>
      <c r="BA176" s="241"/>
      <c r="BB176" s="241"/>
      <c r="BC176" s="241"/>
      <c r="BD176" s="241"/>
      <c r="BE176" s="241"/>
    </row>
    <row r="177" spans="1:58" ht="18" customHeight="1">
      <c r="A177" s="139"/>
      <c r="B177" s="241"/>
      <c r="C177" s="241"/>
      <c r="D177" s="241"/>
      <c r="E177" s="241"/>
      <c r="F177" s="241"/>
      <c r="G177" s="241"/>
      <c r="H177" s="241"/>
      <c r="I177" s="241"/>
      <c r="J177" s="241"/>
      <c r="K177" s="241"/>
      <c r="L177" s="241"/>
      <c r="M177" s="241"/>
      <c r="N177" s="241"/>
      <c r="O177" s="241"/>
      <c r="P177" s="241"/>
      <c r="Q177" s="241"/>
      <c r="R177" s="241"/>
      <c r="S177" s="241"/>
      <c r="T177" s="241"/>
      <c r="U177" s="241"/>
      <c r="V177" s="241"/>
      <c r="W177" s="241"/>
      <c r="X177" s="241"/>
      <c r="Y177" s="241"/>
      <c r="Z177" s="241"/>
      <c r="AA177" s="241"/>
      <c r="AB177" s="241"/>
      <c r="AC177" s="241"/>
      <c r="AD177" s="241"/>
      <c r="AE177" s="241"/>
      <c r="AF177" s="241"/>
      <c r="AG177" s="241"/>
      <c r="AH177" s="241"/>
      <c r="AI177" s="241"/>
      <c r="AJ177" s="241"/>
      <c r="AK177" s="241"/>
      <c r="AL177" s="241"/>
      <c r="AM177" s="241"/>
      <c r="AN177" s="241"/>
      <c r="AO177" s="241"/>
      <c r="AP177" s="241"/>
      <c r="AQ177" s="241"/>
      <c r="AR177" s="241"/>
      <c r="AS177" s="241"/>
      <c r="AT177" s="241"/>
      <c r="AU177" s="241"/>
      <c r="AV177" s="241"/>
      <c r="AW177" s="241"/>
      <c r="AX177" s="241"/>
      <c r="AY177" s="241"/>
      <c r="AZ177" s="241"/>
      <c r="BA177" s="241"/>
      <c r="BB177" s="241"/>
      <c r="BC177" s="241"/>
      <c r="BD177" s="241"/>
      <c r="BE177" s="241"/>
    </row>
    <row r="178" spans="1:58" ht="18" customHeight="1">
      <c r="A178" s="139"/>
      <c r="B178" s="241"/>
      <c r="C178" s="241"/>
      <c r="D178" s="241"/>
      <c r="E178" s="241"/>
      <c r="F178" s="241"/>
      <c r="G178" s="241"/>
      <c r="H178" s="241"/>
      <c r="I178" s="241"/>
      <c r="J178" s="241"/>
      <c r="K178" s="241"/>
      <c r="L178" s="241"/>
      <c r="M178" s="241"/>
      <c r="N178" s="241"/>
      <c r="O178" s="241"/>
      <c r="P178" s="241"/>
      <c r="Q178" s="241"/>
      <c r="R178" s="241"/>
      <c r="S178" s="241"/>
      <c r="T178" s="241"/>
      <c r="U178" s="241"/>
      <c r="V178" s="241"/>
      <c r="W178" s="241"/>
      <c r="X178" s="241"/>
      <c r="Y178" s="241"/>
      <c r="Z178" s="241"/>
      <c r="AA178" s="241"/>
      <c r="AB178" s="241"/>
      <c r="AC178" s="241"/>
      <c r="AD178" s="241"/>
      <c r="AE178" s="241"/>
      <c r="AF178" s="241"/>
      <c r="AG178" s="241"/>
      <c r="AH178" s="241"/>
      <c r="AI178" s="241"/>
      <c r="AJ178" s="241"/>
      <c r="AK178" s="241"/>
      <c r="AL178" s="241"/>
      <c r="AM178" s="241"/>
      <c r="AN178" s="241"/>
      <c r="AO178" s="241"/>
      <c r="AP178" s="241"/>
      <c r="AQ178" s="241"/>
      <c r="AR178" s="241"/>
      <c r="AS178" s="241"/>
      <c r="AT178" s="241"/>
      <c r="AU178" s="241"/>
      <c r="AV178" s="241"/>
      <c r="AW178" s="241"/>
      <c r="AX178" s="241"/>
      <c r="AY178" s="241"/>
      <c r="AZ178" s="241"/>
      <c r="BA178" s="241"/>
      <c r="BB178" s="241"/>
      <c r="BC178" s="241"/>
      <c r="BD178" s="241"/>
      <c r="BE178" s="241"/>
    </row>
    <row r="179" spans="1:58" ht="18" customHeight="1">
      <c r="A179" s="139"/>
      <c r="C179" s="241"/>
      <c r="D179" s="241"/>
      <c r="E179" s="241"/>
      <c r="F179" s="241"/>
      <c r="G179" s="241"/>
      <c r="H179" s="241" t="s">
        <v>535</v>
      </c>
      <c r="I179" s="241"/>
      <c r="J179" s="241"/>
      <c r="K179" s="241"/>
      <c r="L179" s="241"/>
      <c r="M179" s="241"/>
      <c r="N179" s="241"/>
      <c r="O179" s="241"/>
      <c r="P179" s="241" t="s">
        <v>536</v>
      </c>
      <c r="Q179" s="241"/>
      <c r="R179" s="241"/>
      <c r="S179" s="241"/>
      <c r="T179" s="241"/>
      <c r="U179" s="241"/>
      <c r="V179" s="241"/>
      <c r="W179" s="241"/>
      <c r="X179" s="241"/>
      <c r="Y179" s="241"/>
      <c r="Z179" s="241"/>
      <c r="AA179" s="241"/>
      <c r="AB179" s="241"/>
      <c r="AC179" s="241"/>
      <c r="AD179" s="241"/>
      <c r="AE179" s="241"/>
      <c r="AF179" s="241"/>
      <c r="AG179" s="241"/>
      <c r="AH179" s="241"/>
      <c r="AI179" s="241"/>
      <c r="AJ179" s="241"/>
      <c r="AK179" s="241"/>
      <c r="AL179" s="241"/>
      <c r="AM179" s="241"/>
      <c r="AN179" s="241"/>
      <c r="AO179" s="241"/>
      <c r="AP179" s="241"/>
      <c r="AQ179" s="241"/>
      <c r="AR179" s="241"/>
      <c r="AS179" s="241"/>
      <c r="AT179" s="241"/>
      <c r="AU179" s="241"/>
      <c r="AV179" s="241"/>
      <c r="AW179" s="241"/>
      <c r="AX179" s="241"/>
      <c r="AY179" s="241"/>
      <c r="AZ179" s="241"/>
      <c r="BA179" s="241"/>
      <c r="BB179" s="241"/>
      <c r="BC179" s="241"/>
      <c r="BD179" s="241"/>
      <c r="BE179" s="241"/>
    </row>
    <row r="180" spans="1:58" ht="18" customHeight="1">
      <c r="A180" s="139"/>
      <c r="B180" s="241"/>
      <c r="C180" s="241"/>
      <c r="D180" s="241"/>
      <c r="E180" s="241"/>
      <c r="F180" s="241"/>
      <c r="G180" s="241"/>
      <c r="H180" s="241" t="s">
        <v>537</v>
      </c>
      <c r="I180" s="241"/>
      <c r="J180" s="241"/>
      <c r="K180" s="241"/>
      <c r="L180" s="241"/>
      <c r="M180" s="241"/>
      <c r="N180" s="241"/>
      <c r="O180" s="241"/>
      <c r="P180" s="396" t="e">
        <f ca="1">Q159</f>
        <v>#DIV/0!</v>
      </c>
      <c r="Q180" s="377"/>
      <c r="R180" s="377"/>
      <c r="S180" s="377"/>
      <c r="T180" s="377"/>
      <c r="U180" s="377"/>
      <c r="V180" s="241"/>
      <c r="W180" s="241"/>
      <c r="X180" s="241"/>
      <c r="Y180" s="241"/>
      <c r="Z180" s="241"/>
      <c r="AA180" s="241"/>
      <c r="AB180" s="241"/>
      <c r="AC180" s="241"/>
      <c r="AD180" s="241"/>
      <c r="AE180" s="241"/>
      <c r="AF180" s="241"/>
      <c r="AG180" s="241"/>
      <c r="AH180" s="241"/>
      <c r="AI180" s="241"/>
      <c r="AJ180" s="241"/>
      <c r="AK180" s="241"/>
      <c r="AL180" s="241"/>
      <c r="AM180" s="241"/>
      <c r="AN180" s="241"/>
      <c r="AO180" s="241"/>
      <c r="AP180" s="241"/>
      <c r="AQ180" s="241"/>
      <c r="AR180" s="241"/>
      <c r="AS180" s="241"/>
      <c r="AT180" s="241"/>
      <c r="AU180" s="241"/>
      <c r="AV180" s="241"/>
      <c r="AW180" s="241"/>
      <c r="AX180" s="241"/>
      <c r="AY180" s="241"/>
      <c r="AZ180" s="241"/>
      <c r="BA180" s="241"/>
      <c r="BB180" s="241"/>
      <c r="BC180" s="241"/>
      <c r="BD180" s="241"/>
      <c r="BE180" s="241"/>
    </row>
    <row r="181" spans="1:58" ht="18" customHeight="1">
      <c r="A181" s="139"/>
      <c r="B181" s="241"/>
      <c r="C181" s="241"/>
      <c r="D181" s="241"/>
      <c r="E181" s="241"/>
      <c r="F181" s="241"/>
      <c r="G181" s="241"/>
      <c r="H181" s="241" t="s">
        <v>538</v>
      </c>
      <c r="I181" s="241"/>
      <c r="J181" s="241"/>
      <c r="K181" s="241"/>
      <c r="L181" s="241"/>
      <c r="M181" s="241"/>
      <c r="N181" s="241"/>
      <c r="O181" s="241"/>
      <c r="P181" s="377" t="e">
        <f ca="1">Q160</f>
        <v>#DIV/0!</v>
      </c>
      <c r="Q181" s="377"/>
      <c r="R181" s="377"/>
      <c r="S181" s="377"/>
      <c r="T181" s="377"/>
      <c r="U181" s="377"/>
      <c r="V181" s="241"/>
      <c r="W181" s="241"/>
      <c r="X181" s="241"/>
      <c r="Y181" s="241"/>
      <c r="Z181" s="241"/>
      <c r="AA181" s="241"/>
      <c r="AB181" s="241"/>
      <c r="AC181" s="241"/>
      <c r="AD181" s="241"/>
      <c r="AE181" s="241"/>
      <c r="AF181" s="241"/>
      <c r="AG181" s="241"/>
      <c r="AH181" s="241"/>
      <c r="AI181" s="241"/>
      <c r="AJ181" s="241"/>
      <c r="AK181" s="241"/>
      <c r="AL181" s="241"/>
      <c r="AM181" s="241"/>
      <c r="AN181" s="241"/>
      <c r="AO181" s="241"/>
      <c r="AP181" s="241"/>
      <c r="AQ181" s="241"/>
      <c r="AR181" s="241"/>
      <c r="AS181" s="241"/>
      <c r="AT181" s="241"/>
      <c r="AU181" s="241"/>
      <c r="AV181" s="241"/>
      <c r="AW181" s="241"/>
      <c r="AX181" s="241"/>
      <c r="AY181" s="241"/>
      <c r="AZ181" s="241"/>
      <c r="BA181" s="241"/>
      <c r="BB181" s="241"/>
      <c r="BC181" s="241"/>
      <c r="BD181" s="241"/>
      <c r="BE181" s="241"/>
    </row>
    <row r="182" spans="1:58" ht="18" customHeight="1">
      <c r="A182" s="139"/>
      <c r="B182" s="241"/>
      <c r="C182" s="241"/>
      <c r="D182" s="241"/>
      <c r="E182" s="241"/>
      <c r="F182" s="241"/>
      <c r="G182" s="241"/>
      <c r="H182" s="241" t="s">
        <v>513</v>
      </c>
      <c r="I182" s="241"/>
      <c r="J182" s="241"/>
      <c r="K182" s="241"/>
      <c r="L182" s="392" t="e">
        <f ca="1">M162</f>
        <v>#DIV/0!</v>
      </c>
      <c r="M182" s="392"/>
      <c r="N182" s="392"/>
      <c r="O182" s="392"/>
      <c r="P182" s="241" t="s">
        <v>515</v>
      </c>
      <c r="Q182" s="249"/>
      <c r="R182" s="249"/>
      <c r="S182" s="249"/>
      <c r="T182" s="249"/>
      <c r="U182" s="249"/>
      <c r="V182" s="249"/>
      <c r="W182" s="389" t="e">
        <f ca="1">(4.85*10^-6*P180*10^3*(SQRT(P181*IF(L182="대각선",1,1.5))))/2</f>
        <v>#DIV/0!</v>
      </c>
      <c r="X182" s="389"/>
      <c r="Y182" s="383" t="s">
        <v>539</v>
      </c>
      <c r="Z182" s="383"/>
      <c r="AA182" s="383"/>
      <c r="AB182" s="249"/>
      <c r="AC182" s="241"/>
      <c r="AD182" s="241"/>
      <c r="AE182" s="241"/>
      <c r="AF182" s="241"/>
      <c r="AG182" s="241"/>
      <c r="AH182" s="241"/>
      <c r="AI182" s="241"/>
      <c r="AJ182" s="241"/>
      <c r="AK182" s="241"/>
      <c r="AL182" s="241"/>
      <c r="AM182" s="241"/>
      <c r="AN182" s="241"/>
      <c r="AO182" s="241"/>
      <c r="AP182" s="241"/>
      <c r="AQ182" s="241"/>
      <c r="AR182" s="241"/>
      <c r="AS182" s="241"/>
      <c r="AT182" s="241"/>
      <c r="AU182" s="241"/>
      <c r="AV182" s="241"/>
      <c r="AW182" s="241"/>
      <c r="AX182" s="241"/>
      <c r="AY182" s="241"/>
      <c r="AZ182" s="241"/>
      <c r="BA182" s="241"/>
      <c r="BB182" s="241"/>
      <c r="BC182" s="241"/>
      <c r="BD182" s="241"/>
      <c r="BE182" s="241"/>
    </row>
    <row r="183" spans="1:58" ht="18" customHeight="1">
      <c r="A183" s="139"/>
      <c r="B183" s="241" t="s">
        <v>540</v>
      </c>
      <c r="C183" s="241"/>
      <c r="D183" s="241"/>
      <c r="E183" s="241"/>
      <c r="F183" s="241"/>
      <c r="G183" s="241"/>
      <c r="H183" s="241"/>
      <c r="I183" s="241"/>
      <c r="J183" s="268" t="s">
        <v>519</v>
      </c>
      <c r="K183" s="407" t="e">
        <f ca="1">W182</f>
        <v>#DIV/0!</v>
      </c>
      <c r="L183" s="398"/>
      <c r="M183" s="377" t="s">
        <v>541</v>
      </c>
      <c r="N183" s="377"/>
      <c r="O183" s="377"/>
      <c r="P183" s="377"/>
      <c r="Q183" s="389" t="e">
        <f>AS171</f>
        <v>#DIV/0!</v>
      </c>
      <c r="R183" s="389"/>
      <c r="S183" s="146" t="s">
        <v>492</v>
      </c>
      <c r="T183" s="146"/>
      <c r="U183" s="268" t="s">
        <v>519</v>
      </c>
      <c r="V183" s="249" t="s">
        <v>542</v>
      </c>
      <c r="W183" s="389" t="e">
        <f ca="1">K183*Q183</f>
        <v>#DIV/0!</v>
      </c>
      <c r="X183" s="389"/>
      <c r="Y183" s="385" t="s">
        <v>471</v>
      </c>
      <c r="Z183" s="385"/>
      <c r="AA183" s="385"/>
      <c r="AB183" s="146"/>
      <c r="AC183" s="241"/>
      <c r="AD183" s="241"/>
      <c r="AE183" s="241"/>
      <c r="AF183" s="241"/>
      <c r="AG183" s="241"/>
      <c r="AH183" s="241"/>
      <c r="AI183" s="241"/>
      <c r="AJ183" s="241"/>
      <c r="AK183" s="241"/>
      <c r="AL183" s="241"/>
      <c r="AM183" s="241"/>
      <c r="AN183" s="241"/>
      <c r="AO183" s="241"/>
      <c r="AP183" s="241"/>
      <c r="AQ183" s="241"/>
      <c r="AR183" s="241"/>
      <c r="AS183" s="241"/>
      <c r="AT183" s="241"/>
      <c r="AU183" s="241"/>
      <c r="AV183" s="241"/>
      <c r="AW183" s="241"/>
      <c r="AX183" s="241"/>
      <c r="AY183" s="241"/>
      <c r="AZ183" s="241"/>
      <c r="BA183" s="241"/>
      <c r="BB183" s="241"/>
      <c r="BC183" s="241"/>
      <c r="BD183" s="241"/>
      <c r="BE183" s="241"/>
    </row>
    <row r="184" spans="1:58" ht="18" customHeight="1">
      <c r="A184" s="139"/>
      <c r="B184" s="383" t="s">
        <v>543</v>
      </c>
      <c r="C184" s="383"/>
      <c r="D184" s="383"/>
      <c r="E184" s="383"/>
      <c r="F184" s="383"/>
      <c r="G184" s="145"/>
      <c r="H184" s="145"/>
      <c r="I184" s="145"/>
      <c r="J184" s="145"/>
      <c r="K184" s="241"/>
      <c r="L184" s="241"/>
      <c r="M184" s="241"/>
      <c r="N184" s="241"/>
      <c r="O184" s="241"/>
      <c r="P184" s="398" t="s">
        <v>542</v>
      </c>
      <c r="Q184" s="403" t="e">
        <f ca="1">W183</f>
        <v>#DIV/0!</v>
      </c>
      <c r="R184" s="403"/>
      <c r="S184" s="403"/>
      <c r="T184" s="403"/>
      <c r="U184" s="403"/>
      <c r="V184" s="403"/>
      <c r="W184" s="403"/>
      <c r="X184" s="403"/>
      <c r="Y184" s="403"/>
      <c r="Z184" s="403"/>
      <c r="AA184" s="403"/>
      <c r="AB184" s="403"/>
      <c r="AC184" s="403"/>
      <c r="AD184" s="403"/>
      <c r="AE184" s="398" t="s">
        <v>525</v>
      </c>
      <c r="AF184" s="404" t="str">
        <f>AP137</f>
        <v>∞</v>
      </c>
      <c r="AG184" s="404"/>
      <c r="AH184" s="404"/>
      <c r="AI184" s="404"/>
      <c r="AJ184" s="241"/>
      <c r="AK184" s="241"/>
      <c r="AL184" s="241"/>
      <c r="AM184" s="241"/>
      <c r="AN184" s="241"/>
      <c r="AO184" s="245"/>
      <c r="AP184" s="245"/>
      <c r="AQ184" s="241"/>
      <c r="AR184" s="241"/>
      <c r="AS184" s="241"/>
      <c r="AT184" s="241"/>
      <c r="AU184" s="241"/>
      <c r="AV184" s="241"/>
      <c r="AW184" s="241"/>
      <c r="AX184" s="241"/>
      <c r="AY184" s="241"/>
      <c r="AZ184" s="241"/>
      <c r="BA184" s="241"/>
      <c r="BB184" s="241"/>
      <c r="BC184" s="241"/>
      <c r="BD184" s="241"/>
      <c r="BE184" s="241"/>
    </row>
    <row r="185" spans="1:58" ht="18" customHeight="1">
      <c r="A185" s="139"/>
      <c r="B185" s="383"/>
      <c r="C185" s="383"/>
      <c r="D185" s="383"/>
      <c r="E185" s="383"/>
      <c r="F185" s="383"/>
      <c r="G185" s="145"/>
      <c r="H185" s="145"/>
      <c r="I185" s="145"/>
      <c r="J185" s="145"/>
      <c r="K185" s="241"/>
      <c r="L185" s="241"/>
      <c r="M185" s="241"/>
      <c r="N185" s="241"/>
      <c r="O185" s="241"/>
      <c r="P185" s="398"/>
      <c r="Q185" s="403">
        <f>AC171</f>
        <v>0</v>
      </c>
      <c r="R185" s="403"/>
      <c r="S185" s="403"/>
      <c r="T185" s="403"/>
      <c r="U185" s="405" t="s">
        <v>544</v>
      </c>
      <c r="V185" s="403" t="e">
        <f>AH171</f>
        <v>#DIV/0!</v>
      </c>
      <c r="W185" s="403"/>
      <c r="X185" s="403"/>
      <c r="Y185" s="403"/>
      <c r="Z185" s="405" t="s">
        <v>545</v>
      </c>
      <c r="AA185" s="403">
        <f>AM171</f>
        <v>0</v>
      </c>
      <c r="AB185" s="403"/>
      <c r="AC185" s="403"/>
      <c r="AD185" s="403"/>
      <c r="AE185" s="398"/>
      <c r="AF185" s="404"/>
      <c r="AG185" s="404"/>
      <c r="AH185" s="404"/>
      <c r="AI185" s="404"/>
      <c r="AJ185" s="241"/>
      <c r="AK185" s="241"/>
      <c r="AL185" s="241"/>
      <c r="AM185" s="241"/>
      <c r="AN185" s="241"/>
      <c r="AO185" s="245"/>
      <c r="AP185" s="245"/>
      <c r="AQ185" s="241"/>
      <c r="AR185" s="241"/>
      <c r="AS185" s="241"/>
      <c r="AT185" s="241"/>
      <c r="AU185" s="241"/>
      <c r="AV185" s="241"/>
      <c r="AW185" s="241"/>
      <c r="AX185" s="241"/>
      <c r="AY185" s="241"/>
      <c r="AZ185" s="241"/>
      <c r="BA185" s="241"/>
      <c r="BB185" s="241"/>
      <c r="BC185" s="241"/>
      <c r="BD185" s="241"/>
      <c r="BE185" s="241"/>
    </row>
    <row r="186" spans="1:58" ht="18" customHeight="1">
      <c r="A186" s="139"/>
      <c r="B186" s="241"/>
      <c r="C186" s="241"/>
      <c r="D186" s="241"/>
      <c r="E186" s="241"/>
      <c r="F186" s="241"/>
      <c r="G186" s="237"/>
      <c r="H186" s="145"/>
      <c r="I186" s="236"/>
      <c r="J186" s="236"/>
      <c r="K186" s="241"/>
      <c r="L186" s="241"/>
      <c r="M186" s="241"/>
      <c r="N186" s="241"/>
      <c r="O186" s="241"/>
      <c r="P186" s="241"/>
      <c r="Q186" s="406" t="str">
        <f>K197</f>
        <v>∞</v>
      </c>
      <c r="R186" s="406"/>
      <c r="S186" s="406"/>
      <c r="T186" s="406"/>
      <c r="U186" s="405"/>
      <c r="V186" s="406">
        <f>Q206</f>
        <v>9</v>
      </c>
      <c r="W186" s="406"/>
      <c r="X186" s="406"/>
      <c r="Y186" s="406"/>
      <c r="Z186" s="405"/>
      <c r="AA186" s="406" t="str">
        <f>L215</f>
        <v>∞</v>
      </c>
      <c r="AB186" s="406"/>
      <c r="AC186" s="406"/>
      <c r="AD186" s="406"/>
      <c r="AE186" s="276"/>
      <c r="AF186" s="236"/>
      <c r="AG186" s="236"/>
      <c r="AH186" s="236"/>
      <c r="AI186" s="236"/>
      <c r="AJ186" s="241"/>
      <c r="AK186" s="241"/>
      <c r="AL186" s="241"/>
      <c r="AM186" s="241"/>
      <c r="AN186" s="241"/>
      <c r="AO186" s="241"/>
      <c r="AP186" s="241"/>
      <c r="AQ186" s="241"/>
      <c r="AR186" s="241"/>
      <c r="AS186" s="241"/>
      <c r="AT186" s="241"/>
      <c r="AU186" s="241"/>
      <c r="AV186" s="241"/>
      <c r="AW186" s="241"/>
      <c r="AX186" s="241"/>
      <c r="AY186" s="241"/>
      <c r="AZ186" s="241"/>
      <c r="BA186" s="241"/>
      <c r="BB186" s="241"/>
      <c r="BC186" s="241"/>
      <c r="BD186" s="241"/>
      <c r="BE186" s="241"/>
    </row>
    <row r="187" spans="1:58" ht="18" customHeight="1">
      <c r="A187" s="139"/>
      <c r="B187" s="241"/>
      <c r="C187" s="241"/>
      <c r="D187" s="241"/>
      <c r="E187" s="241"/>
      <c r="F187" s="241"/>
      <c r="G187" s="237"/>
      <c r="H187" s="145"/>
      <c r="I187" s="236"/>
      <c r="J187" s="236"/>
      <c r="K187" s="241"/>
      <c r="L187" s="241"/>
      <c r="M187" s="241"/>
      <c r="N187" s="241"/>
      <c r="O187" s="241"/>
      <c r="P187" s="241"/>
      <c r="Q187" s="237"/>
      <c r="R187" s="237"/>
      <c r="S187" s="237"/>
      <c r="T187" s="237"/>
      <c r="U187" s="277"/>
      <c r="V187" s="237"/>
      <c r="W187" s="237"/>
      <c r="X187" s="237"/>
      <c r="Y187" s="237"/>
      <c r="Z187" s="277"/>
      <c r="AA187" s="237"/>
      <c r="AB187" s="237"/>
      <c r="AC187" s="237"/>
      <c r="AD187" s="237"/>
      <c r="AE187" s="277"/>
      <c r="AF187" s="237"/>
      <c r="AG187" s="237"/>
      <c r="AH187" s="237"/>
      <c r="AI187" s="237"/>
      <c r="AJ187" s="241"/>
      <c r="AK187" s="241"/>
      <c r="AL187" s="241"/>
      <c r="AM187" s="241"/>
      <c r="AN187" s="241"/>
      <c r="AO187" s="241"/>
      <c r="AP187" s="241"/>
      <c r="AQ187" s="241"/>
      <c r="AR187" s="241"/>
      <c r="AS187" s="241"/>
      <c r="AT187" s="241"/>
      <c r="AU187" s="241"/>
      <c r="AV187" s="241"/>
      <c r="AW187" s="241"/>
      <c r="AX187" s="241"/>
      <c r="AY187" s="241"/>
      <c r="AZ187" s="241"/>
      <c r="BA187" s="241"/>
      <c r="BB187" s="241"/>
      <c r="BC187" s="241"/>
      <c r="BD187" s="241"/>
      <c r="BE187" s="241"/>
      <c r="BF187" s="241"/>
    </row>
    <row r="188" spans="1:58" ht="18" customHeight="1">
      <c r="A188" s="139"/>
      <c r="B188" s="139" t="s">
        <v>546</v>
      </c>
      <c r="C188" s="241"/>
      <c r="D188" s="241"/>
      <c r="E188" s="241"/>
      <c r="F188" s="241"/>
      <c r="G188" s="241"/>
      <c r="H188" s="241"/>
      <c r="I188" s="241"/>
      <c r="J188" s="241"/>
      <c r="K188" s="241"/>
      <c r="L188" s="241"/>
      <c r="M188" s="241"/>
      <c r="N188" s="241"/>
      <c r="O188" s="241"/>
      <c r="P188" s="241"/>
      <c r="Q188" s="241"/>
      <c r="R188" s="241"/>
      <c r="S188" s="241"/>
      <c r="T188" s="241"/>
      <c r="U188" s="241"/>
      <c r="V188" s="241"/>
      <c r="W188" s="241"/>
      <c r="X188" s="241"/>
      <c r="Y188" s="241"/>
      <c r="Z188" s="241"/>
      <c r="AA188" s="241"/>
      <c r="AB188" s="241"/>
      <c r="AC188" s="241"/>
      <c r="AD188" s="241"/>
      <c r="AE188" s="241"/>
      <c r="AF188" s="241"/>
      <c r="AG188" s="241"/>
      <c r="AH188" s="241"/>
      <c r="AI188" s="241"/>
      <c r="AJ188" s="241"/>
      <c r="AK188" s="241"/>
      <c r="AL188" s="241"/>
      <c r="AM188" s="241"/>
      <c r="AN188" s="241"/>
      <c r="AO188" s="241"/>
      <c r="AP188" s="241"/>
      <c r="AQ188" s="241"/>
      <c r="AR188" s="241"/>
      <c r="AS188" s="241"/>
      <c r="AT188" s="241"/>
    </row>
    <row r="189" spans="1:58" ht="18" customHeight="1">
      <c r="A189" s="139"/>
      <c r="B189" s="241" t="s">
        <v>547</v>
      </c>
      <c r="C189" s="241"/>
      <c r="D189" s="241"/>
      <c r="E189" s="241"/>
      <c r="F189" s="241"/>
      <c r="G189" s="384" t="s">
        <v>489</v>
      </c>
      <c r="H189" s="384"/>
      <c r="I189" s="384"/>
      <c r="J189" s="384"/>
      <c r="K189" s="384"/>
      <c r="L189" s="385"/>
      <c r="M189" s="385"/>
      <c r="N189" s="385"/>
      <c r="O189" s="385"/>
      <c r="P189" s="385"/>
      <c r="Q189" s="385"/>
      <c r="R189" s="241"/>
      <c r="S189" s="241"/>
      <c r="T189" s="241"/>
      <c r="U189" s="241"/>
      <c r="V189" s="241"/>
      <c r="W189" s="241"/>
      <c r="X189" s="241"/>
      <c r="Y189" s="241"/>
      <c r="Z189" s="241"/>
      <c r="AA189" s="241"/>
      <c r="AB189" s="241"/>
      <c r="AC189" s="241"/>
      <c r="AD189" s="241"/>
      <c r="AE189" s="241"/>
      <c r="AF189" s="241"/>
      <c r="AG189" s="241"/>
      <c r="AH189" s="241"/>
      <c r="AI189" s="241"/>
      <c r="AJ189" s="241"/>
      <c r="AK189" s="241"/>
      <c r="AL189" s="241"/>
      <c r="AM189" s="241"/>
      <c r="AN189" s="241"/>
      <c r="AO189" s="241"/>
      <c r="AP189" s="241"/>
      <c r="AQ189" s="241"/>
      <c r="AR189" s="241"/>
      <c r="AS189" s="241"/>
      <c r="AT189" s="241"/>
    </row>
    <row r="190" spans="1:58" ht="18" customHeight="1">
      <c r="A190" s="139"/>
      <c r="B190" s="241" t="s">
        <v>548</v>
      </c>
      <c r="C190" s="241"/>
      <c r="D190" s="241"/>
      <c r="E190" s="241"/>
      <c r="F190" s="241"/>
      <c r="G190" s="241"/>
      <c r="H190" s="241"/>
      <c r="I190" s="241" t="s">
        <v>549</v>
      </c>
      <c r="J190" s="241"/>
      <c r="K190" s="241"/>
      <c r="L190" s="241"/>
      <c r="M190" s="241"/>
      <c r="N190" s="241"/>
      <c r="O190" s="241"/>
      <c r="P190" s="241"/>
      <c r="Q190" s="241"/>
      <c r="R190" s="241"/>
      <c r="S190" s="241"/>
      <c r="T190" s="241"/>
      <c r="U190" s="142"/>
      <c r="V190" s="399">
        <f>Calcu!G54</f>
        <v>0</v>
      </c>
      <c r="W190" s="399"/>
      <c r="X190" s="399"/>
      <c r="Y190" s="241" t="s">
        <v>550</v>
      </c>
      <c r="Z190" s="278"/>
      <c r="AA190" s="278"/>
      <c r="AB190" s="278"/>
      <c r="AC190" s="278"/>
      <c r="AD190" s="279"/>
      <c r="AE190" s="241"/>
      <c r="AG190" s="241"/>
      <c r="AH190" s="241"/>
      <c r="AI190" s="241"/>
      <c r="AJ190" s="241"/>
      <c r="AK190" s="241"/>
      <c r="AL190" s="142"/>
      <c r="AM190" s="241"/>
      <c r="AN190" s="241"/>
      <c r="AO190" s="241"/>
      <c r="AP190" s="241"/>
      <c r="AQ190" s="241"/>
      <c r="AR190" s="241"/>
      <c r="AS190" s="241"/>
      <c r="AT190" s="241"/>
    </row>
    <row r="191" spans="1:58" ht="18" customHeight="1">
      <c r="A191" s="139"/>
      <c r="B191" s="241"/>
      <c r="C191" s="241"/>
      <c r="D191" s="241"/>
      <c r="E191" s="241"/>
      <c r="F191" s="241"/>
      <c r="G191" s="241"/>
      <c r="H191" s="241"/>
      <c r="I191" s="241" t="s">
        <v>551</v>
      </c>
      <c r="J191" s="241"/>
      <c r="K191" s="241"/>
      <c r="L191" s="241"/>
      <c r="M191" s="241"/>
      <c r="N191" s="241"/>
      <c r="O191" s="241"/>
      <c r="P191" s="241"/>
      <c r="Q191" s="241"/>
      <c r="R191" s="241"/>
      <c r="S191" s="241"/>
      <c r="T191" s="241"/>
      <c r="U191" s="241"/>
      <c r="V191" s="241"/>
      <c r="W191" s="241"/>
      <c r="X191" s="241"/>
      <c r="Y191" s="241"/>
      <c r="Z191" s="241"/>
      <c r="AA191" s="241"/>
      <c r="AB191" s="241"/>
      <c r="AC191" s="241"/>
      <c r="AD191" s="241"/>
      <c r="AE191" s="241"/>
      <c r="AF191" s="241"/>
      <c r="AG191" s="241"/>
      <c r="AH191" s="241"/>
      <c r="AI191" s="241"/>
      <c r="AJ191" s="241"/>
      <c r="AK191" s="241"/>
      <c r="AL191" s="241"/>
      <c r="AM191" s="241"/>
      <c r="AN191" s="241"/>
      <c r="AO191" s="241"/>
      <c r="AP191" s="241"/>
      <c r="AQ191" s="241"/>
      <c r="AR191" s="241"/>
      <c r="AS191" s="241"/>
      <c r="AT191" s="241"/>
    </row>
    <row r="192" spans="1:58" ht="18" customHeight="1">
      <c r="A192" s="139"/>
      <c r="B192" s="241"/>
      <c r="C192" s="241"/>
      <c r="D192" s="241"/>
      <c r="E192" s="241"/>
      <c r="F192" s="241"/>
      <c r="G192" s="241"/>
      <c r="H192" s="241"/>
      <c r="I192" s="241"/>
      <c r="J192" s="241" t="s">
        <v>552</v>
      </c>
      <c r="K192" s="241"/>
      <c r="L192" s="241"/>
      <c r="M192" s="241"/>
      <c r="N192" s="241"/>
      <c r="O192" s="241"/>
      <c r="P192" s="241"/>
      <c r="Q192" s="241"/>
      <c r="R192" s="241"/>
      <c r="S192" s="241"/>
      <c r="T192" s="241"/>
      <c r="U192" s="241"/>
      <c r="V192" s="241"/>
      <c r="W192" s="241"/>
      <c r="X192" s="241"/>
      <c r="Y192" s="241"/>
      <c r="Z192" s="241"/>
      <c r="AA192" s="241"/>
      <c r="AB192" s="241"/>
      <c r="AC192" s="241"/>
      <c r="AD192" s="241"/>
      <c r="AE192" s="241"/>
      <c r="AF192" s="241"/>
      <c r="AG192" s="241"/>
      <c r="AH192" s="241"/>
      <c r="AI192" s="241"/>
      <c r="AJ192" s="241"/>
      <c r="AK192" s="241"/>
      <c r="AL192" s="241"/>
      <c r="AM192" s="241"/>
      <c r="AN192" s="241"/>
      <c r="AO192" s="241"/>
      <c r="AP192" s="241"/>
      <c r="AQ192" s="241"/>
      <c r="AR192" s="241"/>
      <c r="AS192" s="241"/>
      <c r="AT192" s="241"/>
    </row>
    <row r="193" spans="1:46" ht="18" customHeight="1">
      <c r="A193" s="139"/>
      <c r="B193" s="241"/>
      <c r="C193" s="241"/>
      <c r="D193" s="241"/>
      <c r="E193" s="241"/>
      <c r="F193" s="241"/>
      <c r="G193" s="241"/>
      <c r="H193" s="241"/>
      <c r="I193" s="241"/>
      <c r="J193" s="241" t="s">
        <v>553</v>
      </c>
      <c r="K193" s="241"/>
      <c r="L193" s="241"/>
      <c r="M193" s="241"/>
      <c r="N193" s="241"/>
      <c r="O193" s="241"/>
      <c r="P193" s="241"/>
      <c r="Q193" s="241"/>
      <c r="R193" s="400">
        <f>Calcu!H54</f>
        <v>0</v>
      </c>
      <c r="S193" s="400"/>
      <c r="T193" s="280" t="s">
        <v>554</v>
      </c>
      <c r="U193" s="241"/>
      <c r="V193" s="281"/>
      <c r="W193" s="241"/>
      <c r="X193" s="241"/>
      <c r="Y193" s="241"/>
      <c r="Z193" s="241"/>
      <c r="AA193" s="241"/>
      <c r="AB193" s="241"/>
      <c r="AC193" s="241"/>
      <c r="AD193" s="241"/>
      <c r="AE193" s="241"/>
      <c r="AF193" s="241"/>
      <c r="AG193" s="241"/>
      <c r="AH193" s="241"/>
      <c r="AI193" s="241"/>
      <c r="AJ193" s="241"/>
      <c r="AK193" s="241"/>
      <c r="AL193" s="241"/>
      <c r="AM193" s="241"/>
      <c r="AN193" s="241"/>
      <c r="AO193" s="241"/>
      <c r="AP193" s="241"/>
      <c r="AQ193" s="241"/>
      <c r="AR193" s="241"/>
      <c r="AS193" s="241"/>
      <c r="AT193" s="241"/>
    </row>
    <row r="194" spans="1:46" ht="18" customHeight="1">
      <c r="A194" s="139"/>
      <c r="B194" s="241"/>
      <c r="C194" s="241"/>
      <c r="D194" s="241"/>
      <c r="E194" s="241"/>
      <c r="F194" s="241"/>
      <c r="G194" s="241"/>
      <c r="H194" s="241"/>
      <c r="I194" s="241"/>
      <c r="J194" s="241"/>
      <c r="K194" s="241"/>
      <c r="L194" s="241"/>
      <c r="M194" s="241"/>
      <c r="N194" s="241"/>
      <c r="O194" s="241"/>
      <c r="P194" s="241"/>
      <c r="Q194" s="398" t="s">
        <v>522</v>
      </c>
      <c r="R194" s="399">
        <f>V190</f>
        <v>0</v>
      </c>
      <c r="S194" s="399"/>
      <c r="T194" s="399"/>
      <c r="U194" s="282" t="s">
        <v>530</v>
      </c>
      <c r="V194" s="398" t="s">
        <v>544</v>
      </c>
      <c r="W194" s="400">
        <f>R193</f>
        <v>0</v>
      </c>
      <c r="X194" s="400"/>
      <c r="Y194" s="401" t="s">
        <v>487</v>
      </c>
      <c r="Z194" s="398" t="s">
        <v>522</v>
      </c>
      <c r="AA194" s="389">
        <f>R194/R195+W194</f>
        <v>0</v>
      </c>
      <c r="AB194" s="389"/>
      <c r="AC194" s="383" t="s">
        <v>487</v>
      </c>
      <c r="AD194" s="241"/>
      <c r="AE194" s="241"/>
      <c r="AF194" s="241"/>
      <c r="AG194" s="241"/>
      <c r="AH194" s="241"/>
      <c r="AI194" s="241"/>
      <c r="AJ194" s="241"/>
      <c r="AK194" s="241"/>
      <c r="AL194" s="241"/>
      <c r="AM194" s="241"/>
    </row>
    <row r="195" spans="1:46" ht="18" customHeight="1">
      <c r="A195" s="139"/>
      <c r="B195" s="241"/>
      <c r="C195" s="241"/>
      <c r="D195" s="241"/>
      <c r="E195" s="241"/>
      <c r="F195" s="241"/>
      <c r="G195" s="241"/>
      <c r="H195" s="241"/>
      <c r="I195" s="241"/>
      <c r="J195" s="241"/>
      <c r="K195" s="241"/>
      <c r="L195" s="241"/>
      <c r="M195" s="241"/>
      <c r="N195" s="241"/>
      <c r="O195" s="241"/>
      <c r="P195" s="241"/>
      <c r="Q195" s="398"/>
      <c r="R195" s="402">
        <v>2</v>
      </c>
      <c r="S195" s="402"/>
      <c r="T195" s="402"/>
      <c r="U195" s="402"/>
      <c r="V195" s="398"/>
      <c r="W195" s="400"/>
      <c r="X195" s="400"/>
      <c r="Y195" s="401"/>
      <c r="Z195" s="398"/>
      <c r="AA195" s="389"/>
      <c r="AB195" s="389"/>
      <c r="AC195" s="383"/>
      <c r="AD195" s="241"/>
      <c r="AE195" s="241"/>
      <c r="AF195" s="241"/>
      <c r="AG195" s="241"/>
      <c r="AH195" s="241"/>
      <c r="AI195" s="241"/>
      <c r="AJ195" s="241"/>
      <c r="AK195" s="241"/>
      <c r="AL195" s="241"/>
      <c r="AM195" s="241"/>
    </row>
    <row r="196" spans="1:46" ht="18" customHeight="1">
      <c r="A196" s="139"/>
      <c r="B196" s="241" t="s">
        <v>555</v>
      </c>
      <c r="C196" s="241"/>
      <c r="D196" s="241"/>
      <c r="E196" s="241"/>
      <c r="F196" s="241"/>
      <c r="G196" s="241"/>
      <c r="H196" s="383" t="str">
        <f>V138</f>
        <v>정규</v>
      </c>
      <c r="I196" s="383"/>
      <c r="J196" s="383"/>
      <c r="K196" s="383"/>
      <c r="L196" s="383"/>
      <c r="M196" s="241"/>
      <c r="N196" s="241"/>
      <c r="O196" s="241"/>
      <c r="P196" s="241"/>
      <c r="Q196" s="241"/>
      <c r="R196" s="241"/>
      <c r="S196" s="241"/>
      <c r="T196" s="241"/>
      <c r="U196" s="241"/>
      <c r="V196" s="241"/>
      <c r="W196" s="241"/>
      <c r="X196" s="241"/>
      <c r="Y196" s="241"/>
      <c r="Z196" s="241"/>
      <c r="AA196" s="241"/>
      <c r="AB196" s="241"/>
      <c r="AC196" s="241"/>
      <c r="AD196" s="241"/>
      <c r="AE196" s="241"/>
      <c r="AF196" s="241"/>
      <c r="AG196" s="241"/>
      <c r="AH196" s="241"/>
      <c r="AI196" s="241"/>
      <c r="AJ196" s="241"/>
      <c r="AK196" s="241"/>
      <c r="AL196" s="241"/>
      <c r="AM196" s="241"/>
      <c r="AN196" s="241"/>
      <c r="AO196" s="241"/>
      <c r="AP196" s="241"/>
      <c r="AQ196" s="241"/>
      <c r="AR196" s="241"/>
      <c r="AS196" s="241"/>
      <c r="AT196" s="241"/>
    </row>
    <row r="197" spans="1:46" ht="18" customHeight="1">
      <c r="A197" s="139"/>
      <c r="B197" s="241" t="s">
        <v>556</v>
      </c>
      <c r="C197" s="241"/>
      <c r="D197" s="241"/>
      <c r="E197" s="241"/>
      <c r="F197" s="241"/>
      <c r="G197" s="241"/>
      <c r="H197" s="241"/>
      <c r="I197" s="275" t="s">
        <v>557</v>
      </c>
      <c r="J197" s="152" t="s">
        <v>522</v>
      </c>
      <c r="K197" s="383" t="str">
        <f>AP138</f>
        <v>∞</v>
      </c>
      <c r="L197" s="383"/>
      <c r="M197" s="383"/>
      <c r="N197" s="383"/>
      <c r="O197" s="383"/>
      <c r="P197" s="241"/>
      <c r="Q197" s="241"/>
      <c r="R197" s="241"/>
      <c r="S197" s="241"/>
      <c r="T197" s="241"/>
      <c r="U197" s="241"/>
      <c r="V197" s="241"/>
      <c r="W197" s="241"/>
      <c r="X197" s="241"/>
      <c r="Y197" s="241"/>
      <c r="Z197" s="241"/>
      <c r="AA197" s="241"/>
      <c r="AB197" s="241"/>
      <c r="AC197" s="241"/>
      <c r="AD197" s="241"/>
      <c r="AE197" s="241"/>
      <c r="AF197" s="241"/>
      <c r="AG197" s="241"/>
      <c r="AH197" s="241"/>
      <c r="AI197" s="241"/>
      <c r="AJ197" s="241"/>
      <c r="AK197" s="241"/>
      <c r="AL197" s="241"/>
      <c r="AM197" s="241"/>
      <c r="AN197" s="241"/>
      <c r="AO197" s="241"/>
      <c r="AP197" s="241"/>
      <c r="AQ197" s="241"/>
      <c r="AR197" s="241"/>
      <c r="AS197" s="241"/>
      <c r="AT197" s="241"/>
    </row>
    <row r="198" spans="1:46" ht="18" customHeight="1">
      <c r="A198" s="139"/>
      <c r="B198" s="139"/>
      <c r="C198" s="241"/>
      <c r="D198" s="241"/>
      <c r="E198" s="241"/>
      <c r="F198" s="241"/>
      <c r="G198" s="241"/>
      <c r="H198" s="241"/>
      <c r="I198" s="241"/>
      <c r="J198" s="241"/>
      <c r="K198" s="241"/>
      <c r="L198" s="241"/>
      <c r="M198" s="241"/>
      <c r="N198" s="241"/>
      <c r="O198" s="241"/>
      <c r="P198" s="241"/>
      <c r="Q198" s="241"/>
      <c r="R198" s="241"/>
      <c r="S198" s="241"/>
      <c r="T198" s="241"/>
      <c r="U198" s="241"/>
      <c r="V198" s="241"/>
      <c r="W198" s="241"/>
      <c r="X198" s="241"/>
      <c r="Y198" s="241"/>
      <c r="Z198" s="241"/>
      <c r="AA198" s="241"/>
      <c r="AB198" s="241"/>
      <c r="AC198" s="241"/>
      <c r="AD198" s="241"/>
      <c r="AE198" s="241"/>
      <c r="AF198" s="241"/>
      <c r="AG198" s="241"/>
      <c r="AH198" s="241"/>
      <c r="AI198" s="241"/>
      <c r="AJ198" s="241"/>
      <c r="AK198" s="241"/>
      <c r="AL198" s="241"/>
      <c r="AM198" s="241"/>
      <c r="AN198" s="241"/>
      <c r="AO198" s="241"/>
      <c r="AP198" s="241"/>
      <c r="AQ198" s="241"/>
      <c r="AR198" s="241"/>
      <c r="AS198" s="241"/>
      <c r="AT198" s="241"/>
    </row>
    <row r="199" spans="1:46" ht="18" customHeight="1">
      <c r="A199" s="139"/>
      <c r="B199" s="139" t="s">
        <v>558</v>
      </c>
      <c r="C199" s="241"/>
      <c r="D199" s="241"/>
      <c r="E199" s="241"/>
      <c r="F199" s="241"/>
      <c r="G199" s="241"/>
      <c r="H199" s="241"/>
      <c r="I199" s="241"/>
      <c r="J199" s="241"/>
      <c r="K199" s="241"/>
      <c r="L199" s="241"/>
      <c r="M199" s="241"/>
      <c r="N199" s="241"/>
      <c r="O199" s="241"/>
      <c r="P199" s="241"/>
      <c r="Q199" s="241"/>
      <c r="R199" s="241"/>
      <c r="S199" s="241"/>
      <c r="T199" s="241"/>
      <c r="U199" s="241"/>
      <c r="V199" s="241"/>
      <c r="W199" s="241"/>
      <c r="X199" s="241"/>
      <c r="Y199" s="241"/>
      <c r="Z199" s="241"/>
      <c r="AA199" s="241"/>
      <c r="AB199" s="241"/>
      <c r="AC199" s="241"/>
      <c r="AD199" s="241"/>
      <c r="AE199" s="241"/>
      <c r="AF199" s="241"/>
      <c r="AG199" s="241"/>
      <c r="AH199" s="241"/>
      <c r="AI199" s="241"/>
      <c r="AJ199" s="241"/>
      <c r="AK199" s="241"/>
      <c r="AL199" s="241"/>
      <c r="AM199" s="241"/>
      <c r="AN199" s="241"/>
      <c r="AO199" s="241"/>
      <c r="AP199" s="241"/>
      <c r="AQ199" s="241"/>
      <c r="AR199" s="241"/>
      <c r="AS199" s="241"/>
      <c r="AT199" s="241"/>
    </row>
    <row r="200" spans="1:46" ht="18" customHeight="1">
      <c r="A200" s="139"/>
      <c r="B200" s="241" t="s">
        <v>559</v>
      </c>
      <c r="C200" s="241"/>
      <c r="D200" s="241"/>
      <c r="E200" s="241"/>
      <c r="F200" s="241"/>
      <c r="G200" s="384" t="s">
        <v>481</v>
      </c>
      <c r="H200" s="384"/>
      <c r="I200" s="384"/>
      <c r="J200" s="384"/>
      <c r="K200" s="384"/>
      <c r="L200" s="385"/>
      <c r="M200" s="385"/>
      <c r="N200" s="385"/>
      <c r="O200" s="385"/>
      <c r="P200" s="385"/>
      <c r="Q200" s="385"/>
      <c r="R200" s="241"/>
      <c r="S200" s="241"/>
      <c r="T200" s="241"/>
      <c r="U200" s="241"/>
      <c r="V200" s="241"/>
      <c r="W200" s="241"/>
      <c r="X200" s="241"/>
      <c r="Y200" s="241"/>
      <c r="Z200" s="241"/>
      <c r="AA200" s="241"/>
      <c r="AB200" s="241"/>
      <c r="AC200" s="241"/>
      <c r="AD200" s="241"/>
      <c r="AE200" s="241"/>
      <c r="AF200" s="241"/>
      <c r="AG200" s="241"/>
      <c r="AH200" s="241"/>
      <c r="AI200" s="241"/>
      <c r="AJ200" s="241"/>
      <c r="AK200" s="241"/>
      <c r="AL200" s="241"/>
      <c r="AM200" s="241"/>
      <c r="AN200" s="241"/>
      <c r="AO200" s="241"/>
      <c r="AP200" s="241"/>
      <c r="AQ200" s="241"/>
      <c r="AR200" s="241"/>
      <c r="AS200" s="241"/>
      <c r="AT200" s="241"/>
    </row>
    <row r="201" spans="1:46" ht="18" customHeight="1">
      <c r="A201" s="139"/>
      <c r="B201" s="241" t="s">
        <v>560</v>
      </c>
      <c r="C201" s="241"/>
      <c r="D201" s="241"/>
      <c r="E201" s="241"/>
      <c r="F201" s="241"/>
      <c r="G201" s="241"/>
      <c r="H201" s="241"/>
      <c r="I201" s="241" t="s">
        <v>561</v>
      </c>
      <c r="J201" s="241"/>
      <c r="K201" s="241"/>
      <c r="L201" s="241"/>
      <c r="M201" s="241"/>
      <c r="N201" s="241"/>
      <c r="O201" s="241"/>
      <c r="P201" s="241"/>
      <c r="Q201" s="241"/>
      <c r="R201" s="241"/>
      <c r="S201" s="241"/>
      <c r="T201" s="241"/>
      <c r="U201" s="241"/>
      <c r="V201" s="241"/>
      <c r="W201" s="241"/>
      <c r="X201" s="241"/>
      <c r="Y201" s="241"/>
      <c r="Z201" s="241"/>
      <c r="AA201" s="241"/>
      <c r="AB201" s="241"/>
      <c r="AC201" s="241"/>
      <c r="AD201" s="241"/>
      <c r="AE201" s="241"/>
      <c r="AF201" s="241"/>
      <c r="AG201" s="241"/>
      <c r="AH201" s="241"/>
      <c r="AI201" s="241"/>
      <c r="AJ201" s="241"/>
      <c r="AK201" s="241"/>
      <c r="AL201" s="241"/>
      <c r="AM201" s="241"/>
      <c r="AN201" s="241"/>
      <c r="AO201" s="241"/>
      <c r="AP201" s="241"/>
      <c r="AQ201" s="241"/>
      <c r="AR201" s="241"/>
      <c r="AS201" s="241"/>
      <c r="AT201" s="241"/>
    </row>
    <row r="202" spans="1:46" ht="18" customHeight="1">
      <c r="A202" s="139"/>
      <c r="B202" s="241"/>
      <c r="C202" s="241"/>
      <c r="D202" s="241"/>
      <c r="E202" s="241"/>
      <c r="F202" s="241"/>
      <c r="G202" s="241"/>
      <c r="H202" s="241"/>
      <c r="I202" s="241"/>
      <c r="J202" s="241" t="s">
        <v>562</v>
      </c>
      <c r="K202" s="241"/>
      <c r="L202" s="241"/>
      <c r="M202" s="241"/>
      <c r="N202" s="241"/>
      <c r="O202" s="241"/>
      <c r="P202" s="241"/>
      <c r="Q202" s="241"/>
      <c r="R202" s="241"/>
      <c r="S202" s="241"/>
      <c r="T202" s="241"/>
      <c r="U202" s="241"/>
      <c r="V202" s="241"/>
      <c r="W202" s="241"/>
      <c r="X202" s="241"/>
      <c r="Y202" s="241"/>
      <c r="Z202" s="241"/>
      <c r="AA202" s="241"/>
      <c r="AB202" s="241"/>
      <c r="AC202" s="241"/>
      <c r="AD202" s="241"/>
      <c r="AE202" s="241"/>
      <c r="AF202" s="241"/>
      <c r="AG202" s="241"/>
      <c r="AH202" s="241"/>
      <c r="AI202" s="241"/>
      <c r="AJ202" s="241"/>
      <c r="AK202" s="241"/>
      <c r="AL202" s="241"/>
      <c r="AM202" s="241"/>
      <c r="AN202" s="241"/>
      <c r="AO202" s="241"/>
      <c r="AP202" s="241"/>
      <c r="AQ202" s="241"/>
      <c r="AR202" s="241"/>
      <c r="AS202" s="241"/>
      <c r="AT202" s="241"/>
    </row>
    <row r="203" spans="1:46" ht="18" customHeight="1">
      <c r="A203" s="139"/>
      <c r="B203" s="241"/>
      <c r="C203" s="241"/>
      <c r="D203" s="241"/>
      <c r="E203" s="241"/>
      <c r="F203" s="241"/>
      <c r="G203" s="241"/>
      <c r="H203" s="241"/>
      <c r="I203" s="241" t="s">
        <v>563</v>
      </c>
      <c r="J203" s="241"/>
      <c r="K203" s="241"/>
      <c r="L203" s="241"/>
      <c r="M203" s="241"/>
      <c r="N203" s="241"/>
      <c r="O203" s="241"/>
      <c r="P203" s="389" t="e">
        <f>Calcu!G55</f>
        <v>#DIV/0!</v>
      </c>
      <c r="Q203" s="389"/>
      <c r="R203" s="389"/>
      <c r="S203" s="385" t="s">
        <v>487</v>
      </c>
      <c r="T203" s="385"/>
      <c r="U203" s="385"/>
      <c r="V203" s="241"/>
      <c r="W203" s="241"/>
      <c r="X203" s="241"/>
      <c r="Y203" s="241"/>
      <c r="Z203" s="241"/>
      <c r="AA203" s="241"/>
      <c r="AB203" s="241"/>
      <c r="AC203" s="241"/>
      <c r="AD203" s="241"/>
      <c r="AE203" s="241"/>
      <c r="AF203" s="241"/>
      <c r="AG203" s="241"/>
      <c r="AH203" s="241"/>
      <c r="AI203" s="241"/>
      <c r="AJ203" s="241"/>
      <c r="AK203" s="241"/>
      <c r="AL203" s="241"/>
      <c r="AM203" s="241"/>
      <c r="AN203" s="241"/>
      <c r="AO203" s="241"/>
      <c r="AP203" s="241"/>
      <c r="AQ203" s="241"/>
      <c r="AR203" s="241"/>
      <c r="AS203" s="241"/>
      <c r="AT203" s="241"/>
    </row>
    <row r="204" spans="1:46" ht="18" customHeight="1">
      <c r="A204" s="139"/>
      <c r="B204" s="241"/>
      <c r="C204" s="241"/>
      <c r="D204" s="241"/>
      <c r="E204" s="241"/>
      <c r="F204" s="241"/>
      <c r="G204" s="241"/>
      <c r="H204" s="241"/>
      <c r="I204" s="241"/>
      <c r="J204" s="241"/>
      <c r="K204" s="241"/>
      <c r="L204" s="241"/>
      <c r="M204" s="241"/>
      <c r="N204" s="241"/>
      <c r="O204" s="389" t="e">
        <f>P203</f>
        <v>#DIV/0!</v>
      </c>
      <c r="P204" s="389"/>
      <c r="Q204" s="389"/>
      <c r="R204" s="385" t="s">
        <v>564</v>
      </c>
      <c r="S204" s="385"/>
      <c r="T204" s="389" t="e">
        <f>O204</f>
        <v>#DIV/0!</v>
      </c>
      <c r="U204" s="389"/>
      <c r="V204" s="385" t="s">
        <v>530</v>
      </c>
      <c r="W204" s="385"/>
      <c r="X204" s="385"/>
      <c r="Y204" s="241"/>
      <c r="Z204" s="241"/>
      <c r="AA204" s="241"/>
      <c r="AB204" s="241"/>
      <c r="AC204" s="241"/>
      <c r="AD204" s="241"/>
      <c r="AE204" s="241"/>
      <c r="AF204" s="241"/>
      <c r="AG204" s="241"/>
      <c r="AH204" s="241"/>
      <c r="AI204" s="241"/>
      <c r="AJ204" s="241"/>
      <c r="AK204" s="241"/>
      <c r="AL204" s="241"/>
      <c r="AM204" s="241"/>
      <c r="AN204" s="241"/>
      <c r="AO204" s="241"/>
      <c r="AP204" s="241"/>
      <c r="AQ204" s="241"/>
      <c r="AR204" s="241"/>
      <c r="AS204" s="241"/>
      <c r="AT204" s="241"/>
    </row>
    <row r="205" spans="1:46" ht="18" customHeight="1">
      <c r="A205" s="139"/>
      <c r="B205" s="241" t="s">
        <v>565</v>
      </c>
      <c r="C205" s="241"/>
      <c r="D205" s="241"/>
      <c r="E205" s="241"/>
      <c r="F205" s="241"/>
      <c r="G205" s="241"/>
      <c r="H205" s="383" t="str">
        <f>V139</f>
        <v>정규</v>
      </c>
      <c r="I205" s="383"/>
      <c r="J205" s="383"/>
      <c r="K205" s="383"/>
      <c r="L205" s="383"/>
      <c r="M205" s="241"/>
      <c r="N205" s="241"/>
      <c r="O205" s="241"/>
      <c r="P205" s="241"/>
      <c r="Q205" s="241"/>
      <c r="R205" s="241"/>
      <c r="S205" s="241"/>
      <c r="T205" s="241"/>
      <c r="U205" s="241"/>
      <c r="V205" s="241"/>
      <c r="W205" s="241"/>
      <c r="X205" s="241"/>
      <c r="Y205" s="241"/>
      <c r="Z205" s="241"/>
      <c r="AA205" s="241"/>
      <c r="AB205" s="241"/>
      <c r="AC205" s="241"/>
      <c r="AD205" s="241"/>
      <c r="AE205" s="241"/>
      <c r="AF205" s="241"/>
      <c r="AG205" s="241"/>
      <c r="AH205" s="241"/>
      <c r="AI205" s="241"/>
      <c r="AJ205" s="241"/>
      <c r="AK205" s="241"/>
      <c r="AL205" s="241"/>
      <c r="AM205" s="241"/>
      <c r="AN205" s="241"/>
      <c r="AO205" s="241"/>
      <c r="AP205" s="241"/>
      <c r="AQ205" s="241"/>
      <c r="AR205" s="241"/>
      <c r="AS205" s="241"/>
      <c r="AT205" s="241"/>
    </row>
    <row r="206" spans="1:46" s="241" customFormat="1" ht="18" customHeight="1">
      <c r="A206" s="139"/>
      <c r="B206" s="241" t="s">
        <v>566</v>
      </c>
      <c r="I206" s="275" t="s">
        <v>567</v>
      </c>
      <c r="J206" s="241" t="s">
        <v>522</v>
      </c>
      <c r="K206" s="578" t="str">
        <f>" n - 1 = "&amp;Q206+1&amp;" - 1 ="</f>
        <v xml:space="preserve"> n - 1 = 10 - 1 =</v>
      </c>
      <c r="L206" s="578"/>
      <c r="M206" s="578"/>
      <c r="N206" s="578"/>
      <c r="O206" s="578"/>
      <c r="P206" s="578"/>
      <c r="Q206" s="377">
        <f>AP139</f>
        <v>9</v>
      </c>
      <c r="R206" s="377"/>
      <c r="S206" s="377"/>
      <c r="T206" s="377"/>
    </row>
    <row r="207" spans="1:46" ht="18" customHeight="1">
      <c r="A207" s="139"/>
      <c r="B207" s="241"/>
      <c r="C207" s="241"/>
      <c r="D207" s="241"/>
      <c r="E207" s="241"/>
      <c r="F207" s="241"/>
      <c r="G207" s="241"/>
      <c r="H207" s="241"/>
      <c r="I207" s="241"/>
      <c r="J207" s="241"/>
      <c r="K207" s="241"/>
      <c r="L207" s="241"/>
      <c r="M207" s="241"/>
      <c r="N207" s="241"/>
      <c r="O207" s="241"/>
      <c r="P207" s="241"/>
      <c r="Q207" s="241"/>
      <c r="R207" s="241"/>
      <c r="S207" s="241"/>
      <c r="T207" s="241"/>
      <c r="U207" s="241"/>
      <c r="V207" s="241"/>
      <c r="W207" s="241"/>
      <c r="X207" s="241"/>
      <c r="Y207" s="241"/>
      <c r="Z207" s="241"/>
      <c r="AA207" s="241"/>
      <c r="AB207" s="241"/>
      <c r="AC207" s="241"/>
      <c r="AD207" s="241"/>
      <c r="AE207" s="241"/>
      <c r="AF207" s="241"/>
      <c r="AG207" s="241"/>
      <c r="AH207" s="241"/>
      <c r="AI207" s="241"/>
      <c r="AJ207" s="241"/>
      <c r="AK207" s="241"/>
      <c r="AL207" s="241"/>
      <c r="AM207" s="241"/>
      <c r="AN207" s="241"/>
      <c r="AO207" s="241"/>
      <c r="AP207" s="241"/>
      <c r="AQ207" s="241"/>
      <c r="AR207" s="241"/>
      <c r="AS207" s="241"/>
      <c r="AT207" s="241"/>
    </row>
    <row r="208" spans="1:46" ht="18" customHeight="1">
      <c r="A208" s="139"/>
      <c r="B208" s="139" t="s">
        <v>568</v>
      </c>
      <c r="C208" s="241"/>
      <c r="D208" s="241"/>
      <c r="E208" s="241"/>
      <c r="F208" s="241"/>
      <c r="G208" s="241"/>
      <c r="H208" s="241"/>
      <c r="I208" s="241"/>
      <c r="J208" s="241"/>
      <c r="K208" s="241"/>
      <c r="L208" s="241"/>
      <c r="M208" s="241"/>
      <c r="N208" s="241"/>
      <c r="O208" s="241"/>
      <c r="P208" s="241"/>
      <c r="Q208" s="241"/>
      <c r="R208" s="241"/>
      <c r="S208" s="241"/>
      <c r="T208" s="241"/>
      <c r="U208" s="241"/>
      <c r="V208" s="241"/>
      <c r="W208" s="241"/>
      <c r="X208" s="241"/>
      <c r="Y208" s="241"/>
      <c r="Z208" s="241"/>
      <c r="AA208" s="241"/>
      <c r="AB208" s="241"/>
      <c r="AC208" s="241"/>
      <c r="AD208" s="241"/>
      <c r="AE208" s="241"/>
      <c r="AF208" s="241"/>
      <c r="AG208" s="241"/>
      <c r="AH208" s="241"/>
      <c r="AI208" s="241"/>
      <c r="AJ208" s="241"/>
      <c r="AK208" s="241"/>
      <c r="AL208" s="241"/>
      <c r="AM208" s="241"/>
      <c r="AN208" s="241"/>
      <c r="AO208" s="241"/>
      <c r="AP208" s="241"/>
      <c r="AQ208" s="241"/>
      <c r="AR208" s="241"/>
      <c r="AS208" s="241"/>
      <c r="AT208" s="241"/>
    </row>
    <row r="209" spans="1:48" ht="18" customHeight="1">
      <c r="A209" s="139"/>
      <c r="B209" s="241" t="s">
        <v>569</v>
      </c>
      <c r="C209" s="241"/>
      <c r="D209" s="241"/>
      <c r="E209" s="241"/>
      <c r="F209" s="241"/>
      <c r="G209" s="384" t="s">
        <v>481</v>
      </c>
      <c r="H209" s="384"/>
      <c r="I209" s="384"/>
      <c r="J209" s="384"/>
      <c r="K209" s="384"/>
      <c r="L209" s="385"/>
      <c r="M209" s="385"/>
      <c r="N209" s="385"/>
      <c r="O209" s="385"/>
      <c r="P209" s="385"/>
      <c r="Q209" s="385"/>
      <c r="R209" s="241"/>
      <c r="S209" s="241"/>
      <c r="T209" s="241"/>
      <c r="U209" s="241"/>
      <c r="V209" s="241"/>
      <c r="W209" s="241"/>
      <c r="X209" s="241"/>
      <c r="Y209" s="241"/>
      <c r="Z209" s="241"/>
      <c r="AA209" s="241"/>
      <c r="AB209" s="241"/>
      <c r="AC209" s="241"/>
      <c r="AD209" s="241"/>
      <c r="AE209" s="241"/>
      <c r="AF209" s="241"/>
      <c r="AG209" s="241"/>
      <c r="AH209" s="241"/>
      <c r="AI209" s="241"/>
      <c r="AJ209" s="241"/>
      <c r="AK209" s="241"/>
      <c r="AL209" s="241"/>
      <c r="AM209" s="241"/>
      <c r="AN209" s="241"/>
      <c r="AO209" s="241"/>
      <c r="AP209" s="241"/>
      <c r="AQ209" s="241"/>
      <c r="AR209" s="241"/>
      <c r="AS209" s="241"/>
      <c r="AT209" s="241"/>
    </row>
    <row r="210" spans="1:48" ht="18" customHeight="1">
      <c r="A210" s="139"/>
      <c r="B210" s="241" t="s">
        <v>570</v>
      </c>
      <c r="C210" s="241"/>
      <c r="D210" s="241"/>
      <c r="E210" s="241"/>
      <c r="F210" s="241"/>
      <c r="G210" s="241"/>
      <c r="H210" s="241"/>
      <c r="I210" s="241" t="str">
        <f>"※ 전기식 수준기의 분해능이 "&amp;R212&amp;"˝ 이므로, 분해능의 반범위에 직사각형 확률분포를 적용하여"</f>
        <v>※ 전기식 수준기의 분해능이 0˝ 이므로, 분해능의 반범위에 직사각형 확률분포를 적용하여</v>
      </c>
      <c r="J210" s="241"/>
      <c r="K210" s="241"/>
      <c r="L210" s="241"/>
      <c r="M210" s="241"/>
      <c r="N210" s="241"/>
      <c r="O210" s="241"/>
      <c r="P210" s="241"/>
      <c r="Q210" s="241"/>
      <c r="R210" s="241"/>
      <c r="S210" s="241"/>
      <c r="T210" s="241"/>
      <c r="U210" s="241"/>
      <c r="V210" s="241"/>
      <c r="W210" s="241"/>
      <c r="X210" s="241"/>
      <c r="Y210" s="241"/>
      <c r="Z210" s="241"/>
      <c r="AA210" s="241"/>
      <c r="AB210" s="241"/>
      <c r="AC210" s="241"/>
      <c r="AD210" s="241"/>
      <c r="AE210" s="241"/>
      <c r="AF210" s="241"/>
      <c r="AG210" s="241"/>
      <c r="AH210" s="241"/>
      <c r="AI210" s="241"/>
      <c r="AJ210" s="241"/>
      <c r="AK210" s="241"/>
      <c r="AL210" s="241"/>
      <c r="AM210" s="241"/>
      <c r="AN210" s="241"/>
      <c r="AO210" s="241"/>
      <c r="AP210" s="241"/>
      <c r="AQ210" s="241"/>
      <c r="AR210" s="241"/>
      <c r="AS210" s="241"/>
      <c r="AT210" s="241"/>
    </row>
    <row r="211" spans="1:48" ht="18" customHeight="1">
      <c r="A211" s="139"/>
      <c r="B211" s="241"/>
      <c r="C211" s="241"/>
      <c r="D211" s="241"/>
      <c r="E211" s="241"/>
      <c r="F211" s="241"/>
      <c r="G211" s="241"/>
      <c r="H211" s="241"/>
      <c r="I211" s="241"/>
      <c r="J211" s="241" t="s">
        <v>571</v>
      </c>
      <c r="K211" s="241"/>
      <c r="L211" s="241"/>
      <c r="M211" s="241"/>
      <c r="N211" s="241"/>
      <c r="O211" s="241"/>
      <c r="P211" s="241"/>
      <c r="Q211" s="241"/>
      <c r="R211" s="241"/>
      <c r="S211" s="241"/>
      <c r="T211" s="241"/>
      <c r="U211" s="241"/>
      <c r="V211" s="241"/>
      <c r="W211" s="241"/>
      <c r="X211" s="241"/>
      <c r="Y211" s="241"/>
      <c r="Z211" s="241"/>
      <c r="AA211" s="241"/>
      <c r="AB211" s="241"/>
      <c r="AC211" s="241"/>
      <c r="AD211" s="241"/>
      <c r="AE211" s="241"/>
      <c r="AF211" s="241"/>
      <c r="AG211" s="241"/>
      <c r="AH211" s="241"/>
      <c r="AI211" s="241"/>
      <c r="AJ211" s="241"/>
      <c r="AK211" s="241"/>
      <c r="AL211" s="241"/>
      <c r="AM211" s="241"/>
      <c r="AN211" s="241"/>
      <c r="AO211" s="241"/>
      <c r="AP211" s="241"/>
      <c r="AQ211" s="241"/>
      <c r="AR211" s="241"/>
      <c r="AS211" s="241"/>
      <c r="AT211" s="241"/>
    </row>
    <row r="212" spans="1:48" ht="18" customHeight="1">
      <c r="A212" s="139"/>
      <c r="B212" s="241"/>
      <c r="C212" s="241"/>
      <c r="D212" s="241"/>
      <c r="E212" s="241"/>
      <c r="F212" s="241"/>
      <c r="G212" s="241"/>
      <c r="H212" s="241"/>
      <c r="I212" s="241"/>
      <c r="J212" s="241"/>
      <c r="K212" s="241"/>
      <c r="L212" s="241"/>
      <c r="M212" s="241"/>
      <c r="N212" s="241"/>
      <c r="O212" s="241"/>
      <c r="P212" s="241"/>
      <c r="Q212" s="241"/>
      <c r="R212" s="386">
        <f>Calcu!G56</f>
        <v>0</v>
      </c>
      <c r="S212" s="386"/>
      <c r="T212" s="387" t="s">
        <v>487</v>
      </c>
      <c r="U212" s="387"/>
      <c r="V212" s="388" t="s">
        <v>522</v>
      </c>
      <c r="W212" s="389">
        <f>R212/2/SQRT(3)</f>
        <v>0</v>
      </c>
      <c r="X212" s="389"/>
      <c r="Y212" s="390" t="s">
        <v>487</v>
      </c>
      <c r="Z212" s="390"/>
      <c r="AA212" s="390"/>
      <c r="AB212" s="241"/>
      <c r="AC212" s="241"/>
      <c r="AD212" s="241"/>
      <c r="AE212" s="241"/>
      <c r="AF212" s="241"/>
      <c r="AG212" s="146"/>
      <c r="AH212" s="241"/>
      <c r="AI212" s="241"/>
      <c r="AJ212" s="241"/>
      <c r="AK212" s="241"/>
      <c r="AL212" s="241"/>
      <c r="AM212" s="241"/>
      <c r="AN212" s="241"/>
      <c r="AO212" s="241"/>
      <c r="AP212" s="241"/>
      <c r="AQ212" s="241"/>
      <c r="AR212" s="241"/>
      <c r="AS212" s="241"/>
      <c r="AT212" s="241"/>
      <c r="AU212" s="241"/>
      <c r="AV212" s="241"/>
    </row>
    <row r="213" spans="1:48" ht="18" customHeight="1">
      <c r="A213" s="139"/>
      <c r="B213" s="241"/>
      <c r="C213" s="241"/>
      <c r="D213" s="241"/>
      <c r="E213" s="241"/>
      <c r="F213" s="241"/>
      <c r="G213" s="241"/>
      <c r="H213" s="241"/>
      <c r="I213" s="241"/>
      <c r="J213" s="241"/>
      <c r="K213" s="241"/>
      <c r="L213" s="241"/>
      <c r="M213" s="241"/>
      <c r="N213" s="241"/>
      <c r="O213" s="241"/>
      <c r="P213" s="241"/>
      <c r="Q213" s="241"/>
      <c r="R213" s="395"/>
      <c r="S213" s="395"/>
      <c r="T213" s="395"/>
      <c r="U213" s="395"/>
      <c r="V213" s="388"/>
      <c r="W213" s="389"/>
      <c r="X213" s="389"/>
      <c r="Y213" s="390"/>
      <c r="Z213" s="390"/>
      <c r="AA213" s="390"/>
      <c r="AB213" s="241"/>
      <c r="AC213" s="241"/>
      <c r="AD213" s="241"/>
      <c r="AE213" s="241"/>
      <c r="AF213" s="241"/>
      <c r="AG213" s="143"/>
      <c r="AH213" s="241"/>
      <c r="AI213" s="241"/>
      <c r="AJ213" s="241"/>
      <c r="AK213" s="241"/>
      <c r="AL213" s="241"/>
      <c r="AM213" s="241"/>
      <c r="AN213" s="241"/>
      <c r="AO213" s="241"/>
      <c r="AP213" s="241"/>
      <c r="AQ213" s="241"/>
      <c r="AR213" s="241"/>
      <c r="AS213" s="241"/>
      <c r="AT213" s="241"/>
      <c r="AU213" s="241"/>
      <c r="AV213" s="241"/>
    </row>
    <row r="214" spans="1:48" ht="18" customHeight="1">
      <c r="A214" s="139"/>
      <c r="B214" s="241" t="s">
        <v>572</v>
      </c>
      <c r="C214" s="241"/>
      <c r="D214" s="241"/>
      <c r="E214" s="241"/>
      <c r="F214" s="241"/>
      <c r="G214" s="241"/>
      <c r="H214" s="383" t="str">
        <f>V140</f>
        <v>직사각형</v>
      </c>
      <c r="I214" s="383"/>
      <c r="J214" s="383"/>
      <c r="K214" s="383"/>
      <c r="L214" s="383"/>
      <c r="M214" s="241"/>
      <c r="N214" s="241"/>
      <c r="O214" s="241"/>
      <c r="P214" s="241"/>
      <c r="Q214" s="241"/>
      <c r="R214" s="241"/>
      <c r="S214" s="241"/>
      <c r="T214" s="241"/>
      <c r="U214" s="241"/>
      <c r="V214" s="241"/>
      <c r="W214" s="241"/>
      <c r="X214" s="241"/>
      <c r="Y214" s="241"/>
      <c r="Z214" s="241"/>
      <c r="AA214" s="241"/>
      <c r="AB214" s="241"/>
      <c r="AC214" s="241"/>
      <c r="AD214" s="241"/>
      <c r="AE214" s="241"/>
      <c r="AF214" s="241"/>
      <c r="AG214" s="241"/>
      <c r="AH214" s="241"/>
      <c r="AI214" s="241"/>
      <c r="AJ214" s="241"/>
      <c r="AK214" s="241"/>
      <c r="AL214" s="241"/>
      <c r="AM214" s="241"/>
      <c r="AN214" s="241"/>
      <c r="AO214" s="241"/>
      <c r="AP214" s="241"/>
      <c r="AQ214" s="241"/>
      <c r="AR214" s="241"/>
      <c r="AS214" s="241"/>
      <c r="AT214" s="241"/>
    </row>
    <row r="215" spans="1:48" ht="18" customHeight="1">
      <c r="A215" s="139"/>
      <c r="B215" s="241" t="s">
        <v>573</v>
      </c>
      <c r="C215" s="241"/>
      <c r="D215" s="241"/>
      <c r="E215" s="241"/>
      <c r="F215" s="241"/>
      <c r="G215" s="241"/>
      <c r="H215" s="241"/>
      <c r="I215" s="241"/>
      <c r="J215" s="275" t="s">
        <v>574</v>
      </c>
      <c r="K215" s="152" t="s">
        <v>575</v>
      </c>
      <c r="L215" s="377" t="str">
        <f>AP140</f>
        <v>∞</v>
      </c>
      <c r="M215" s="377"/>
      <c r="N215" s="377"/>
      <c r="O215" s="377"/>
      <c r="P215" s="283"/>
      <c r="Q215" s="283"/>
      <c r="R215" s="241"/>
      <c r="S215" s="241"/>
      <c r="T215" s="241"/>
      <c r="U215" s="241"/>
      <c r="V215" s="241"/>
      <c r="W215" s="241"/>
      <c r="X215" s="241"/>
      <c r="Y215" s="241"/>
      <c r="Z215" s="241"/>
      <c r="AA215" s="241"/>
      <c r="AB215" s="241"/>
      <c r="AC215" s="241"/>
      <c r="AD215" s="241"/>
      <c r="AE215" s="241"/>
      <c r="AF215" s="241"/>
      <c r="AG215" s="241"/>
      <c r="AH215" s="241"/>
      <c r="AI215" s="241"/>
      <c r="AJ215" s="241"/>
      <c r="AK215" s="241"/>
      <c r="AL215" s="241"/>
      <c r="AM215" s="241"/>
      <c r="AN215" s="241"/>
      <c r="AO215" s="241"/>
      <c r="AP215" s="241"/>
      <c r="AQ215" s="241"/>
      <c r="AR215" s="241"/>
      <c r="AS215" s="241"/>
      <c r="AT215" s="241"/>
      <c r="AU215" s="241"/>
    </row>
    <row r="216" spans="1:48" ht="18" customHeight="1">
      <c r="A216" s="139"/>
      <c r="B216" s="241"/>
      <c r="C216" s="241"/>
      <c r="D216" s="241"/>
      <c r="E216" s="241"/>
      <c r="F216" s="241"/>
      <c r="G216" s="241"/>
      <c r="H216" s="241"/>
      <c r="I216" s="241"/>
      <c r="J216" s="241"/>
      <c r="K216" s="241"/>
      <c r="L216" s="241"/>
      <c r="M216" s="241"/>
      <c r="N216" s="241"/>
      <c r="O216" s="241"/>
      <c r="P216" s="241"/>
      <c r="Q216" s="241"/>
      <c r="R216" s="241"/>
      <c r="S216" s="241"/>
      <c r="T216" s="241"/>
      <c r="U216" s="241"/>
      <c r="V216" s="241"/>
      <c r="W216" s="241"/>
      <c r="X216" s="241"/>
      <c r="Y216" s="241"/>
      <c r="Z216" s="241"/>
      <c r="AA216" s="241"/>
      <c r="AB216" s="241"/>
      <c r="AC216" s="241"/>
      <c r="AD216" s="241"/>
      <c r="AE216" s="241"/>
      <c r="AF216" s="241"/>
      <c r="AG216" s="241"/>
      <c r="AH216" s="241"/>
      <c r="AI216" s="241"/>
      <c r="AJ216" s="241"/>
      <c r="AK216" s="241"/>
      <c r="AL216" s="241"/>
      <c r="AM216" s="241"/>
      <c r="AN216" s="241"/>
      <c r="AO216" s="241"/>
      <c r="AP216" s="241"/>
      <c r="AQ216" s="241"/>
      <c r="AR216" s="241"/>
      <c r="AS216" s="241"/>
      <c r="AT216" s="241"/>
    </row>
    <row r="217" spans="1:48" ht="18" customHeight="1">
      <c r="A217" s="139"/>
      <c r="B217" s="139" t="s">
        <v>576</v>
      </c>
      <c r="C217" s="241"/>
      <c r="D217" s="241"/>
      <c r="E217" s="241"/>
      <c r="F217" s="241"/>
      <c r="G217" s="241"/>
      <c r="H217" s="241"/>
      <c r="I217" s="241"/>
      <c r="J217" s="241"/>
      <c r="K217" s="241"/>
      <c r="L217" s="241"/>
      <c r="M217" s="241"/>
      <c r="N217" s="241"/>
      <c r="O217" s="241"/>
      <c r="P217" s="241"/>
      <c r="Q217" s="241"/>
      <c r="R217" s="241"/>
      <c r="S217" s="241"/>
      <c r="T217" s="241"/>
      <c r="U217" s="241"/>
      <c r="V217" s="241"/>
      <c r="W217" s="241"/>
      <c r="X217" s="241"/>
      <c r="Y217" s="241"/>
      <c r="Z217" s="241"/>
      <c r="AA217" s="241"/>
      <c r="AB217" s="241"/>
      <c r="AC217" s="241"/>
      <c r="AD217" s="241"/>
      <c r="AE217" s="241"/>
      <c r="AF217" s="241"/>
      <c r="AG217" s="241"/>
      <c r="AH217" s="241"/>
      <c r="AI217" s="241"/>
      <c r="AJ217" s="241"/>
      <c r="AK217" s="241"/>
      <c r="AL217" s="241"/>
      <c r="AM217" s="241"/>
      <c r="AN217" s="241"/>
      <c r="AO217" s="241"/>
      <c r="AP217" s="241"/>
      <c r="AQ217" s="241"/>
      <c r="AR217" s="241"/>
      <c r="AS217" s="241"/>
      <c r="AT217" s="241"/>
    </row>
    <row r="218" spans="1:48" ht="18" customHeight="1">
      <c r="A218" s="139"/>
      <c r="B218" s="241" t="s">
        <v>577</v>
      </c>
      <c r="C218" s="241"/>
      <c r="D218" s="241"/>
      <c r="E218" s="241"/>
      <c r="F218" s="241"/>
      <c r="G218" s="384">
        <f>H203</f>
        <v>0</v>
      </c>
      <c r="H218" s="384"/>
      <c r="I218" s="384"/>
      <c r="J218" s="384"/>
      <c r="K218" s="384"/>
      <c r="L218" s="385">
        <f>L203</f>
        <v>0</v>
      </c>
      <c r="M218" s="385"/>
      <c r="N218" s="385"/>
      <c r="O218" s="385"/>
      <c r="P218" s="385"/>
      <c r="Q218" s="385"/>
      <c r="R218" s="241"/>
      <c r="S218" s="241"/>
      <c r="T218" s="241"/>
      <c r="U218" s="241"/>
      <c r="V218" s="241"/>
      <c r="W218" s="241"/>
      <c r="X218" s="241"/>
      <c r="Y218" s="241"/>
      <c r="Z218" s="241"/>
      <c r="AA218" s="241"/>
      <c r="AB218" s="241"/>
      <c r="AC218" s="241"/>
      <c r="AD218" s="241"/>
      <c r="AE218" s="241"/>
      <c r="AF218" s="241"/>
      <c r="AG218" s="241"/>
      <c r="AH218" s="241"/>
      <c r="AI218" s="241"/>
      <c r="AJ218" s="241"/>
      <c r="AK218" s="241"/>
      <c r="AL218" s="241"/>
      <c r="AM218" s="241"/>
      <c r="AN218" s="241"/>
      <c r="AO218" s="241"/>
      <c r="AP218" s="241"/>
      <c r="AQ218" s="241"/>
      <c r="AR218" s="241"/>
      <c r="AS218" s="241"/>
      <c r="AT218" s="241"/>
    </row>
    <row r="219" spans="1:48" ht="18" customHeight="1">
      <c r="A219" s="139"/>
      <c r="B219" s="241" t="s">
        <v>578</v>
      </c>
      <c r="C219" s="241"/>
      <c r="D219" s="241"/>
      <c r="E219" s="241"/>
      <c r="F219" s="241"/>
      <c r="G219" s="241"/>
      <c r="H219" s="241"/>
      <c r="I219" s="241" t="s">
        <v>579</v>
      </c>
      <c r="J219" s="241"/>
      <c r="K219" s="241"/>
      <c r="L219" s="241"/>
      <c r="M219" s="241"/>
      <c r="N219" s="241"/>
      <c r="O219" s="241"/>
      <c r="P219" s="241"/>
      <c r="Q219" s="241"/>
      <c r="R219" s="241"/>
      <c r="S219" s="241"/>
      <c r="T219" s="241"/>
      <c r="U219" s="241"/>
      <c r="V219" s="241"/>
      <c r="W219" s="241"/>
      <c r="X219" s="241"/>
      <c r="Y219" s="241"/>
      <c r="Z219" s="241"/>
      <c r="AA219" s="241"/>
      <c r="AB219" s="241"/>
      <c r="AC219" s="241"/>
      <c r="AD219" s="241"/>
      <c r="AE219" s="241"/>
      <c r="AF219" s="241"/>
      <c r="AG219" s="241"/>
      <c r="AH219" s="241"/>
      <c r="AI219" s="241"/>
      <c r="AJ219" s="241"/>
      <c r="AK219" s="241"/>
      <c r="AL219" s="241"/>
      <c r="AM219" s="241"/>
      <c r="AN219" s="241"/>
      <c r="AO219" s="241"/>
      <c r="AP219" s="241"/>
      <c r="AQ219" s="241"/>
      <c r="AR219" s="241"/>
      <c r="AS219" s="241"/>
      <c r="AT219" s="241"/>
    </row>
    <row r="220" spans="1:48" ht="18" customHeight="1">
      <c r="A220" s="139"/>
      <c r="B220" s="241"/>
      <c r="C220" s="241"/>
      <c r="D220" s="241"/>
      <c r="E220" s="241"/>
      <c r="F220" s="241"/>
      <c r="G220" s="241"/>
      <c r="H220" s="241"/>
      <c r="I220" s="241"/>
      <c r="J220" s="241"/>
      <c r="K220" s="241"/>
      <c r="L220" s="241"/>
      <c r="M220" s="241"/>
      <c r="N220" s="241"/>
      <c r="O220" s="241"/>
      <c r="P220" s="241"/>
      <c r="Q220" s="241"/>
      <c r="R220" s="241"/>
      <c r="S220" s="241"/>
      <c r="T220" s="241"/>
      <c r="U220" s="241"/>
      <c r="V220" s="241"/>
      <c r="W220" s="241"/>
      <c r="X220" s="241"/>
      <c r="Y220" s="241"/>
      <c r="Z220" s="241"/>
      <c r="AA220" s="241"/>
      <c r="AB220" s="241"/>
      <c r="AC220" s="241"/>
      <c r="AD220" s="241"/>
      <c r="AE220" s="241"/>
      <c r="AF220" s="241"/>
      <c r="AG220" s="241"/>
      <c r="AH220" s="241"/>
      <c r="AI220" s="241"/>
      <c r="AJ220" s="241"/>
      <c r="AK220" s="241"/>
      <c r="AL220" s="241"/>
      <c r="AM220" s="241"/>
      <c r="AN220" s="241"/>
      <c r="AO220" s="241"/>
      <c r="AP220" s="241"/>
      <c r="AQ220" s="241"/>
      <c r="AR220" s="241"/>
      <c r="AS220" s="241"/>
      <c r="AT220" s="241"/>
    </row>
    <row r="221" spans="1:48" ht="18" customHeight="1">
      <c r="A221" s="139"/>
      <c r="B221" s="241"/>
      <c r="C221" s="241"/>
      <c r="D221" s="241"/>
      <c r="E221" s="241"/>
      <c r="F221" s="241"/>
      <c r="G221" s="241"/>
      <c r="H221" s="241"/>
      <c r="I221" s="241"/>
      <c r="J221" s="241"/>
      <c r="K221" s="241"/>
      <c r="L221" s="241"/>
      <c r="M221" s="241"/>
      <c r="N221" s="241"/>
      <c r="O221" s="241"/>
      <c r="P221" s="241"/>
      <c r="Q221" s="241"/>
      <c r="R221" s="241"/>
      <c r="S221" s="241"/>
      <c r="T221" s="241"/>
      <c r="U221" s="241"/>
      <c r="V221" s="241"/>
      <c r="W221" s="241"/>
      <c r="X221" s="241"/>
      <c r="Y221" s="241"/>
      <c r="Z221" s="241"/>
      <c r="AA221" s="241"/>
      <c r="AB221" s="241"/>
      <c r="AC221" s="241"/>
      <c r="AD221" s="241"/>
      <c r="AE221" s="241"/>
      <c r="AF221" s="241"/>
      <c r="AG221" s="241"/>
      <c r="AH221" s="241"/>
      <c r="AI221" s="241"/>
      <c r="AJ221" s="241"/>
      <c r="AK221" s="241"/>
      <c r="AL221" s="241"/>
      <c r="AM221" s="241"/>
      <c r="AN221" s="241"/>
      <c r="AO221" s="241"/>
      <c r="AP221" s="241"/>
      <c r="AQ221" s="241"/>
      <c r="AR221" s="241"/>
      <c r="AS221" s="241"/>
      <c r="AT221" s="241"/>
    </row>
    <row r="222" spans="1:48" ht="18" customHeight="1">
      <c r="A222" s="139"/>
      <c r="B222" s="241"/>
      <c r="C222" s="241"/>
      <c r="D222" s="241"/>
      <c r="E222" s="241"/>
      <c r="F222" s="241"/>
      <c r="G222" s="241"/>
      <c r="H222" s="241"/>
      <c r="I222" s="241" t="s">
        <v>580</v>
      </c>
      <c r="J222" s="241"/>
      <c r="K222" s="241"/>
      <c r="L222" s="241"/>
      <c r="M222" s="241"/>
      <c r="N222" s="241"/>
      <c r="O222" s="241"/>
      <c r="P222" s="241"/>
      <c r="Q222" s="241"/>
      <c r="R222" s="241"/>
      <c r="S222" s="241"/>
      <c r="T222" s="241"/>
      <c r="U222" s="241"/>
      <c r="V222" s="241"/>
      <c r="W222" s="241"/>
      <c r="X222" s="241"/>
      <c r="Y222" s="241"/>
      <c r="Z222" s="241"/>
      <c r="AA222" s="241"/>
      <c r="AB222" s="241"/>
      <c r="AC222" s="241"/>
      <c r="AD222" s="241"/>
      <c r="AE222" s="241"/>
      <c r="AF222" s="241"/>
      <c r="AG222" s="241"/>
      <c r="AH222" s="241"/>
      <c r="AI222" s="241"/>
      <c r="AJ222" s="241"/>
      <c r="AK222" s="241"/>
      <c r="AL222" s="241"/>
      <c r="AM222" s="241"/>
      <c r="AN222" s="241"/>
      <c r="AO222" s="241"/>
      <c r="AP222" s="241"/>
      <c r="AQ222" s="241"/>
      <c r="AR222" s="241"/>
      <c r="AS222" s="241"/>
      <c r="AT222" s="241"/>
    </row>
    <row r="223" spans="1:48" ht="18" customHeight="1">
      <c r="A223" s="139"/>
      <c r="B223" s="241"/>
      <c r="C223" s="241"/>
      <c r="D223" s="241"/>
      <c r="E223" s="241"/>
      <c r="F223" s="241"/>
      <c r="G223" s="241"/>
      <c r="H223" s="241"/>
      <c r="I223" s="241"/>
      <c r="J223" s="241"/>
      <c r="K223" s="241"/>
      <c r="L223" s="241"/>
      <c r="M223" s="241"/>
      <c r="N223" s="241"/>
      <c r="O223" s="241"/>
      <c r="P223" s="241"/>
      <c r="Q223" s="241"/>
      <c r="R223" s="241"/>
      <c r="S223" s="241"/>
      <c r="T223" s="241"/>
      <c r="U223" s="241"/>
      <c r="V223" s="241"/>
      <c r="W223" s="241"/>
      <c r="X223" s="241"/>
      <c r="Y223" s="241"/>
      <c r="Z223" s="241"/>
      <c r="AA223" s="241"/>
      <c r="AB223" s="241"/>
      <c r="AC223" s="241"/>
      <c r="AD223" s="241"/>
      <c r="AE223" s="241"/>
      <c r="AF223" s="241"/>
      <c r="AG223" s="241"/>
      <c r="AH223" s="241"/>
      <c r="AI223" s="241"/>
      <c r="AJ223" s="241"/>
      <c r="AK223" s="241"/>
      <c r="AL223" s="241"/>
      <c r="AM223" s="241"/>
      <c r="AN223" s="241"/>
      <c r="AO223" s="241"/>
      <c r="AP223" s="241"/>
      <c r="AQ223" s="241"/>
      <c r="AR223" s="241"/>
      <c r="AS223" s="241"/>
      <c r="AT223" s="241"/>
    </row>
    <row r="224" spans="1:48" ht="18" customHeight="1">
      <c r="A224" s="139"/>
      <c r="B224" s="241"/>
      <c r="C224" s="241"/>
      <c r="D224" s="241"/>
      <c r="E224" s="241"/>
      <c r="F224" s="241"/>
      <c r="G224" s="241"/>
      <c r="H224" s="241"/>
      <c r="I224" s="241"/>
      <c r="J224" s="241"/>
      <c r="K224" s="241"/>
      <c r="L224" s="241"/>
      <c r="M224" s="241"/>
      <c r="N224" s="241"/>
      <c r="O224" s="241"/>
      <c r="P224" s="241"/>
      <c r="Q224" s="241"/>
      <c r="R224" s="241"/>
      <c r="S224" s="241"/>
      <c r="T224" s="241"/>
      <c r="U224" s="241"/>
      <c r="V224" s="241"/>
      <c r="W224" s="241"/>
      <c r="X224" s="241"/>
      <c r="Y224" s="241"/>
      <c r="Z224" s="241"/>
      <c r="AA224" s="241"/>
      <c r="AB224" s="241"/>
      <c r="AC224" s="241"/>
      <c r="AD224" s="241"/>
      <c r="AE224" s="241"/>
      <c r="AF224" s="241"/>
      <c r="AG224" s="241"/>
      <c r="AH224" s="241"/>
      <c r="AI224" s="241"/>
      <c r="AJ224" s="241"/>
      <c r="AK224" s="241"/>
      <c r="AL224" s="241"/>
      <c r="AM224" s="241"/>
      <c r="AN224" s="241"/>
      <c r="AO224" s="241"/>
      <c r="AP224" s="241"/>
      <c r="AQ224" s="241"/>
      <c r="AR224" s="241"/>
      <c r="AS224" s="241"/>
      <c r="AT224" s="241"/>
    </row>
    <row r="225" spans="1:47" ht="18" customHeight="1">
      <c r="A225" s="139"/>
      <c r="B225" s="241"/>
      <c r="C225" s="241"/>
      <c r="D225" s="241"/>
      <c r="E225" s="241"/>
      <c r="F225" s="241"/>
      <c r="G225" s="241"/>
      <c r="H225" s="241"/>
      <c r="I225" s="241" t="s">
        <v>535</v>
      </c>
      <c r="J225" s="241"/>
      <c r="K225" s="241"/>
      <c r="L225" s="241"/>
      <c r="M225" s="241"/>
      <c r="N225" s="241"/>
      <c r="O225" s="241"/>
      <c r="P225" s="241"/>
      <c r="Q225" s="377" t="s">
        <v>581</v>
      </c>
      <c r="R225" s="377"/>
      <c r="S225" s="377"/>
      <c r="T225" s="377"/>
      <c r="U225" s="377"/>
      <c r="V225" s="241"/>
      <c r="W225" s="241"/>
      <c r="X225" s="241"/>
      <c r="Y225" s="241"/>
      <c r="Z225" s="241"/>
      <c r="AA225" s="241"/>
      <c r="AB225" s="241"/>
      <c r="AC225" s="241"/>
      <c r="AD225" s="241"/>
      <c r="AE225" s="241"/>
      <c r="AF225" s="241"/>
      <c r="AG225" s="241"/>
      <c r="AH225" s="241"/>
      <c r="AI225" s="241"/>
      <c r="AJ225" s="241"/>
      <c r="AK225" s="241"/>
      <c r="AL225" s="241"/>
      <c r="AM225" s="241"/>
      <c r="AN225" s="241"/>
      <c r="AO225" s="241"/>
      <c r="AP225" s="241"/>
      <c r="AQ225" s="241"/>
      <c r="AR225" s="241"/>
      <c r="AS225" s="241"/>
      <c r="AT225" s="241"/>
    </row>
    <row r="226" spans="1:47" ht="18" customHeight="1">
      <c r="A226" s="139"/>
      <c r="B226" s="241"/>
      <c r="C226" s="241"/>
      <c r="D226" s="241"/>
      <c r="E226" s="241"/>
      <c r="F226" s="241"/>
      <c r="G226" s="241"/>
      <c r="H226" s="241"/>
      <c r="I226" s="241" t="s">
        <v>582</v>
      </c>
      <c r="J226" s="241"/>
      <c r="K226" s="241"/>
      <c r="L226" s="241"/>
      <c r="M226" s="241"/>
      <c r="N226" s="241"/>
      <c r="O226" s="241"/>
      <c r="P226" s="241"/>
      <c r="Q226" s="396" t="e">
        <f ca="1">Calcu!Q13*1000</f>
        <v>#DIV/0!</v>
      </c>
      <c r="R226" s="396"/>
      <c r="S226" s="396"/>
      <c r="T226" s="396"/>
      <c r="U226" s="396"/>
      <c r="V226" s="241"/>
      <c r="W226" s="241"/>
      <c r="X226" s="241"/>
      <c r="Y226" s="241"/>
      <c r="Z226" s="241"/>
      <c r="AA226" s="241"/>
      <c r="AB226" s="241"/>
      <c r="AC226" s="241"/>
      <c r="AD226" s="241"/>
      <c r="AE226" s="241"/>
      <c r="AF226" s="241"/>
      <c r="AG226" s="241"/>
      <c r="AH226" s="241"/>
      <c r="AI226" s="241"/>
      <c r="AJ226" s="241"/>
      <c r="AK226" s="241"/>
      <c r="AL226" s="241"/>
      <c r="AM226" s="241"/>
      <c r="AN226" s="241"/>
      <c r="AO226" s="241"/>
      <c r="AP226" s="241"/>
      <c r="AQ226" s="241"/>
      <c r="AR226" s="241"/>
      <c r="AS226" s="241"/>
      <c r="AT226" s="241"/>
    </row>
    <row r="227" spans="1:47" ht="18" customHeight="1">
      <c r="A227" s="139"/>
      <c r="B227" s="241"/>
      <c r="C227" s="241"/>
      <c r="D227" s="241"/>
      <c r="E227" s="241"/>
      <c r="F227" s="241"/>
      <c r="G227" s="241"/>
      <c r="H227" s="241"/>
      <c r="I227" s="241" t="s">
        <v>583</v>
      </c>
      <c r="J227" s="241"/>
      <c r="K227" s="241"/>
      <c r="L227" s="241"/>
      <c r="M227" s="241"/>
      <c r="N227" s="241"/>
      <c r="O227" s="241"/>
      <c r="P227" s="241"/>
      <c r="Q227" s="377" t="e">
        <f ca="1">Calcu!R13</f>
        <v>#DIV/0!</v>
      </c>
      <c r="R227" s="377"/>
      <c r="S227" s="377"/>
      <c r="T227" s="377"/>
      <c r="U227" s="377"/>
      <c r="V227" s="241"/>
      <c r="W227" s="241"/>
      <c r="X227" s="241"/>
      <c r="Y227" s="241"/>
      <c r="Z227" s="241"/>
      <c r="AA227" s="241"/>
      <c r="AB227" s="241"/>
      <c r="AC227" s="241"/>
      <c r="AD227" s="241"/>
      <c r="AE227" s="241"/>
      <c r="AF227" s="241"/>
      <c r="AG227" s="241"/>
      <c r="AH227" s="241"/>
      <c r="AI227" s="241"/>
      <c r="AJ227" s="241"/>
      <c r="AK227" s="241"/>
      <c r="AL227" s="241"/>
      <c r="AM227" s="241"/>
      <c r="AN227" s="241"/>
      <c r="AO227" s="241"/>
      <c r="AP227" s="241"/>
      <c r="AQ227" s="241"/>
      <c r="AR227" s="241"/>
      <c r="AS227" s="241"/>
      <c r="AT227" s="241"/>
    </row>
    <row r="228" spans="1:47" ht="18" customHeight="1">
      <c r="A228" s="139"/>
      <c r="B228" s="241"/>
      <c r="C228" s="241"/>
      <c r="D228" s="241"/>
      <c r="E228" s="241"/>
      <c r="F228" s="241"/>
      <c r="G228" s="241"/>
      <c r="H228" s="241"/>
      <c r="I228" s="241" t="s">
        <v>584</v>
      </c>
      <c r="J228" s="241"/>
      <c r="K228" s="241"/>
      <c r="L228" s="241"/>
      <c r="M228" s="241"/>
      <c r="N228" s="241"/>
      <c r="O228" s="241"/>
      <c r="P228" s="272"/>
      <c r="Q228" s="272"/>
      <c r="R228" s="272"/>
      <c r="S228" s="272"/>
      <c r="T228" s="272"/>
      <c r="U228" s="241"/>
      <c r="V228" s="397" t="e">
        <f>AS171</f>
        <v>#DIV/0!</v>
      </c>
      <c r="W228" s="397"/>
      <c r="X228" s="397"/>
      <c r="Y228" s="397"/>
      <c r="Z228" s="397"/>
      <c r="AA228" s="241"/>
      <c r="AB228" s="241"/>
      <c r="AC228" s="241"/>
      <c r="AD228" s="241"/>
      <c r="AE228" s="241"/>
      <c r="AF228" s="241"/>
      <c r="AG228" s="241"/>
      <c r="AH228" s="241"/>
      <c r="AI228" s="241"/>
      <c r="AJ228" s="241"/>
      <c r="AK228" s="241"/>
      <c r="AL228" s="241"/>
      <c r="AM228" s="241"/>
      <c r="AN228" s="241"/>
      <c r="AO228" s="241"/>
      <c r="AP228" s="241"/>
      <c r="AQ228" s="241"/>
      <c r="AR228" s="241"/>
      <c r="AS228" s="241"/>
      <c r="AT228" s="241"/>
    </row>
    <row r="229" spans="1:47" ht="18" customHeight="1">
      <c r="A229" s="139"/>
      <c r="B229" s="139"/>
      <c r="C229" s="241"/>
      <c r="D229" s="241"/>
      <c r="E229" s="241"/>
      <c r="F229" s="241"/>
      <c r="G229" s="241"/>
      <c r="H229" s="241"/>
      <c r="I229" s="241" t="s">
        <v>585</v>
      </c>
      <c r="J229" s="241"/>
      <c r="K229" s="241"/>
      <c r="L229" s="241"/>
      <c r="M229" s="392" t="e">
        <f ca="1">Calcu!O13</f>
        <v>#DIV/0!</v>
      </c>
      <c r="N229" s="392"/>
      <c r="O229" s="392"/>
      <c r="P229" s="392"/>
      <c r="Q229" s="241" t="s">
        <v>586</v>
      </c>
      <c r="R229" s="249"/>
      <c r="S229" s="249"/>
      <c r="T229" s="249"/>
      <c r="U229" s="249"/>
      <c r="V229" s="249"/>
      <c r="W229" s="249"/>
      <c r="X229" s="389" t="e">
        <f ca="1">(4.85*10^-6*Q226*10^3*(SQRT(IF(M229="대각선",1,1.5)*Q227)))/2*V228</f>
        <v>#DIV/0!</v>
      </c>
      <c r="Y229" s="389"/>
      <c r="Z229" s="383" t="s">
        <v>472</v>
      </c>
      <c r="AA229" s="383"/>
      <c r="AB229" s="383"/>
      <c r="AC229" s="249"/>
      <c r="AD229" s="241"/>
      <c r="AE229" s="249"/>
      <c r="AF229" s="249"/>
      <c r="AG229" s="249"/>
      <c r="AH229" s="273"/>
      <c r="AI229" s="273"/>
      <c r="AJ229" s="273"/>
      <c r="AK229" s="249"/>
      <c r="AL229" s="274"/>
      <c r="AM229" s="274"/>
      <c r="AN229" s="241"/>
      <c r="AO229" s="241"/>
      <c r="AP229" s="241"/>
      <c r="AQ229" s="241"/>
      <c r="AR229" s="241"/>
      <c r="AS229" s="241"/>
      <c r="AT229" s="241"/>
    </row>
    <row r="230" spans="1:47" ht="18" customHeight="1">
      <c r="A230" s="139"/>
      <c r="B230" s="241" t="s">
        <v>587</v>
      </c>
      <c r="C230" s="241"/>
      <c r="D230" s="241"/>
      <c r="E230" s="241"/>
      <c r="F230" s="241"/>
      <c r="G230" s="241"/>
      <c r="H230" s="383" t="str">
        <f>V141</f>
        <v>정규</v>
      </c>
      <c r="I230" s="383"/>
      <c r="J230" s="383"/>
      <c r="K230" s="383"/>
      <c r="L230" s="383"/>
      <c r="M230" s="241"/>
      <c r="N230" s="241"/>
      <c r="O230" s="241"/>
      <c r="P230" s="241"/>
      <c r="Q230" s="241"/>
      <c r="R230" s="241"/>
      <c r="S230" s="241"/>
      <c r="T230" s="241"/>
      <c r="U230" s="241"/>
      <c r="V230" s="241"/>
      <c r="W230" s="241"/>
      <c r="X230" s="241"/>
      <c r="Y230" s="241"/>
      <c r="Z230" s="241"/>
      <c r="AA230" s="241"/>
      <c r="AB230" s="241"/>
      <c r="AC230" s="241"/>
      <c r="AD230" s="241"/>
      <c r="AE230" s="241"/>
      <c r="AF230" s="241"/>
      <c r="AG230" s="241"/>
      <c r="AH230" s="241"/>
      <c r="AI230" s="241"/>
      <c r="AJ230" s="241"/>
      <c r="AK230" s="241"/>
      <c r="AL230" s="241"/>
      <c r="AM230" s="241"/>
      <c r="AN230" s="241"/>
      <c r="AO230" s="241"/>
      <c r="AP230" s="241"/>
      <c r="AQ230" s="241"/>
      <c r="AR230" s="241"/>
      <c r="AS230" s="241"/>
      <c r="AT230" s="241"/>
    </row>
    <row r="231" spans="1:47" ht="18" customHeight="1">
      <c r="A231" s="139"/>
      <c r="B231" s="383" t="s">
        <v>588</v>
      </c>
      <c r="C231" s="383"/>
      <c r="D231" s="383"/>
      <c r="E231" s="383"/>
      <c r="F231" s="383"/>
      <c r="G231" s="383"/>
      <c r="H231" s="241"/>
      <c r="I231" s="241"/>
      <c r="J231" s="241"/>
      <c r="K231" s="241"/>
      <c r="L231" s="241"/>
      <c r="M231" s="241"/>
      <c r="N231" s="392">
        <f>AA141</f>
        <v>-1</v>
      </c>
      <c r="O231" s="392"/>
      <c r="P231" s="241"/>
      <c r="Q231" s="241"/>
      <c r="R231" s="241"/>
      <c r="S231" s="241"/>
      <c r="T231" s="241"/>
      <c r="U231" s="241"/>
      <c r="V231" s="241"/>
      <c r="W231" s="241"/>
      <c r="X231" s="241"/>
      <c r="Y231" s="241"/>
      <c r="Z231" s="241"/>
      <c r="AA231" s="241"/>
      <c r="AB231" s="241"/>
      <c r="AC231" s="241"/>
      <c r="AD231" s="241"/>
      <c r="AE231" s="241"/>
      <c r="AF231" s="241"/>
      <c r="AG231" s="241"/>
      <c r="AH231" s="241"/>
      <c r="AI231" s="241"/>
      <c r="AJ231" s="241"/>
      <c r="AK231" s="241"/>
      <c r="AL231" s="241"/>
      <c r="AM231" s="241"/>
      <c r="AN231" s="241"/>
      <c r="AO231" s="241"/>
      <c r="AP231" s="241"/>
      <c r="AQ231" s="241"/>
      <c r="AR231" s="241"/>
      <c r="AS231" s="241"/>
      <c r="AT231" s="241"/>
    </row>
    <row r="232" spans="1:47" ht="18" customHeight="1">
      <c r="A232" s="139"/>
      <c r="B232" s="383"/>
      <c r="C232" s="383"/>
      <c r="D232" s="383"/>
      <c r="E232" s="383"/>
      <c r="F232" s="383"/>
      <c r="G232" s="383"/>
      <c r="H232" s="241"/>
      <c r="I232" s="241"/>
      <c r="J232" s="241"/>
      <c r="K232" s="241"/>
      <c r="L232" s="241"/>
      <c r="M232" s="241"/>
      <c r="N232" s="392"/>
      <c r="O232" s="392"/>
      <c r="P232" s="241"/>
      <c r="Q232" s="241"/>
      <c r="R232" s="241"/>
      <c r="S232" s="241"/>
      <c r="T232" s="241"/>
      <c r="U232" s="241"/>
      <c r="V232" s="241"/>
      <c r="W232" s="241"/>
      <c r="X232" s="241"/>
      <c r="Y232" s="241"/>
      <c r="Z232" s="241"/>
      <c r="AA232" s="241"/>
      <c r="AB232" s="241"/>
      <c r="AC232" s="241"/>
      <c r="AD232" s="241"/>
      <c r="AE232" s="241"/>
      <c r="AF232" s="241"/>
      <c r="AG232" s="241"/>
      <c r="AH232" s="241"/>
      <c r="AI232" s="241"/>
      <c r="AJ232" s="241"/>
      <c r="AK232" s="241"/>
      <c r="AL232" s="241"/>
      <c r="AM232" s="241"/>
      <c r="AN232" s="241"/>
      <c r="AO232" s="241"/>
      <c r="AP232" s="241"/>
      <c r="AQ232" s="241"/>
      <c r="AR232" s="241"/>
      <c r="AS232" s="241"/>
      <c r="AT232" s="241"/>
    </row>
    <row r="233" spans="1:47" ht="18" customHeight="1">
      <c r="A233" s="139"/>
      <c r="B233" s="241" t="s">
        <v>589</v>
      </c>
      <c r="C233" s="241"/>
      <c r="D233" s="241"/>
      <c r="E233" s="241"/>
      <c r="F233" s="241"/>
      <c r="G233" s="241"/>
      <c r="H233" s="241"/>
      <c r="I233" s="241"/>
      <c r="J233" s="238" t="s">
        <v>521</v>
      </c>
      <c r="K233" s="393">
        <f>N231</f>
        <v>-1</v>
      </c>
      <c r="L233" s="393"/>
      <c r="M233" s="236" t="s">
        <v>590</v>
      </c>
      <c r="N233" s="379" t="e">
        <f ca="1">X229</f>
        <v>#DIV/0!</v>
      </c>
      <c r="O233" s="379"/>
      <c r="P233" s="379"/>
      <c r="Q233" s="394" t="str">
        <f>Z229</f>
        <v>μm</v>
      </c>
      <c r="R233" s="374"/>
      <c r="S233" s="238" t="s">
        <v>591</v>
      </c>
      <c r="T233" s="148" t="s">
        <v>542</v>
      </c>
      <c r="U233" s="379" t="e">
        <f ca="1">N233</f>
        <v>#DIV/0!</v>
      </c>
      <c r="V233" s="379"/>
      <c r="W233" s="379"/>
      <c r="X233" s="394" t="str">
        <f>Q233</f>
        <v>μm</v>
      </c>
      <c r="Y233" s="374"/>
      <c r="Z233" s="242"/>
      <c r="AA233" s="140"/>
      <c r="AB233" s="140"/>
      <c r="AC233" s="241"/>
      <c r="AD233" s="241"/>
      <c r="AE233" s="241"/>
      <c r="AF233" s="241"/>
      <c r="AG233" s="241"/>
      <c r="AH233" s="241"/>
      <c r="AI233" s="241"/>
      <c r="AJ233" s="241"/>
      <c r="AK233" s="241"/>
      <c r="AL233" s="241"/>
      <c r="AM233" s="241"/>
      <c r="AN233" s="241"/>
      <c r="AO233" s="241"/>
      <c r="AP233" s="241"/>
      <c r="AQ233" s="241"/>
      <c r="AR233" s="241"/>
      <c r="AS233" s="241"/>
      <c r="AT233" s="241"/>
      <c r="AU233" s="241"/>
    </row>
    <row r="234" spans="1:47" ht="18" customHeight="1">
      <c r="A234" s="139"/>
      <c r="B234" s="241" t="s">
        <v>592</v>
      </c>
      <c r="C234" s="241"/>
      <c r="D234" s="241"/>
      <c r="E234" s="241"/>
      <c r="F234" s="241"/>
      <c r="G234" s="241"/>
      <c r="H234" s="241"/>
      <c r="I234" s="275" t="s">
        <v>593</v>
      </c>
      <c r="J234" s="152" t="s">
        <v>542</v>
      </c>
      <c r="K234" s="383" t="str">
        <f>AP141</f>
        <v>∞</v>
      </c>
      <c r="L234" s="383"/>
      <c r="M234" s="383"/>
      <c r="N234" s="383"/>
      <c r="O234" s="383"/>
      <c r="P234" s="241"/>
      <c r="Q234" s="241"/>
      <c r="R234" s="241"/>
      <c r="S234" s="241"/>
      <c r="T234" s="241"/>
      <c r="U234" s="241"/>
      <c r="V234" s="241"/>
      <c r="W234" s="241"/>
      <c r="X234" s="241"/>
      <c r="Y234" s="241"/>
      <c r="Z234" s="241"/>
      <c r="AA234" s="241"/>
      <c r="AB234" s="241"/>
      <c r="AC234" s="241"/>
      <c r="AD234" s="241"/>
      <c r="AE234" s="241"/>
      <c r="AF234" s="241"/>
      <c r="AG234" s="241"/>
      <c r="AH234" s="241"/>
      <c r="AL234" s="249"/>
      <c r="AP234" s="241"/>
      <c r="AT234" s="249"/>
    </row>
    <row r="235" spans="1:47" ht="18" customHeight="1">
      <c r="A235" s="139"/>
      <c r="B235" s="241"/>
      <c r="C235" s="241"/>
      <c r="D235" s="241"/>
      <c r="E235" s="241"/>
      <c r="F235" s="241"/>
      <c r="G235" s="241"/>
      <c r="H235" s="241"/>
      <c r="I235" s="241"/>
      <c r="J235" s="241"/>
      <c r="K235" s="241"/>
      <c r="L235" s="241"/>
      <c r="M235" s="241"/>
      <c r="N235" s="241"/>
      <c r="O235" s="241"/>
      <c r="P235" s="241"/>
      <c r="Q235" s="241"/>
      <c r="R235" s="241"/>
      <c r="S235" s="241"/>
      <c r="T235" s="241"/>
      <c r="U235" s="241"/>
      <c r="V235" s="241"/>
      <c r="W235" s="241"/>
      <c r="X235" s="241"/>
      <c r="Y235" s="241"/>
      <c r="Z235" s="241"/>
      <c r="AA235" s="241"/>
      <c r="AB235" s="241"/>
      <c r="AC235" s="241"/>
      <c r="AD235" s="241"/>
      <c r="AE235" s="241"/>
      <c r="AF235" s="241"/>
      <c r="AG235" s="241"/>
      <c r="AH235" s="241"/>
      <c r="AI235" s="241"/>
      <c r="AJ235" s="241"/>
      <c r="AK235" s="241"/>
      <c r="AL235" s="241"/>
      <c r="AM235" s="241"/>
      <c r="AN235" s="241"/>
      <c r="AO235" s="241"/>
      <c r="AP235" s="241"/>
      <c r="AQ235" s="241"/>
      <c r="AR235" s="241"/>
      <c r="AS235" s="241"/>
      <c r="AT235" s="241"/>
    </row>
    <row r="236" spans="1:47" ht="18" customHeight="1">
      <c r="A236" s="139"/>
      <c r="B236" s="139" t="s">
        <v>594</v>
      </c>
      <c r="C236" s="241"/>
      <c r="D236" s="241"/>
      <c r="E236" s="241"/>
      <c r="F236" s="241"/>
      <c r="G236" s="241"/>
      <c r="H236" s="241"/>
      <c r="I236" s="241"/>
      <c r="J236" s="241"/>
      <c r="K236" s="241"/>
      <c r="L236" s="241"/>
      <c r="M236" s="241"/>
      <c r="N236" s="241"/>
      <c r="O236" s="241"/>
      <c r="P236" s="241"/>
      <c r="Q236" s="241"/>
      <c r="R236" s="241"/>
      <c r="S236" s="241"/>
      <c r="T236" s="241"/>
      <c r="U236" s="241"/>
      <c r="V236" s="241"/>
      <c r="W236" s="241"/>
      <c r="X236" s="241"/>
      <c r="Y236" s="241"/>
      <c r="Z236" s="241"/>
      <c r="AA236" s="241"/>
      <c r="AB236" s="241"/>
      <c r="AC236" s="241"/>
      <c r="AD236" s="241"/>
      <c r="AE236" s="241"/>
      <c r="AF236" s="241"/>
      <c r="AG236" s="241"/>
      <c r="AH236" s="241"/>
      <c r="AI236" s="241"/>
      <c r="AJ236" s="241"/>
      <c r="AK236" s="241"/>
      <c r="AL236" s="241"/>
      <c r="AM236" s="241"/>
      <c r="AN236" s="241"/>
      <c r="AO236" s="241"/>
      <c r="AP236" s="241"/>
      <c r="AQ236" s="241"/>
      <c r="AR236" s="241"/>
      <c r="AS236" s="241"/>
      <c r="AT236" s="241"/>
    </row>
    <row r="237" spans="1:47" ht="18" customHeight="1">
      <c r="A237" s="139"/>
      <c r="B237" s="241" t="s">
        <v>595</v>
      </c>
      <c r="C237" s="241"/>
      <c r="D237" s="241"/>
      <c r="E237" s="241"/>
      <c r="F237" s="241"/>
      <c r="G237" s="384" t="s">
        <v>489</v>
      </c>
      <c r="H237" s="384"/>
      <c r="I237" s="384"/>
      <c r="J237" s="384"/>
      <c r="K237" s="384"/>
      <c r="L237" s="385"/>
      <c r="M237" s="385"/>
      <c r="N237" s="385"/>
      <c r="O237" s="385"/>
      <c r="P237" s="385"/>
      <c r="Q237" s="385"/>
      <c r="R237" s="241"/>
      <c r="S237" s="241"/>
      <c r="T237" s="241"/>
      <c r="U237" s="241"/>
      <c r="V237" s="241"/>
      <c r="W237" s="241"/>
      <c r="X237" s="241"/>
      <c r="Y237" s="241"/>
      <c r="Z237" s="241"/>
      <c r="AA237" s="241"/>
      <c r="AB237" s="241"/>
      <c r="AC237" s="241"/>
      <c r="AD237" s="241"/>
      <c r="AE237" s="241"/>
      <c r="AF237" s="241"/>
      <c r="AG237" s="241"/>
      <c r="AH237" s="241"/>
      <c r="AI237" s="241"/>
      <c r="AJ237" s="241"/>
      <c r="AK237" s="241"/>
      <c r="AL237" s="241"/>
      <c r="AM237" s="241"/>
      <c r="AN237" s="241"/>
      <c r="AO237" s="241"/>
      <c r="AP237" s="241"/>
      <c r="AQ237" s="241"/>
      <c r="AR237" s="241"/>
      <c r="AS237" s="241"/>
      <c r="AT237" s="241"/>
    </row>
    <row r="238" spans="1:47" ht="18" customHeight="1">
      <c r="A238" s="139"/>
      <c r="B238" s="241" t="s">
        <v>596</v>
      </c>
      <c r="C238" s="241"/>
      <c r="D238" s="241"/>
      <c r="E238" s="241"/>
      <c r="F238" s="241"/>
      <c r="G238" s="241"/>
      <c r="H238" s="241"/>
      <c r="I238" s="241" t="e">
        <f ca="1">"※ 측정선 FE와 GH의 중앙값이 각각 0에서 벗어난 폐쇄오차 중 큰 값이 "&amp;ROUND(O240,1)&amp;"˝ 이므로,"</f>
        <v>#DIV/0!</v>
      </c>
      <c r="J238" s="241"/>
      <c r="K238" s="241"/>
      <c r="L238" s="241"/>
      <c r="M238" s="241"/>
      <c r="N238" s="241"/>
      <c r="O238" s="241"/>
      <c r="P238" s="241"/>
      <c r="Q238" s="241"/>
      <c r="R238" s="241"/>
      <c r="S238" s="241"/>
      <c r="T238" s="241"/>
      <c r="U238" s="241"/>
      <c r="V238" s="241"/>
      <c r="W238" s="241"/>
      <c r="X238" s="241"/>
      <c r="Y238" s="241"/>
      <c r="Z238" s="241"/>
      <c r="AA238" s="241"/>
      <c r="AB238" s="241"/>
      <c r="AC238" s="241"/>
      <c r="AD238" s="241"/>
      <c r="AE238" s="241"/>
      <c r="AF238" s="241"/>
      <c r="AG238" s="241"/>
      <c r="AH238" s="241"/>
      <c r="AI238" s="241"/>
      <c r="AJ238" s="241"/>
      <c r="AK238" s="241"/>
      <c r="AL238" s="241"/>
      <c r="AM238" s="241"/>
      <c r="AN238" s="241"/>
      <c r="AO238" s="241"/>
      <c r="AP238" s="241"/>
      <c r="AQ238" s="241"/>
      <c r="AR238" s="241"/>
      <c r="AS238" s="241"/>
      <c r="AT238" s="241"/>
    </row>
    <row r="239" spans="1:47" ht="18" customHeight="1">
      <c r="A239" s="139"/>
      <c r="B239" s="241"/>
      <c r="C239" s="241"/>
      <c r="D239" s="241"/>
      <c r="E239" s="241"/>
      <c r="F239" s="241"/>
      <c r="G239" s="241"/>
      <c r="H239" s="241"/>
      <c r="I239" s="241"/>
      <c r="J239" s="241" t="s">
        <v>597</v>
      </c>
      <c r="K239" s="241"/>
      <c r="L239" s="241"/>
      <c r="M239" s="241"/>
      <c r="N239" s="241"/>
      <c r="O239" s="241"/>
      <c r="P239" s="241"/>
      <c r="Q239" s="241"/>
      <c r="R239" s="241"/>
      <c r="S239" s="241"/>
      <c r="T239" s="241"/>
      <c r="U239" s="241"/>
      <c r="V239" s="241"/>
      <c r="W239" s="241"/>
      <c r="X239" s="241"/>
      <c r="Y239" s="241"/>
      <c r="Z239" s="241"/>
      <c r="AA239" s="241"/>
      <c r="AB239" s="241"/>
      <c r="AC239" s="241"/>
      <c r="AD239" s="241"/>
      <c r="AE239" s="241"/>
      <c r="AF239" s="241"/>
      <c r="AG239" s="241"/>
      <c r="AH239" s="241"/>
      <c r="AI239" s="241"/>
      <c r="AJ239" s="241"/>
      <c r="AK239" s="241"/>
      <c r="AL239" s="241"/>
      <c r="AM239" s="241"/>
      <c r="AN239" s="241"/>
      <c r="AO239" s="241"/>
      <c r="AP239" s="241"/>
      <c r="AQ239" s="241"/>
      <c r="AR239" s="241"/>
      <c r="AS239" s="241"/>
      <c r="AT239" s="241"/>
    </row>
    <row r="240" spans="1:47" ht="18" customHeight="1">
      <c r="A240" s="139"/>
      <c r="B240" s="241"/>
      <c r="C240" s="241"/>
      <c r="D240" s="241"/>
      <c r="E240" s="241"/>
      <c r="F240" s="241"/>
      <c r="G240" s="241"/>
      <c r="H240" s="241"/>
      <c r="I240" s="241"/>
      <c r="J240" s="241"/>
      <c r="K240" s="241"/>
      <c r="L240" s="241"/>
      <c r="M240" s="241"/>
      <c r="N240" s="241"/>
      <c r="O240" s="386" t="e">
        <f ca="1">Calcu!G62</f>
        <v>#DIV/0!</v>
      </c>
      <c r="P240" s="386"/>
      <c r="Q240" s="387" t="s">
        <v>472</v>
      </c>
      <c r="R240" s="387"/>
      <c r="S240" s="388" t="s">
        <v>575</v>
      </c>
      <c r="T240" s="389" t="e">
        <f ca="1">O240/SQRT(3)</f>
        <v>#DIV/0!</v>
      </c>
      <c r="U240" s="389"/>
      <c r="V240" s="390" t="s">
        <v>492</v>
      </c>
      <c r="W240" s="390"/>
      <c r="X240" s="390"/>
      <c r="Y240" s="241"/>
      <c r="Z240" s="241"/>
      <c r="AA240" s="241"/>
      <c r="AB240" s="241"/>
      <c r="AC240" s="146"/>
      <c r="AD240" s="146"/>
      <c r="AE240" s="241"/>
      <c r="AF240" s="241"/>
      <c r="AG240" s="241"/>
      <c r="AH240" s="241"/>
      <c r="AI240" s="241"/>
      <c r="AJ240" s="241"/>
      <c r="AK240" s="241"/>
      <c r="AL240" s="241"/>
      <c r="AM240" s="241"/>
      <c r="AN240" s="241"/>
      <c r="AO240" s="241"/>
      <c r="AP240" s="241"/>
      <c r="AQ240" s="241"/>
      <c r="AR240" s="241"/>
      <c r="AS240" s="241"/>
      <c r="AT240" s="241"/>
    </row>
    <row r="241" spans="1:48" ht="18" customHeight="1">
      <c r="A241" s="139"/>
      <c r="B241" s="241"/>
      <c r="C241" s="241"/>
      <c r="D241" s="241"/>
      <c r="E241" s="241"/>
      <c r="F241" s="241"/>
      <c r="G241" s="241"/>
      <c r="H241" s="241"/>
      <c r="I241" s="241"/>
      <c r="J241" s="241"/>
      <c r="K241" s="241"/>
      <c r="L241" s="241"/>
      <c r="M241" s="241"/>
      <c r="N241" s="241"/>
      <c r="O241" s="391"/>
      <c r="P241" s="391"/>
      <c r="Q241" s="391"/>
      <c r="R241" s="391"/>
      <c r="S241" s="388"/>
      <c r="T241" s="389"/>
      <c r="U241" s="389"/>
      <c r="V241" s="390"/>
      <c r="W241" s="390"/>
      <c r="X241" s="390"/>
      <c r="Y241" s="241"/>
      <c r="Z241" s="241"/>
      <c r="AA241" s="241"/>
      <c r="AB241" s="241"/>
      <c r="AC241" s="143"/>
      <c r="AD241" s="143"/>
      <c r="AE241" s="241"/>
      <c r="AF241" s="241"/>
      <c r="AG241" s="241"/>
      <c r="AH241" s="241"/>
      <c r="AI241" s="241"/>
      <c r="AJ241" s="241"/>
      <c r="AK241" s="241"/>
      <c r="AL241" s="241"/>
      <c r="AM241" s="241"/>
      <c r="AN241" s="241"/>
      <c r="AO241" s="241"/>
      <c r="AP241" s="241"/>
      <c r="AQ241" s="241"/>
      <c r="AR241" s="241"/>
      <c r="AS241" s="241"/>
      <c r="AT241" s="241"/>
    </row>
    <row r="242" spans="1:48" ht="18" customHeight="1">
      <c r="A242" s="139"/>
      <c r="B242" s="241" t="s">
        <v>598</v>
      </c>
      <c r="C242" s="241"/>
      <c r="D242" s="241"/>
      <c r="E242" s="241"/>
      <c r="F242" s="241"/>
      <c r="G242" s="241"/>
      <c r="H242" s="383" t="str">
        <f>V146</f>
        <v>직사각형</v>
      </c>
      <c r="I242" s="383"/>
      <c r="J242" s="383"/>
      <c r="K242" s="383"/>
      <c r="L242" s="383"/>
      <c r="M242" s="241"/>
      <c r="N242" s="241"/>
      <c r="O242" s="241"/>
      <c r="P242" s="241"/>
      <c r="Q242" s="241"/>
      <c r="R242" s="241"/>
      <c r="S242" s="241"/>
      <c r="T242" s="241"/>
      <c r="U242" s="241"/>
      <c r="V242" s="241"/>
      <c r="W242" s="241"/>
      <c r="X242" s="241"/>
      <c r="Y242" s="241"/>
      <c r="Z242" s="241"/>
      <c r="AA242" s="241"/>
      <c r="AB242" s="241"/>
      <c r="AC242" s="241"/>
      <c r="AD242" s="241"/>
      <c r="AE242" s="241"/>
      <c r="AF242" s="241"/>
      <c r="AG242" s="241"/>
      <c r="AH242" s="241"/>
      <c r="AI242" s="241"/>
      <c r="AJ242" s="241"/>
      <c r="AK242" s="241"/>
      <c r="AL242" s="241"/>
      <c r="AM242" s="241"/>
      <c r="AN242" s="241"/>
      <c r="AO242" s="241"/>
      <c r="AP242" s="241"/>
      <c r="AQ242" s="241"/>
      <c r="AR242" s="241"/>
      <c r="AS242" s="241"/>
      <c r="AT242" s="241"/>
    </row>
    <row r="243" spans="1:48" ht="18" customHeight="1">
      <c r="A243" s="139"/>
      <c r="B243" s="383" t="s">
        <v>599</v>
      </c>
      <c r="C243" s="383"/>
      <c r="D243" s="383"/>
      <c r="E243" s="383"/>
      <c r="F243" s="383"/>
      <c r="G243" s="383"/>
      <c r="H243" s="241"/>
      <c r="I243" s="241"/>
      <c r="J243" s="241"/>
      <c r="K243" s="241"/>
      <c r="L243" s="241"/>
      <c r="M243" s="392">
        <f>AA146</f>
        <v>1</v>
      </c>
      <c r="N243" s="392"/>
      <c r="O243" s="241"/>
      <c r="P243" s="241"/>
      <c r="Q243" s="241"/>
      <c r="R243" s="241"/>
      <c r="S243" s="241"/>
      <c r="T243" s="241"/>
      <c r="U243" s="241"/>
      <c r="V243" s="241"/>
      <c r="W243" s="241"/>
      <c r="X243" s="241"/>
      <c r="Y243" s="241"/>
      <c r="Z243" s="241"/>
      <c r="AA243" s="241"/>
      <c r="AB243" s="241"/>
      <c r="AC243" s="241"/>
      <c r="AD243" s="241"/>
      <c r="AE243" s="241"/>
      <c r="AF243" s="241"/>
      <c r="AG243" s="241"/>
      <c r="AH243" s="241"/>
      <c r="AI243" s="241"/>
      <c r="AJ243" s="241"/>
      <c r="AK243" s="241"/>
      <c r="AL243" s="241"/>
      <c r="AM243" s="241"/>
      <c r="AN243" s="241"/>
      <c r="AO243" s="241"/>
      <c r="AP243" s="241"/>
      <c r="AQ243" s="241"/>
      <c r="AR243" s="241"/>
      <c r="AS243" s="241"/>
      <c r="AT243" s="241"/>
    </row>
    <row r="244" spans="1:48" ht="18" customHeight="1">
      <c r="A244" s="139"/>
      <c r="B244" s="383"/>
      <c r="C244" s="383"/>
      <c r="D244" s="383"/>
      <c r="E244" s="383"/>
      <c r="F244" s="383"/>
      <c r="G244" s="383"/>
      <c r="H244" s="249"/>
      <c r="I244" s="249"/>
      <c r="J244" s="241"/>
      <c r="K244" s="241"/>
      <c r="L244" s="241"/>
      <c r="M244" s="392"/>
      <c r="N244" s="392"/>
      <c r="O244" s="241"/>
      <c r="P244" s="241"/>
      <c r="Q244" s="241"/>
      <c r="R244" s="241"/>
      <c r="S244" s="241"/>
      <c r="T244" s="241"/>
      <c r="U244" s="241"/>
      <c r="V244" s="241"/>
      <c r="W244" s="241"/>
      <c r="X244" s="241"/>
      <c r="Y244" s="241"/>
      <c r="Z244" s="241"/>
      <c r="AA244" s="241"/>
      <c r="AB244" s="241"/>
      <c r="AC244" s="241"/>
      <c r="AD244" s="241"/>
      <c r="AE244" s="241"/>
      <c r="AF244" s="241"/>
      <c r="AG244" s="241"/>
      <c r="AH244" s="241"/>
      <c r="AI244" s="241"/>
      <c r="AJ244" s="241"/>
      <c r="AK244" s="241"/>
      <c r="AL244" s="241"/>
      <c r="AM244" s="241"/>
      <c r="AN244" s="241"/>
      <c r="AO244" s="241"/>
      <c r="AP244" s="241"/>
      <c r="AQ244" s="241"/>
      <c r="AR244" s="241"/>
      <c r="AS244" s="241"/>
      <c r="AT244" s="241"/>
    </row>
    <row r="245" spans="1:48" ht="18" customHeight="1">
      <c r="A245" s="139"/>
      <c r="B245" s="241" t="s">
        <v>600</v>
      </c>
      <c r="C245" s="241"/>
      <c r="D245" s="241"/>
      <c r="E245" s="241"/>
      <c r="F245" s="241"/>
      <c r="G245" s="241"/>
      <c r="H245" s="241"/>
      <c r="I245" s="241"/>
      <c r="J245" s="238" t="s">
        <v>601</v>
      </c>
      <c r="K245" s="393">
        <f>M243</f>
        <v>1</v>
      </c>
      <c r="L245" s="393"/>
      <c r="M245" s="236" t="s">
        <v>590</v>
      </c>
      <c r="N245" s="379" t="e">
        <f ca="1">T240</f>
        <v>#DIV/0!</v>
      </c>
      <c r="O245" s="379"/>
      <c r="P245" s="379"/>
      <c r="Q245" s="394" t="str">
        <f>V240</f>
        <v>μm</v>
      </c>
      <c r="R245" s="374"/>
      <c r="S245" s="238" t="s">
        <v>591</v>
      </c>
      <c r="T245" s="148" t="s">
        <v>525</v>
      </c>
      <c r="U245" s="379" t="e">
        <f ca="1">N245</f>
        <v>#DIV/0!</v>
      </c>
      <c r="V245" s="379"/>
      <c r="W245" s="379"/>
      <c r="X245" s="394" t="str">
        <f>Q245</f>
        <v>μm</v>
      </c>
      <c r="Y245" s="374"/>
      <c r="Z245" s="242"/>
      <c r="AA245" s="140"/>
      <c r="AB245" s="140"/>
      <c r="AC245" s="241"/>
      <c r="AD245" s="241"/>
      <c r="AE245" s="241"/>
      <c r="AF245" s="241"/>
      <c r="AG245" s="241"/>
      <c r="AH245" s="241"/>
      <c r="AI245" s="241"/>
      <c r="AJ245" s="241"/>
      <c r="AK245" s="241"/>
      <c r="AL245" s="241"/>
      <c r="AM245" s="241"/>
      <c r="AN245" s="241"/>
      <c r="AO245" s="241"/>
      <c r="AP245" s="241"/>
      <c r="AQ245" s="241"/>
      <c r="AR245" s="241"/>
      <c r="AS245" s="241"/>
      <c r="AT245" s="241"/>
    </row>
    <row r="246" spans="1:48" ht="18" customHeight="1">
      <c r="A246" s="139"/>
      <c r="B246" s="241" t="s">
        <v>602</v>
      </c>
      <c r="C246" s="241"/>
      <c r="D246" s="241"/>
      <c r="E246" s="241"/>
      <c r="F246" s="241"/>
      <c r="G246" s="241"/>
      <c r="H246" s="241"/>
      <c r="I246" s="275" t="s">
        <v>603</v>
      </c>
      <c r="J246" s="152" t="s">
        <v>525</v>
      </c>
      <c r="K246" s="377" t="str">
        <f>AP146</f>
        <v>∞</v>
      </c>
      <c r="L246" s="377"/>
      <c r="M246" s="377"/>
      <c r="N246" s="377"/>
      <c r="O246" s="283"/>
      <c r="P246" s="283"/>
      <c r="Q246" s="241"/>
      <c r="R246" s="241"/>
      <c r="S246" s="241"/>
      <c r="T246" s="241"/>
      <c r="U246" s="241"/>
      <c r="V246" s="241"/>
      <c r="W246" s="241"/>
      <c r="X246" s="241"/>
      <c r="Y246" s="241"/>
      <c r="Z246" s="241"/>
      <c r="AA246" s="241"/>
      <c r="AB246" s="241"/>
      <c r="AC246" s="241"/>
      <c r="AD246" s="241"/>
      <c r="AE246" s="241"/>
      <c r="AF246" s="241"/>
      <c r="AG246" s="241"/>
      <c r="AH246" s="241"/>
      <c r="AI246" s="241"/>
      <c r="AJ246" s="241"/>
      <c r="AK246" s="241"/>
      <c r="AL246" s="241"/>
      <c r="AM246" s="241"/>
      <c r="AN246" s="241"/>
      <c r="AO246" s="241"/>
      <c r="AP246" s="241"/>
      <c r="AQ246" s="241"/>
      <c r="AR246" s="241"/>
      <c r="AS246" s="241"/>
      <c r="AT246" s="241"/>
    </row>
    <row r="247" spans="1:48" ht="18" customHeight="1">
      <c r="A247" s="139"/>
      <c r="B247" s="241"/>
      <c r="C247" s="241"/>
      <c r="D247" s="241"/>
      <c r="E247" s="241"/>
      <c r="F247" s="241"/>
      <c r="G247" s="241"/>
      <c r="H247" s="241"/>
      <c r="I247" s="241"/>
      <c r="J247" s="241"/>
      <c r="K247" s="241"/>
      <c r="L247" s="241"/>
      <c r="M247" s="241"/>
      <c r="N247" s="241"/>
      <c r="O247" s="241"/>
      <c r="P247" s="241"/>
      <c r="Q247" s="241"/>
      <c r="R247" s="241"/>
      <c r="S247" s="241"/>
      <c r="T247" s="241"/>
      <c r="U247" s="241"/>
      <c r="V247" s="241"/>
      <c r="W247" s="241"/>
      <c r="X247" s="241"/>
      <c r="Y247" s="241"/>
      <c r="Z247" s="241"/>
      <c r="AA247" s="241"/>
      <c r="AB247" s="241"/>
      <c r="AC247" s="241"/>
      <c r="AD247" s="241"/>
      <c r="AE247" s="241"/>
      <c r="AF247" s="241"/>
      <c r="AG247" s="241"/>
      <c r="AH247" s="241"/>
      <c r="AI247" s="241"/>
      <c r="AJ247" s="241"/>
      <c r="AK247" s="241"/>
      <c r="AL247" s="241"/>
      <c r="AM247" s="241"/>
      <c r="AN247" s="241"/>
      <c r="AO247" s="241"/>
      <c r="AP247" s="241"/>
      <c r="AQ247" s="241"/>
      <c r="AR247" s="241"/>
      <c r="AS247" s="241"/>
      <c r="AT247" s="241"/>
    </row>
    <row r="248" spans="1:48" s="248" customFormat="1" ht="18.75" customHeight="1">
      <c r="A248" s="139" t="s">
        <v>604</v>
      </c>
      <c r="B248" s="237"/>
      <c r="C248" s="237"/>
      <c r="D248" s="237"/>
      <c r="E248" s="237"/>
      <c r="F248" s="237"/>
      <c r="G248" s="237"/>
      <c r="H248" s="237"/>
      <c r="I248" s="237"/>
      <c r="J248" s="237"/>
      <c r="K248" s="237"/>
      <c r="L248" s="237"/>
      <c r="M248" s="237"/>
      <c r="N248" s="237"/>
      <c r="O248" s="237"/>
      <c r="P248" s="237"/>
      <c r="Q248" s="237"/>
      <c r="R248" s="237"/>
      <c r="S248" s="237"/>
      <c r="T248" s="237"/>
      <c r="U248" s="145"/>
      <c r="V248" s="236"/>
      <c r="W248" s="236"/>
      <c r="X248" s="236"/>
      <c r="Y248" s="236"/>
      <c r="Z248" s="236"/>
      <c r="AA248" s="236"/>
      <c r="AB248" s="236"/>
      <c r="AC248" s="236"/>
      <c r="AD248" s="236"/>
      <c r="AE248" s="236"/>
      <c r="AF248" s="236"/>
      <c r="AG248" s="236"/>
      <c r="AH248" s="236"/>
      <c r="AI248" s="237"/>
      <c r="AJ248" s="236"/>
      <c r="AK248" s="236"/>
      <c r="AL248" s="236"/>
      <c r="AM248" s="236"/>
      <c r="AN248" s="236"/>
      <c r="AO248" s="237"/>
      <c r="AP248" s="237"/>
      <c r="AQ248" s="237"/>
      <c r="AR248" s="237"/>
      <c r="AS248" s="237"/>
      <c r="AT248" s="237"/>
    </row>
    <row r="249" spans="1:48" s="248" customFormat="1" ht="18.75" customHeight="1">
      <c r="A249" s="237"/>
      <c r="B249" s="237"/>
      <c r="C249" s="237"/>
      <c r="D249" s="237"/>
      <c r="E249" s="237"/>
      <c r="F249" s="237"/>
      <c r="G249" s="237"/>
      <c r="H249" s="237"/>
      <c r="I249" s="237"/>
      <c r="J249" s="237"/>
      <c r="K249" s="237"/>
      <c r="L249" s="237"/>
      <c r="M249" s="237"/>
      <c r="N249" s="237"/>
      <c r="O249" s="237"/>
      <c r="P249" s="237"/>
      <c r="Q249" s="237"/>
      <c r="R249" s="237"/>
      <c r="S249" s="237"/>
      <c r="T249" s="237"/>
      <c r="U249" s="237"/>
      <c r="V249" s="237"/>
      <c r="W249" s="237"/>
      <c r="X249" s="237"/>
      <c r="Y249" s="237"/>
      <c r="Z249" s="237"/>
      <c r="AA249" s="237"/>
      <c r="AB249" s="237"/>
      <c r="AC249" s="237"/>
      <c r="AD249" s="237"/>
      <c r="AE249" s="237"/>
      <c r="AF249" s="237"/>
      <c r="AG249" s="236"/>
      <c r="AH249" s="237"/>
      <c r="AI249" s="237"/>
      <c r="AJ249" s="237"/>
      <c r="AK249" s="237"/>
      <c r="AL249" s="237"/>
      <c r="AM249" s="237"/>
      <c r="AN249" s="237"/>
      <c r="AO249" s="237"/>
      <c r="AP249" s="237"/>
      <c r="AQ249" s="237"/>
      <c r="AR249" s="237"/>
      <c r="AS249" s="237"/>
      <c r="AT249" s="237"/>
    </row>
    <row r="250" spans="1:48" s="248" customFormat="1" ht="18.75" customHeight="1">
      <c r="A250" s="236"/>
      <c r="B250" s="236"/>
      <c r="C250" s="236"/>
      <c r="D250" s="236"/>
      <c r="E250" s="237" t="s">
        <v>525</v>
      </c>
      <c r="F250" s="375" t="e">
        <f ca="1">U166</f>
        <v>#DIV/0!</v>
      </c>
      <c r="G250" s="375"/>
      <c r="H250" s="375"/>
      <c r="I250" s="375" t="s">
        <v>492</v>
      </c>
      <c r="J250" s="375"/>
      <c r="K250" s="378" t="s">
        <v>544</v>
      </c>
      <c r="L250" s="378"/>
      <c r="M250" s="375" t="e">
        <f ca="1">U233</f>
        <v>#DIV/0!</v>
      </c>
      <c r="N250" s="375"/>
      <c r="O250" s="375"/>
      <c r="P250" s="375" t="s">
        <v>492</v>
      </c>
      <c r="Q250" s="375"/>
      <c r="R250" s="378" t="s">
        <v>606</v>
      </c>
      <c r="S250" s="378"/>
      <c r="T250" s="375" t="e">
        <f ca="1">U245</f>
        <v>#DIV/0!</v>
      </c>
      <c r="U250" s="375"/>
      <c r="V250" s="375"/>
      <c r="W250" s="375" t="s">
        <v>478</v>
      </c>
      <c r="X250" s="375"/>
      <c r="Y250" s="244"/>
      <c r="Z250" s="284"/>
      <c r="AA250" s="284"/>
      <c r="AB250" s="284"/>
      <c r="AC250" s="284"/>
      <c r="AD250" s="244"/>
      <c r="AE250" s="244"/>
      <c r="AF250" s="284"/>
      <c r="AG250" s="284"/>
      <c r="AH250" s="284"/>
      <c r="AI250" s="284"/>
      <c r="AJ250" s="244"/>
      <c r="AK250" s="244"/>
      <c r="AL250" s="284"/>
      <c r="AM250" s="284"/>
      <c r="AN250" s="284"/>
      <c r="AO250" s="284"/>
      <c r="AP250" s="236"/>
      <c r="AQ250" s="236"/>
      <c r="AR250" s="236"/>
      <c r="AS250" s="236"/>
      <c r="AT250" s="236"/>
      <c r="AU250" s="246"/>
      <c r="AV250" s="236"/>
    </row>
    <row r="251" spans="1:48" s="149" customFormat="1" ht="18.75" customHeight="1">
      <c r="A251" s="236"/>
      <c r="B251" s="236"/>
      <c r="C251" s="236"/>
      <c r="D251" s="236"/>
      <c r="E251" s="237" t="s">
        <v>542</v>
      </c>
      <c r="F251" s="375" t="e">
        <f ca="1">AH147</f>
        <v>#DIV/0!</v>
      </c>
      <c r="G251" s="375"/>
      <c r="H251" s="375"/>
      <c r="I251" s="375" t="s">
        <v>472</v>
      </c>
      <c r="J251" s="375"/>
      <c r="K251" s="237"/>
      <c r="L251" s="237"/>
      <c r="M251" s="237"/>
      <c r="N251" s="237"/>
      <c r="O251" s="237"/>
      <c r="P251" s="237"/>
      <c r="Q251" s="237"/>
      <c r="R251" s="237"/>
      <c r="S251" s="237"/>
      <c r="T251" s="237"/>
      <c r="U251" s="237"/>
      <c r="V251" s="237"/>
      <c r="W251" s="237"/>
      <c r="X251" s="237"/>
      <c r="Y251" s="236"/>
      <c r="Z251" s="236"/>
      <c r="AA251" s="236"/>
      <c r="AB251" s="236"/>
      <c r="AC251" s="236"/>
      <c r="AD251" s="236"/>
      <c r="AE251" s="237"/>
      <c r="AF251" s="236"/>
      <c r="AG251" s="236"/>
      <c r="AH251" s="236"/>
      <c r="AI251" s="236"/>
      <c r="AJ251" s="236"/>
      <c r="AK251" s="236"/>
      <c r="AL251" s="236"/>
      <c r="AM251" s="236"/>
      <c r="AN251" s="236"/>
      <c r="AO251" s="236"/>
      <c r="AP251" s="236"/>
      <c r="AQ251" s="236"/>
      <c r="AR251" s="236"/>
      <c r="AS251" s="236"/>
      <c r="AT251" s="236"/>
    </row>
    <row r="252" spans="1:48" s="236" customFormat="1" ht="18.75" customHeight="1">
      <c r="E252" s="237"/>
      <c r="F252" s="285"/>
      <c r="G252" s="285"/>
      <c r="H252" s="285"/>
      <c r="I252" s="285"/>
    </row>
    <row r="253" spans="1:48" s="236" customFormat="1" ht="18.75" customHeight="1">
      <c r="D253" s="147" t="s">
        <v>607</v>
      </c>
      <c r="E253" s="237" t="s">
        <v>542</v>
      </c>
      <c r="F253" s="379" t="e">
        <f ca="1">AH147</f>
        <v>#DIV/0!</v>
      </c>
      <c r="G253" s="379"/>
      <c r="H253" s="379"/>
      <c r="I253" s="375" t="s">
        <v>478</v>
      </c>
      <c r="J253" s="375"/>
      <c r="AN253" s="150"/>
      <c r="AO253" s="150"/>
      <c r="AP253" s="150"/>
      <c r="AQ253" s="150"/>
      <c r="AR253" s="150"/>
      <c r="AS253" s="150"/>
    </row>
    <row r="254" spans="1:48" s="236" customFormat="1" ht="18.75" customHeight="1">
      <c r="E254" s="147"/>
      <c r="F254" s="286"/>
      <c r="G254" s="286"/>
      <c r="H254" s="286"/>
      <c r="I254" s="286"/>
      <c r="J254" s="286"/>
      <c r="K254" s="286"/>
      <c r="L254" s="286"/>
      <c r="M254" s="286"/>
      <c r="AN254" s="150"/>
      <c r="AO254" s="150"/>
      <c r="AP254" s="150"/>
      <c r="AQ254" s="150"/>
      <c r="AR254" s="150"/>
      <c r="AS254" s="150"/>
    </row>
    <row r="255" spans="1:48" s="55" customFormat="1" ht="17.25" customHeight="1">
      <c r="A255" s="139" t="s">
        <v>608</v>
      </c>
      <c r="B255" s="140"/>
      <c r="C255" s="140"/>
      <c r="D255" s="140"/>
      <c r="E255" s="140"/>
      <c r="F255" s="140"/>
      <c r="G255" s="140"/>
      <c r="H255" s="140"/>
      <c r="I255" s="140"/>
      <c r="J255" s="140"/>
      <c r="K255" s="140"/>
      <c r="L255" s="140"/>
      <c r="M255" s="140"/>
      <c r="N255" s="140"/>
      <c r="O255" s="140"/>
      <c r="P255" s="140"/>
      <c r="Q255" s="140"/>
      <c r="R255" s="140"/>
      <c r="S255" s="140"/>
      <c r="T255" s="140"/>
      <c r="U255" s="140"/>
      <c r="V255" s="140"/>
      <c r="W255" s="140"/>
      <c r="X255" s="140"/>
      <c r="Y255" s="140"/>
      <c r="Z255" s="140"/>
      <c r="AA255" s="140"/>
      <c r="AB255" s="140"/>
      <c r="AC255" s="140"/>
      <c r="AD255" s="140"/>
      <c r="AE255" s="140"/>
      <c r="AF255" s="140"/>
      <c r="AG255" s="140"/>
      <c r="AH255" s="140"/>
      <c r="AI255" s="140"/>
      <c r="AJ255" s="140"/>
      <c r="AK255" s="140"/>
      <c r="AL255" s="140"/>
      <c r="AM255" s="140"/>
      <c r="AN255" s="140"/>
      <c r="AO255" s="140"/>
      <c r="AP255" s="140"/>
      <c r="AQ255" s="140"/>
      <c r="AR255" s="140"/>
      <c r="AS255" s="140"/>
      <c r="AT255" s="140"/>
    </row>
    <row r="256" spans="1:48" s="55" customFormat="1" ht="17.25" customHeight="1">
      <c r="A256" s="140"/>
      <c r="B256" s="140"/>
      <c r="C256" s="140"/>
      <c r="D256" s="140"/>
      <c r="E256" s="140"/>
      <c r="F256" s="140"/>
      <c r="G256" s="140"/>
      <c r="H256" s="140"/>
      <c r="I256" s="140"/>
      <c r="J256" s="140"/>
      <c r="K256" s="140"/>
      <c r="L256" s="380" t="e">
        <f ca="1">F253</f>
        <v>#DIV/0!</v>
      </c>
      <c r="M256" s="380"/>
      <c r="N256" s="380"/>
      <c r="O256" s="380"/>
      <c r="P256" s="380"/>
      <c r="Q256" s="380"/>
      <c r="R256" s="380"/>
      <c r="S256" s="380"/>
      <c r="T256" s="380"/>
      <c r="U256" s="380"/>
      <c r="V256" s="380"/>
      <c r="W256" s="380"/>
      <c r="X256" s="380"/>
      <c r="Y256" s="380"/>
      <c r="Z256" s="381" t="s">
        <v>542</v>
      </c>
      <c r="AA256" s="382" t="str">
        <f>AP147</f>
        <v>∞</v>
      </c>
      <c r="AB256" s="382"/>
      <c r="AC256" s="382"/>
      <c r="AD256" s="382"/>
      <c r="AE256" s="382"/>
      <c r="AF256" s="382"/>
      <c r="AG256" s="140"/>
      <c r="AH256" s="287"/>
      <c r="AI256" s="287"/>
      <c r="AJ256" s="287"/>
      <c r="AK256" s="287"/>
      <c r="AL256" s="287"/>
      <c r="AM256" s="287"/>
      <c r="AN256" s="287"/>
      <c r="AO256" s="287"/>
      <c r="AP256" s="287"/>
      <c r="AQ256" s="287"/>
      <c r="AR256" s="140"/>
      <c r="AS256" s="140"/>
      <c r="AT256" s="140"/>
      <c r="AU256" s="140"/>
      <c r="AV256" s="140"/>
    </row>
    <row r="257" spans="1:48" s="55" customFormat="1" ht="17.25" customHeight="1">
      <c r="A257" s="140"/>
      <c r="B257" s="140"/>
      <c r="C257" s="140"/>
      <c r="D257" s="140"/>
      <c r="E257" s="140"/>
      <c r="F257" s="140"/>
      <c r="G257" s="140"/>
      <c r="H257" s="140"/>
      <c r="I257" s="140"/>
      <c r="J257" s="140"/>
      <c r="K257" s="140"/>
      <c r="L257" s="380" t="e">
        <f ca="1">F250</f>
        <v>#DIV/0!</v>
      </c>
      <c r="M257" s="380"/>
      <c r="N257" s="380"/>
      <c r="O257" s="380"/>
      <c r="P257" s="381" t="s">
        <v>606</v>
      </c>
      <c r="Q257" s="380" t="e">
        <f ca="1">M250</f>
        <v>#DIV/0!</v>
      </c>
      <c r="R257" s="380"/>
      <c r="S257" s="380"/>
      <c r="T257" s="380"/>
      <c r="U257" s="381" t="s">
        <v>605</v>
      </c>
      <c r="V257" s="380" t="e">
        <f ca="1">T250</f>
        <v>#DIV/0!</v>
      </c>
      <c r="W257" s="380"/>
      <c r="X257" s="380"/>
      <c r="Y257" s="380"/>
      <c r="Z257" s="381"/>
      <c r="AA257" s="382"/>
      <c r="AB257" s="382"/>
      <c r="AC257" s="382"/>
      <c r="AD257" s="382"/>
      <c r="AE257" s="382"/>
      <c r="AF257" s="382"/>
      <c r="AG257" s="140"/>
      <c r="AH257" s="236"/>
      <c r="AI257" s="250"/>
      <c r="AJ257" s="250"/>
      <c r="AK257" s="250"/>
      <c r="AL257" s="250"/>
      <c r="AM257" s="236"/>
      <c r="AN257" s="250"/>
      <c r="AO257" s="250"/>
      <c r="AP257" s="250"/>
      <c r="AQ257" s="250"/>
      <c r="AR257" s="140"/>
      <c r="AS257" s="140"/>
      <c r="AT257" s="140"/>
      <c r="AU257" s="140"/>
      <c r="AV257" s="140"/>
    </row>
    <row r="258" spans="1:48" s="55" customFormat="1" ht="17.25" customHeight="1">
      <c r="A258" s="140"/>
      <c r="B258" s="140"/>
      <c r="C258" s="140"/>
      <c r="D258" s="140"/>
      <c r="E258" s="140"/>
      <c r="F258" s="140"/>
      <c r="G258" s="140"/>
      <c r="H258" s="140"/>
      <c r="I258" s="140"/>
      <c r="J258" s="140"/>
      <c r="K258" s="140"/>
      <c r="L258" s="381" t="str">
        <f>AP136</f>
        <v>∞</v>
      </c>
      <c r="M258" s="381"/>
      <c r="N258" s="381"/>
      <c r="O258" s="381"/>
      <c r="P258" s="381"/>
      <c r="Q258" s="381" t="str">
        <f>AP141</f>
        <v>∞</v>
      </c>
      <c r="R258" s="381"/>
      <c r="S258" s="381"/>
      <c r="T258" s="381"/>
      <c r="U258" s="381"/>
      <c r="V258" s="381" t="str">
        <f>AP146</f>
        <v>∞</v>
      </c>
      <c r="W258" s="381"/>
      <c r="X258" s="381"/>
      <c r="Y258" s="381"/>
      <c r="Z258" s="236"/>
      <c r="AA258" s="236"/>
      <c r="AB258" s="236"/>
      <c r="AC258" s="236"/>
      <c r="AD258" s="236"/>
      <c r="AE258" s="140"/>
      <c r="AF258" s="140"/>
      <c r="AG258" s="140"/>
      <c r="AH258" s="236"/>
      <c r="AI258" s="236"/>
      <c r="AJ258" s="236"/>
      <c r="AK258" s="236"/>
      <c r="AL258" s="236"/>
      <c r="AM258" s="236"/>
      <c r="AN258" s="236"/>
      <c r="AO258" s="236"/>
      <c r="AP258" s="236"/>
      <c r="AQ258" s="236"/>
      <c r="AR258" s="140"/>
      <c r="AS258" s="140"/>
      <c r="AT258" s="140"/>
      <c r="AU258" s="140"/>
      <c r="AV258" s="140"/>
    </row>
    <row r="259" spans="1:48" s="55" customFormat="1" ht="18.75" customHeight="1">
      <c r="A259" s="140"/>
      <c r="B259" s="140"/>
      <c r="C259" s="140"/>
      <c r="D259" s="243"/>
      <c r="E259" s="237"/>
      <c r="F259" s="243"/>
      <c r="G259" s="243"/>
      <c r="H259" s="237"/>
      <c r="I259" s="288"/>
      <c r="J259" s="288"/>
      <c r="K259" s="144"/>
      <c r="L259" s="140"/>
      <c r="M259" s="140"/>
      <c r="N259" s="140"/>
      <c r="O259" s="140"/>
      <c r="P259" s="140"/>
      <c r="Q259" s="140"/>
      <c r="R259" s="140"/>
      <c r="S259" s="140"/>
      <c r="T259" s="140"/>
      <c r="U259" s="140"/>
      <c r="V259" s="140"/>
      <c r="W259" s="140"/>
      <c r="X259" s="140"/>
      <c r="Y259" s="140"/>
      <c r="Z259" s="140"/>
      <c r="AA259" s="140"/>
      <c r="AB259" s="140"/>
      <c r="AC259" s="140"/>
      <c r="AD259" s="140"/>
      <c r="AE259" s="140"/>
      <c r="AF259" s="140"/>
      <c r="AG259" s="140"/>
      <c r="AH259" s="140"/>
      <c r="AI259" s="140"/>
      <c r="AJ259" s="140"/>
      <c r="AK259" s="140"/>
      <c r="AL259" s="140"/>
      <c r="AM259" s="140"/>
      <c r="AN259" s="140"/>
      <c r="AO259" s="140"/>
      <c r="AP259" s="140"/>
      <c r="AQ259" s="140"/>
      <c r="AR259" s="140"/>
      <c r="AS259" s="140"/>
      <c r="AT259" s="140"/>
    </row>
    <row r="260" spans="1:48" s="55" customFormat="1" ht="18.75" customHeight="1">
      <c r="A260" s="139" t="s">
        <v>609</v>
      </c>
      <c r="B260" s="140"/>
      <c r="C260" s="140"/>
      <c r="D260" s="140"/>
      <c r="E260" s="140"/>
      <c r="F260" s="140"/>
      <c r="G260" s="140"/>
      <c r="H260" s="140"/>
      <c r="I260" s="140"/>
      <c r="J260" s="140"/>
      <c r="K260" s="140"/>
      <c r="L260" s="140"/>
      <c r="M260" s="140"/>
      <c r="N260" s="140"/>
      <c r="O260" s="140"/>
      <c r="P260" s="140"/>
      <c r="Q260" s="140"/>
      <c r="R260" s="140"/>
      <c r="S260" s="140"/>
      <c r="T260" s="140"/>
      <c r="U260" s="140"/>
      <c r="V260" s="140"/>
      <c r="W260" s="140"/>
      <c r="X260" s="140"/>
      <c r="Y260" s="140"/>
      <c r="Z260" s="140"/>
      <c r="AA260" s="140"/>
      <c r="AB260" s="140"/>
      <c r="AC260" s="140"/>
      <c r="AD260" s="140"/>
      <c r="AE260" s="140"/>
      <c r="AF260" s="140"/>
      <c r="AG260" s="140"/>
      <c r="AH260" s="140"/>
      <c r="AI260" s="140"/>
      <c r="AJ260" s="140"/>
      <c r="AK260" s="140"/>
      <c r="AL260" s="140"/>
      <c r="AM260" s="140"/>
      <c r="AN260" s="140"/>
      <c r="AO260" s="140"/>
      <c r="AP260" s="140"/>
      <c r="AQ260" s="140"/>
      <c r="AR260" s="140"/>
      <c r="AS260" s="140"/>
      <c r="AT260" s="140"/>
    </row>
    <row r="261" spans="1:48" s="55" customFormat="1" ht="18.75" customHeight="1">
      <c r="A261" s="289" t="s">
        <v>610</v>
      </c>
      <c r="B261" s="140" t="s">
        <v>611</v>
      </c>
      <c r="C261" s="140"/>
      <c r="D261" s="140"/>
      <c r="E261" s="140"/>
      <c r="F261" s="140"/>
      <c r="G261" s="140"/>
      <c r="H261" s="140"/>
      <c r="I261" s="140"/>
      <c r="J261" s="140"/>
      <c r="K261" s="140"/>
      <c r="L261" s="140"/>
      <c r="M261" s="140"/>
      <c r="N261" s="140"/>
      <c r="O261" s="140"/>
      <c r="P261" s="140"/>
      <c r="Q261" s="140"/>
      <c r="R261" s="140"/>
      <c r="S261" s="140"/>
      <c r="T261" s="140"/>
      <c r="U261" s="140"/>
      <c r="V261" s="140"/>
      <c r="W261" s="140"/>
      <c r="X261" s="140"/>
      <c r="Y261" s="140"/>
      <c r="Z261" s="140"/>
      <c r="AA261" s="140"/>
      <c r="AB261" s="140"/>
      <c r="AC261" s="140"/>
      <c r="AD261" s="140"/>
      <c r="AE261" s="140"/>
      <c r="AF261" s="140"/>
      <c r="AG261" s="140"/>
      <c r="AH261" s="140"/>
      <c r="AI261" s="140"/>
      <c r="AJ261" s="140"/>
      <c r="AK261" s="140"/>
      <c r="AL261" s="140"/>
      <c r="AM261" s="140"/>
      <c r="AN261" s="140"/>
      <c r="AO261" s="140"/>
      <c r="AP261" s="140"/>
      <c r="AQ261" s="140"/>
      <c r="AR261" s="140"/>
      <c r="AS261" s="140"/>
      <c r="AT261" s="140"/>
    </row>
    <row r="262" spans="1:48" s="55" customFormat="1" ht="18.75" customHeight="1">
      <c r="A262" s="140"/>
      <c r="B262" s="140"/>
      <c r="C262" s="237"/>
      <c r="D262" s="140"/>
      <c r="E262" s="247"/>
      <c r="F262" s="140"/>
      <c r="G262" s="147" t="s">
        <v>612</v>
      </c>
      <c r="H262" s="381">
        <f>Calcu!C69</f>
        <v>2</v>
      </c>
      <c r="I262" s="381"/>
      <c r="J262" s="381"/>
      <c r="K262" s="238" t="s">
        <v>613</v>
      </c>
      <c r="L262" s="379" t="e">
        <f ca="1">F253</f>
        <v>#DIV/0!</v>
      </c>
      <c r="M262" s="379"/>
      <c r="N262" s="379"/>
      <c r="O262" s="375" t="s">
        <v>472</v>
      </c>
      <c r="P262" s="375"/>
      <c r="Q262" s="242" t="s">
        <v>525</v>
      </c>
      <c r="R262" s="379" t="e">
        <f ca="1">H262*L262</f>
        <v>#DIV/0!</v>
      </c>
      <c r="S262" s="379"/>
      <c r="T262" s="379"/>
      <c r="U262" s="375" t="s">
        <v>492</v>
      </c>
      <c r="V262" s="375"/>
      <c r="W262" s="237" t="s">
        <v>614</v>
      </c>
      <c r="X262" s="374" t="e">
        <f ca="1">Calcu!S67</f>
        <v>#DIV/0!</v>
      </c>
      <c r="Y262" s="374"/>
      <c r="Z262" s="375" t="s">
        <v>472</v>
      </c>
      <c r="AA262" s="375"/>
      <c r="AC262" s="140"/>
      <c r="AD262" s="140"/>
      <c r="AE262" s="140"/>
      <c r="AF262" s="140"/>
      <c r="AG262" s="140"/>
      <c r="AH262" s="140"/>
      <c r="AI262" s="140"/>
      <c r="AJ262" s="140"/>
      <c r="AK262" s="140"/>
      <c r="AL262" s="140"/>
      <c r="AM262" s="140"/>
      <c r="AN262" s="140"/>
      <c r="AO262" s="140"/>
      <c r="AP262" s="140"/>
      <c r="AQ262" s="140"/>
      <c r="AR262" s="140"/>
      <c r="AS262" s="140"/>
      <c r="AT262" s="140"/>
    </row>
    <row r="263" spans="1:48" s="55" customFormat="1" ht="18.75" customHeight="1">
      <c r="A263" s="140"/>
      <c r="B263" s="140"/>
      <c r="D263" s="140"/>
      <c r="E263" s="247"/>
      <c r="F263" s="140"/>
      <c r="G263" s="147"/>
      <c r="H263" s="237"/>
      <c r="I263" s="237"/>
      <c r="J263" s="237"/>
      <c r="L263" s="247" t="s">
        <v>615</v>
      </c>
      <c r="M263" s="376" t="str">
        <f>H262&amp;")"</f>
        <v>2)</v>
      </c>
      <c r="N263" s="376"/>
      <c r="O263" s="376"/>
      <c r="P263" s="376"/>
      <c r="Q263" s="376"/>
      <c r="R263" s="245"/>
      <c r="S263" s="245"/>
      <c r="T263" s="245"/>
      <c r="U263" s="236"/>
      <c r="V263" s="140"/>
      <c r="W263" s="140"/>
      <c r="X263" s="140"/>
      <c r="Y263" s="140"/>
      <c r="Z263" s="140"/>
      <c r="AC263" s="140"/>
      <c r="AD263" s="140"/>
      <c r="AE263" s="140"/>
      <c r="AF263" s="140"/>
      <c r="AG263" s="140"/>
      <c r="AH263" s="140"/>
      <c r="AI263" s="140"/>
      <c r="AJ263" s="140"/>
      <c r="AK263" s="140"/>
      <c r="AL263" s="140"/>
      <c r="AM263" s="140"/>
      <c r="AN263" s="140"/>
      <c r="AO263" s="140"/>
      <c r="AP263" s="140"/>
      <c r="AQ263" s="140"/>
      <c r="AR263" s="140"/>
      <c r="AS263" s="140"/>
      <c r="AT263" s="140"/>
    </row>
  </sheetData>
  <mergeCells count="1050">
    <mergeCell ref="C4:G5"/>
    <mergeCell ref="H4:M5"/>
    <mergeCell ref="N4:S5"/>
    <mergeCell ref="C23:G23"/>
    <mergeCell ref="H23:L23"/>
    <mergeCell ref="M23:Q23"/>
    <mergeCell ref="R23:V23"/>
    <mergeCell ref="Y23:AC23"/>
    <mergeCell ref="AD23:AH23"/>
    <mergeCell ref="AI23:AM23"/>
    <mergeCell ref="AN23:AR23"/>
    <mergeCell ref="T4:Y4"/>
    <mergeCell ref="Z4:AE4"/>
    <mergeCell ref="AF4:AK4"/>
    <mergeCell ref="T5:Y5"/>
    <mergeCell ref="Z5:AE5"/>
    <mergeCell ref="AF5:AK5"/>
    <mergeCell ref="C6:G6"/>
    <mergeCell ref="H6:M6"/>
    <mergeCell ref="N6:S6"/>
    <mergeCell ref="T6:Y6"/>
    <mergeCell ref="Z6:AE6"/>
    <mergeCell ref="AF6:AK6"/>
    <mergeCell ref="C7:G7"/>
    <mergeCell ref="H7:M7"/>
    <mergeCell ref="N7:S7"/>
    <mergeCell ref="T7:Y7"/>
    <mergeCell ref="Z7:AE7"/>
    <mergeCell ref="AF7:AK7"/>
    <mergeCell ref="C8:G8"/>
    <mergeCell ref="H8:M8"/>
    <mergeCell ref="C24:G24"/>
    <mergeCell ref="H24:L24"/>
    <mergeCell ref="C19:G19"/>
    <mergeCell ref="H19:L19"/>
    <mergeCell ref="M19:Q19"/>
    <mergeCell ref="R19:V19"/>
    <mergeCell ref="Y19:AC19"/>
    <mergeCell ref="AD19:AH19"/>
    <mergeCell ref="AI19:AM19"/>
    <mergeCell ref="AN19:AR19"/>
    <mergeCell ref="C20:G20"/>
    <mergeCell ref="H20:L20"/>
    <mergeCell ref="H205:L205"/>
    <mergeCell ref="K206:P206"/>
    <mergeCell ref="Q206:T206"/>
    <mergeCell ref="G209:K209"/>
    <mergeCell ref="L209:Q209"/>
    <mergeCell ref="C22:G22"/>
    <mergeCell ref="H22:L22"/>
    <mergeCell ref="M22:Q22"/>
    <mergeCell ref="R22:V22"/>
    <mergeCell ref="Y22:AC22"/>
    <mergeCell ref="AD22:AH22"/>
    <mergeCell ref="AI22:AM22"/>
    <mergeCell ref="AN22:AR22"/>
    <mergeCell ref="M24:Q24"/>
    <mergeCell ref="R24:V24"/>
    <mergeCell ref="Y24:AC24"/>
    <mergeCell ref="AD24:AH24"/>
    <mergeCell ref="AI24:AM24"/>
    <mergeCell ref="AN24:AR24"/>
    <mergeCell ref="C25:G25"/>
    <mergeCell ref="N8:S8"/>
    <mergeCell ref="T8:Y8"/>
    <mergeCell ref="Z8:AE8"/>
    <mergeCell ref="AF8:AK8"/>
    <mergeCell ref="C12:G13"/>
    <mergeCell ref="H12:L13"/>
    <mergeCell ref="M12:Q13"/>
    <mergeCell ref="R12:V13"/>
    <mergeCell ref="Y12:AC13"/>
    <mergeCell ref="AD12:AH13"/>
    <mergeCell ref="AI12:AM13"/>
    <mergeCell ref="AN12:AR13"/>
    <mergeCell ref="C14:G14"/>
    <mergeCell ref="H14:L14"/>
    <mergeCell ref="M14:Q14"/>
    <mergeCell ref="R14:V14"/>
    <mergeCell ref="Y14:AC14"/>
    <mergeCell ref="AD14:AH14"/>
    <mergeCell ref="AI14:AM14"/>
    <mergeCell ref="AN14:AR14"/>
    <mergeCell ref="M16:Q16"/>
    <mergeCell ref="R16:V16"/>
    <mergeCell ref="Y16:AC16"/>
    <mergeCell ref="AD16:AH16"/>
    <mergeCell ref="AI16:AM16"/>
    <mergeCell ref="AN16:AR16"/>
    <mergeCell ref="C17:G17"/>
    <mergeCell ref="H17:L17"/>
    <mergeCell ref="M17:Q17"/>
    <mergeCell ref="R17:V17"/>
    <mergeCell ref="Y17:AC17"/>
    <mergeCell ref="AD17:AH17"/>
    <mergeCell ref="AI17:AM17"/>
    <mergeCell ref="AN17:AR17"/>
    <mergeCell ref="C15:G15"/>
    <mergeCell ref="H15:L15"/>
    <mergeCell ref="M15:Q15"/>
    <mergeCell ref="R15:V15"/>
    <mergeCell ref="Y15:AC15"/>
    <mergeCell ref="AD15:AH15"/>
    <mergeCell ref="AI15:AM15"/>
    <mergeCell ref="AN15:AR15"/>
    <mergeCell ref="C16:G16"/>
    <mergeCell ref="H16:L16"/>
    <mergeCell ref="C18:G18"/>
    <mergeCell ref="H18:L18"/>
    <mergeCell ref="M18:Q18"/>
    <mergeCell ref="R18:V18"/>
    <mergeCell ref="Y18:AC18"/>
    <mergeCell ref="AD18:AH18"/>
    <mergeCell ref="AI18:AM18"/>
    <mergeCell ref="AN18:AR18"/>
    <mergeCell ref="M20:Q20"/>
    <mergeCell ref="R20:V20"/>
    <mergeCell ref="Y20:AC20"/>
    <mergeCell ref="AD20:AH20"/>
    <mergeCell ref="AI20:AM20"/>
    <mergeCell ref="AN20:AR20"/>
    <mergeCell ref="C21:G21"/>
    <mergeCell ref="H21:L21"/>
    <mergeCell ref="M21:Q21"/>
    <mergeCell ref="R21:V21"/>
    <mergeCell ref="Y21:AC21"/>
    <mergeCell ref="AD21:AH21"/>
    <mergeCell ref="AI21:AM21"/>
    <mergeCell ref="AN21:AR21"/>
    <mergeCell ref="H25:L25"/>
    <mergeCell ref="M25:Q25"/>
    <mergeCell ref="R25:V25"/>
    <mergeCell ref="Y25:AC25"/>
    <mergeCell ref="AD25:AH25"/>
    <mergeCell ref="AI25:AM25"/>
    <mergeCell ref="AN25:AR25"/>
    <mergeCell ref="C26:G26"/>
    <mergeCell ref="H26:L26"/>
    <mergeCell ref="M26:Q26"/>
    <mergeCell ref="R26:V26"/>
    <mergeCell ref="Y26:AC26"/>
    <mergeCell ref="AD26:AH26"/>
    <mergeCell ref="AI26:AM26"/>
    <mergeCell ref="AN26:AR26"/>
    <mergeCell ref="C27:G27"/>
    <mergeCell ref="H27:L27"/>
    <mergeCell ref="M27:Q27"/>
    <mergeCell ref="R27:V27"/>
    <mergeCell ref="Y27:AC27"/>
    <mergeCell ref="AD27:AH27"/>
    <mergeCell ref="AI27:AM27"/>
    <mergeCell ref="AN27:AR27"/>
    <mergeCell ref="C28:G28"/>
    <mergeCell ref="H28:L28"/>
    <mergeCell ref="M28:Q28"/>
    <mergeCell ref="R28:V28"/>
    <mergeCell ref="Y28:AC28"/>
    <mergeCell ref="AD28:AH28"/>
    <mergeCell ref="AI28:AM28"/>
    <mergeCell ref="AN28:AR28"/>
    <mergeCell ref="C29:G29"/>
    <mergeCell ref="H29:L29"/>
    <mergeCell ref="M29:Q29"/>
    <mergeCell ref="R29:V29"/>
    <mergeCell ref="Y29:AC29"/>
    <mergeCell ref="AD29:AH29"/>
    <mergeCell ref="AI29:AM29"/>
    <mergeCell ref="AN29:AR29"/>
    <mergeCell ref="C30:G30"/>
    <mergeCell ref="H30:L30"/>
    <mergeCell ref="M30:Q30"/>
    <mergeCell ref="R30:V30"/>
    <mergeCell ref="Y30:AC30"/>
    <mergeCell ref="AD30:AH30"/>
    <mergeCell ref="AI30:AM30"/>
    <mergeCell ref="AN30:AR30"/>
    <mergeCell ref="C31:G31"/>
    <mergeCell ref="H31:L31"/>
    <mergeCell ref="M31:Q31"/>
    <mergeCell ref="R31:V31"/>
    <mergeCell ref="Y31:AC31"/>
    <mergeCell ref="AD31:AH31"/>
    <mergeCell ref="AI31:AM31"/>
    <mergeCell ref="AN31:AR31"/>
    <mergeCell ref="C32:G32"/>
    <mergeCell ref="H32:L32"/>
    <mergeCell ref="M32:Q32"/>
    <mergeCell ref="R32:V32"/>
    <mergeCell ref="Y32:AC32"/>
    <mergeCell ref="AD32:AH32"/>
    <mergeCell ref="AI32:AM32"/>
    <mergeCell ref="AN32:AR32"/>
    <mergeCell ref="C33:G33"/>
    <mergeCell ref="H33:L33"/>
    <mergeCell ref="M33:Q33"/>
    <mergeCell ref="R33:V33"/>
    <mergeCell ref="Y33:AC33"/>
    <mergeCell ref="AD33:AH33"/>
    <mergeCell ref="AI33:AM33"/>
    <mergeCell ref="AN33:AR33"/>
    <mergeCell ref="C34:G34"/>
    <mergeCell ref="H34:L34"/>
    <mergeCell ref="M34:Q34"/>
    <mergeCell ref="R34:V34"/>
    <mergeCell ref="Y34:AC34"/>
    <mergeCell ref="AD34:AH34"/>
    <mergeCell ref="AI34:AM34"/>
    <mergeCell ref="AN34:AR34"/>
    <mergeCell ref="C37:G38"/>
    <mergeCell ref="H37:L38"/>
    <mergeCell ref="M37:Q38"/>
    <mergeCell ref="R37:V38"/>
    <mergeCell ref="Y37:AC38"/>
    <mergeCell ref="AD37:AH38"/>
    <mergeCell ref="AI37:AM38"/>
    <mergeCell ref="AN37:AR38"/>
    <mergeCell ref="AD39:AH39"/>
    <mergeCell ref="AI39:AM39"/>
    <mergeCell ref="AN39:AR39"/>
    <mergeCell ref="C40:G40"/>
    <mergeCell ref="H40:L40"/>
    <mergeCell ref="M40:Q40"/>
    <mergeCell ref="R40:V40"/>
    <mergeCell ref="Y40:AC40"/>
    <mergeCell ref="AD40:AH40"/>
    <mergeCell ref="AI40:AM40"/>
    <mergeCell ref="AN40:AR40"/>
    <mergeCell ref="C41:G41"/>
    <mergeCell ref="H41:L41"/>
    <mergeCell ref="M41:Q41"/>
    <mergeCell ref="R41:V41"/>
    <mergeCell ref="Y41:AC41"/>
    <mergeCell ref="AD41:AH41"/>
    <mergeCell ref="AI41:AM41"/>
    <mergeCell ref="AN41:AR41"/>
    <mergeCell ref="C39:G39"/>
    <mergeCell ref="H39:L39"/>
    <mergeCell ref="M39:Q39"/>
    <mergeCell ref="R39:V39"/>
    <mergeCell ref="Y39:AC39"/>
    <mergeCell ref="AD42:AH42"/>
    <mergeCell ref="AI42:AM42"/>
    <mergeCell ref="AN42:AR42"/>
    <mergeCell ref="C43:G43"/>
    <mergeCell ref="H43:L43"/>
    <mergeCell ref="M43:Q43"/>
    <mergeCell ref="R43:V43"/>
    <mergeCell ref="Y43:AC43"/>
    <mergeCell ref="AD43:AH43"/>
    <mergeCell ref="AI43:AM43"/>
    <mergeCell ref="AN43:AR43"/>
    <mergeCell ref="C44:G44"/>
    <mergeCell ref="H44:L44"/>
    <mergeCell ref="M44:Q44"/>
    <mergeCell ref="R44:V44"/>
    <mergeCell ref="Y44:AC44"/>
    <mergeCell ref="AD44:AH44"/>
    <mergeCell ref="AI44:AM44"/>
    <mergeCell ref="AN44:AR44"/>
    <mergeCell ref="C42:G42"/>
    <mergeCell ref="H42:L42"/>
    <mergeCell ref="M42:Q42"/>
    <mergeCell ref="R42:V42"/>
    <mergeCell ref="Y42:AC42"/>
    <mergeCell ref="AD45:AH45"/>
    <mergeCell ref="AI45:AM45"/>
    <mergeCell ref="AN45:AR45"/>
    <mergeCell ref="C46:G46"/>
    <mergeCell ref="H46:L46"/>
    <mergeCell ref="M46:Q46"/>
    <mergeCell ref="R46:V46"/>
    <mergeCell ref="Y46:AC46"/>
    <mergeCell ref="AD46:AH46"/>
    <mergeCell ref="AI46:AM46"/>
    <mergeCell ref="AN46:AR46"/>
    <mergeCell ref="C47:G47"/>
    <mergeCell ref="H47:L47"/>
    <mergeCell ref="M47:Q47"/>
    <mergeCell ref="R47:V47"/>
    <mergeCell ref="Y47:AC47"/>
    <mergeCell ref="AD47:AH47"/>
    <mergeCell ref="AI47:AM47"/>
    <mergeCell ref="AN47:AR47"/>
    <mergeCell ref="C45:G45"/>
    <mergeCell ref="H45:L45"/>
    <mergeCell ref="M45:Q45"/>
    <mergeCell ref="R45:V45"/>
    <mergeCell ref="Y45:AC45"/>
    <mergeCell ref="C48:G48"/>
    <mergeCell ref="H48:L48"/>
    <mergeCell ref="M48:Q48"/>
    <mergeCell ref="R48:V48"/>
    <mergeCell ref="Y48:AC48"/>
    <mergeCell ref="AD48:AH48"/>
    <mergeCell ref="AI48:AM48"/>
    <mergeCell ref="AN48:AR48"/>
    <mergeCell ref="C49:G49"/>
    <mergeCell ref="H49:L49"/>
    <mergeCell ref="M49:Q49"/>
    <mergeCell ref="R49:V49"/>
    <mergeCell ref="Y49:AC49"/>
    <mergeCell ref="AD49:AH49"/>
    <mergeCell ref="AI49:AM49"/>
    <mergeCell ref="AN49:AR49"/>
    <mergeCell ref="C50:G50"/>
    <mergeCell ref="H50:L50"/>
    <mergeCell ref="M50:Q50"/>
    <mergeCell ref="R50:V50"/>
    <mergeCell ref="Y50:AC50"/>
    <mergeCell ref="AD50:AH50"/>
    <mergeCell ref="AI50:AM50"/>
    <mergeCell ref="AN50:AR50"/>
    <mergeCell ref="AD51:AH51"/>
    <mergeCell ref="AI51:AM51"/>
    <mergeCell ref="AN51:AR51"/>
    <mergeCell ref="C52:G52"/>
    <mergeCell ref="H52:L52"/>
    <mergeCell ref="M52:Q52"/>
    <mergeCell ref="R52:V52"/>
    <mergeCell ref="Y52:AC52"/>
    <mergeCell ref="AD52:AH52"/>
    <mergeCell ref="AI52:AM52"/>
    <mergeCell ref="AN52:AR52"/>
    <mergeCell ref="C53:G53"/>
    <mergeCell ref="H53:L53"/>
    <mergeCell ref="M53:Q53"/>
    <mergeCell ref="R53:V53"/>
    <mergeCell ref="Y53:AC53"/>
    <mergeCell ref="AD53:AH53"/>
    <mergeCell ref="AI53:AM53"/>
    <mergeCell ref="AN53:AR53"/>
    <mergeCell ref="C51:G51"/>
    <mergeCell ref="H51:L51"/>
    <mergeCell ref="M51:Q51"/>
    <mergeCell ref="R51:V51"/>
    <mergeCell ref="Y51:AC51"/>
    <mergeCell ref="AD54:AH54"/>
    <mergeCell ref="AI54:AM54"/>
    <mergeCell ref="AN54:AR54"/>
    <mergeCell ref="C55:G55"/>
    <mergeCell ref="H55:L55"/>
    <mergeCell ref="M55:Q55"/>
    <mergeCell ref="R55:V55"/>
    <mergeCell ref="Y55:AC55"/>
    <mergeCell ref="AD55:AH55"/>
    <mergeCell ref="AI55:AM55"/>
    <mergeCell ref="AN55:AR55"/>
    <mergeCell ref="C56:G56"/>
    <mergeCell ref="H56:L56"/>
    <mergeCell ref="M56:Q56"/>
    <mergeCell ref="R56:V56"/>
    <mergeCell ref="Y56:AC56"/>
    <mergeCell ref="AD56:AH56"/>
    <mergeCell ref="AI56:AM56"/>
    <mergeCell ref="AN56:AR56"/>
    <mergeCell ref="C54:G54"/>
    <mergeCell ref="H54:L54"/>
    <mergeCell ref="M54:Q54"/>
    <mergeCell ref="R54:V54"/>
    <mergeCell ref="Y54:AC54"/>
    <mergeCell ref="R57:V57"/>
    <mergeCell ref="Y57:AC57"/>
    <mergeCell ref="AD57:AH57"/>
    <mergeCell ref="AI57:AM57"/>
    <mergeCell ref="AN57:AR57"/>
    <mergeCell ref="C58:G58"/>
    <mergeCell ref="H58:L58"/>
    <mergeCell ref="M58:Q58"/>
    <mergeCell ref="R58:V58"/>
    <mergeCell ref="Y58:AC58"/>
    <mergeCell ref="AD58:AH58"/>
    <mergeCell ref="AI58:AM58"/>
    <mergeCell ref="AN58:AR58"/>
    <mergeCell ref="C59:G59"/>
    <mergeCell ref="H59:L59"/>
    <mergeCell ref="M59:Q59"/>
    <mergeCell ref="R59:V59"/>
    <mergeCell ref="Y59:AC59"/>
    <mergeCell ref="AD59:AH59"/>
    <mergeCell ref="AI59:AM59"/>
    <mergeCell ref="AN59:AR59"/>
    <mergeCell ref="C57:G57"/>
    <mergeCell ref="H57:L57"/>
    <mergeCell ref="M57:Q57"/>
    <mergeCell ref="C62:G63"/>
    <mergeCell ref="H62:L63"/>
    <mergeCell ref="M62:Q63"/>
    <mergeCell ref="R62:V63"/>
    <mergeCell ref="Y62:AC63"/>
    <mergeCell ref="AD62:AH63"/>
    <mergeCell ref="AI62:AM63"/>
    <mergeCell ref="AN62:AR63"/>
    <mergeCell ref="C64:G64"/>
    <mergeCell ref="H64:L64"/>
    <mergeCell ref="M64:Q64"/>
    <mergeCell ref="R64:V64"/>
    <mergeCell ref="Y64:AC64"/>
    <mergeCell ref="AD64:AH64"/>
    <mergeCell ref="AI64:AM64"/>
    <mergeCell ref="AN64:AR64"/>
    <mergeCell ref="C65:G65"/>
    <mergeCell ref="H65:L65"/>
    <mergeCell ref="M65:Q65"/>
    <mergeCell ref="R65:V65"/>
    <mergeCell ref="Y65:AC65"/>
    <mergeCell ref="AD65:AH65"/>
    <mergeCell ref="AI65:AM65"/>
    <mergeCell ref="AN65:AR65"/>
    <mergeCell ref="AD66:AH66"/>
    <mergeCell ref="AI66:AM66"/>
    <mergeCell ref="AN66:AR66"/>
    <mergeCell ref="C67:G67"/>
    <mergeCell ref="H67:L67"/>
    <mergeCell ref="M67:Q67"/>
    <mergeCell ref="R67:V67"/>
    <mergeCell ref="Y67:AC67"/>
    <mergeCell ref="AD67:AH67"/>
    <mergeCell ref="AI67:AM67"/>
    <mergeCell ref="AN67:AR67"/>
    <mergeCell ref="C68:G68"/>
    <mergeCell ref="H68:L68"/>
    <mergeCell ref="M68:Q68"/>
    <mergeCell ref="R68:V68"/>
    <mergeCell ref="Y68:AC68"/>
    <mergeCell ref="AD68:AH68"/>
    <mergeCell ref="AI68:AM68"/>
    <mergeCell ref="AN68:AR68"/>
    <mergeCell ref="C66:G66"/>
    <mergeCell ref="H66:L66"/>
    <mergeCell ref="M66:Q66"/>
    <mergeCell ref="R66:V66"/>
    <mergeCell ref="Y66:AC66"/>
    <mergeCell ref="C69:G69"/>
    <mergeCell ref="H69:L69"/>
    <mergeCell ref="M69:Q69"/>
    <mergeCell ref="R69:V69"/>
    <mergeCell ref="Y69:AC69"/>
    <mergeCell ref="AD69:AH69"/>
    <mergeCell ref="AI69:AM69"/>
    <mergeCell ref="AN69:AR69"/>
    <mergeCell ref="C70:G70"/>
    <mergeCell ref="H70:L70"/>
    <mergeCell ref="M70:Q70"/>
    <mergeCell ref="R70:V70"/>
    <mergeCell ref="Y70:AC70"/>
    <mergeCell ref="AD70:AH70"/>
    <mergeCell ref="AI70:AM70"/>
    <mergeCell ref="AN70:AR70"/>
    <mergeCell ref="C71:G71"/>
    <mergeCell ref="H71:L71"/>
    <mergeCell ref="M71:Q71"/>
    <mergeCell ref="R71:V71"/>
    <mergeCell ref="Y71:AC71"/>
    <mergeCell ref="AD71:AH71"/>
    <mergeCell ref="AI71:AM71"/>
    <mergeCell ref="AN71:AR71"/>
    <mergeCell ref="C72:G72"/>
    <mergeCell ref="H72:L72"/>
    <mergeCell ref="M72:Q72"/>
    <mergeCell ref="R72:V72"/>
    <mergeCell ref="Y72:AC72"/>
    <mergeCell ref="AD72:AH72"/>
    <mergeCell ref="AI72:AM72"/>
    <mergeCell ref="AN72:AR72"/>
    <mergeCell ref="C73:G73"/>
    <mergeCell ref="H73:L73"/>
    <mergeCell ref="M73:Q73"/>
    <mergeCell ref="R73:V73"/>
    <mergeCell ref="Y73:AC73"/>
    <mergeCell ref="AD73:AH73"/>
    <mergeCell ref="AI73:AM73"/>
    <mergeCell ref="AN73:AR73"/>
    <mergeCell ref="C74:G74"/>
    <mergeCell ref="H74:L74"/>
    <mergeCell ref="M74:Q74"/>
    <mergeCell ref="R74:V74"/>
    <mergeCell ref="Y74:AC74"/>
    <mergeCell ref="AD74:AH74"/>
    <mergeCell ref="AI74:AM74"/>
    <mergeCell ref="AN74:AR74"/>
    <mergeCell ref="C75:G75"/>
    <mergeCell ref="H75:L75"/>
    <mergeCell ref="M75:Q75"/>
    <mergeCell ref="R75:V75"/>
    <mergeCell ref="Y75:AC75"/>
    <mergeCell ref="AD75:AH75"/>
    <mergeCell ref="AI75:AM75"/>
    <mergeCell ref="AN75:AR75"/>
    <mergeCell ref="C76:G76"/>
    <mergeCell ref="H76:L76"/>
    <mergeCell ref="M76:Q76"/>
    <mergeCell ref="R76:V76"/>
    <mergeCell ref="Y76:AC76"/>
    <mergeCell ref="AD76:AH76"/>
    <mergeCell ref="AI76:AM76"/>
    <mergeCell ref="AN76:AR76"/>
    <mergeCell ref="C77:G77"/>
    <mergeCell ref="H77:L77"/>
    <mergeCell ref="M77:Q77"/>
    <mergeCell ref="R77:V77"/>
    <mergeCell ref="Y77:AC77"/>
    <mergeCell ref="AD77:AH77"/>
    <mergeCell ref="AI77:AM77"/>
    <mergeCell ref="AN77:AR77"/>
    <mergeCell ref="C78:G78"/>
    <mergeCell ref="H78:L78"/>
    <mergeCell ref="M78:Q78"/>
    <mergeCell ref="R78:V78"/>
    <mergeCell ref="Y78:AC78"/>
    <mergeCell ref="AD78:AH78"/>
    <mergeCell ref="AI78:AM78"/>
    <mergeCell ref="AN78:AR78"/>
    <mergeCell ref="C79:G79"/>
    <mergeCell ref="H79:L79"/>
    <mergeCell ref="M79:Q79"/>
    <mergeCell ref="R79:V79"/>
    <mergeCell ref="Y79:AC79"/>
    <mergeCell ref="AD79:AH79"/>
    <mergeCell ref="AI79:AM79"/>
    <mergeCell ref="AN79:AR79"/>
    <mergeCell ref="C80:G80"/>
    <mergeCell ref="H80:L80"/>
    <mergeCell ref="M80:Q80"/>
    <mergeCell ref="R80:V80"/>
    <mergeCell ref="Y80:AC80"/>
    <mergeCell ref="AD80:AH80"/>
    <mergeCell ref="AI80:AM80"/>
    <mergeCell ref="AN80:AR80"/>
    <mergeCell ref="C81:G81"/>
    <mergeCell ref="H81:L81"/>
    <mergeCell ref="M81:Q81"/>
    <mergeCell ref="R81:V81"/>
    <mergeCell ref="Y81:AC81"/>
    <mergeCell ref="AD81:AH81"/>
    <mergeCell ref="AI81:AM81"/>
    <mergeCell ref="AN81:AR81"/>
    <mergeCell ref="C82:G82"/>
    <mergeCell ref="H82:L82"/>
    <mergeCell ref="M82:Q82"/>
    <mergeCell ref="R82:V82"/>
    <mergeCell ref="Y82:AC82"/>
    <mergeCell ref="AD82:AH82"/>
    <mergeCell ref="AI82:AM82"/>
    <mergeCell ref="AN82:AR82"/>
    <mergeCell ref="C83:G83"/>
    <mergeCell ref="M83:Q83"/>
    <mergeCell ref="R83:V83"/>
    <mergeCell ref="Y83:AC83"/>
    <mergeCell ref="AD83:AH83"/>
    <mergeCell ref="AI83:AM83"/>
    <mergeCell ref="AN83:AR83"/>
    <mergeCell ref="H83:L83"/>
    <mergeCell ref="AD84:AH84"/>
    <mergeCell ref="AI84:AM84"/>
    <mergeCell ref="AN84:AR84"/>
    <mergeCell ref="C87:G88"/>
    <mergeCell ref="H87:L88"/>
    <mergeCell ref="M87:Q88"/>
    <mergeCell ref="R87:V88"/>
    <mergeCell ref="Y87:AC88"/>
    <mergeCell ref="AD87:AH88"/>
    <mergeCell ref="AI87:AM88"/>
    <mergeCell ref="AN87:AR88"/>
    <mergeCell ref="C89:G89"/>
    <mergeCell ref="H89:L89"/>
    <mergeCell ref="M89:Q89"/>
    <mergeCell ref="R89:V89"/>
    <mergeCell ref="Y89:AC89"/>
    <mergeCell ref="AD89:AH89"/>
    <mergeCell ref="AI89:AM89"/>
    <mergeCell ref="AN89:AR89"/>
    <mergeCell ref="H84:L84"/>
    <mergeCell ref="C84:G84"/>
    <mergeCell ref="M84:Q84"/>
    <mergeCell ref="R84:V84"/>
    <mergeCell ref="Y84:AC84"/>
    <mergeCell ref="C90:G90"/>
    <mergeCell ref="H90:L90"/>
    <mergeCell ref="M90:Q90"/>
    <mergeCell ref="R90:V90"/>
    <mergeCell ref="Y90:AC90"/>
    <mergeCell ref="AD90:AH90"/>
    <mergeCell ref="AI90:AM90"/>
    <mergeCell ref="AN90:AR90"/>
    <mergeCell ref="C91:G91"/>
    <mergeCell ref="H91:L91"/>
    <mergeCell ref="M91:Q91"/>
    <mergeCell ref="R91:V91"/>
    <mergeCell ref="Y91:AC91"/>
    <mergeCell ref="AD91:AH91"/>
    <mergeCell ref="AI91:AM91"/>
    <mergeCell ref="AN91:AR91"/>
    <mergeCell ref="C92:G92"/>
    <mergeCell ref="H92:L92"/>
    <mergeCell ref="M92:Q92"/>
    <mergeCell ref="R92:V92"/>
    <mergeCell ref="Y92:AC92"/>
    <mergeCell ref="AD92:AH92"/>
    <mergeCell ref="AI92:AM92"/>
    <mergeCell ref="AN92:AR92"/>
    <mergeCell ref="C93:G93"/>
    <mergeCell ref="H93:L93"/>
    <mergeCell ref="M93:Q93"/>
    <mergeCell ref="R93:V93"/>
    <mergeCell ref="Y93:AC93"/>
    <mergeCell ref="AD93:AH93"/>
    <mergeCell ref="AI93:AM93"/>
    <mergeCell ref="AN93:AR93"/>
    <mergeCell ref="C94:G94"/>
    <mergeCell ref="H94:L94"/>
    <mergeCell ref="M94:Q94"/>
    <mergeCell ref="R94:V94"/>
    <mergeCell ref="Y94:AC94"/>
    <mergeCell ref="AD94:AH94"/>
    <mergeCell ref="AI94:AM94"/>
    <mergeCell ref="AN94:AR94"/>
    <mergeCell ref="C95:G95"/>
    <mergeCell ref="H95:L95"/>
    <mergeCell ref="M95:Q95"/>
    <mergeCell ref="R95:V95"/>
    <mergeCell ref="Y95:AC95"/>
    <mergeCell ref="AD95:AH95"/>
    <mergeCell ref="AI95:AM95"/>
    <mergeCell ref="AN95:AR95"/>
    <mergeCell ref="AI96:AM96"/>
    <mergeCell ref="AN96:AR96"/>
    <mergeCell ref="C97:G97"/>
    <mergeCell ref="H97:L97"/>
    <mergeCell ref="M97:Q97"/>
    <mergeCell ref="R97:V97"/>
    <mergeCell ref="Y97:AC97"/>
    <mergeCell ref="AD97:AH97"/>
    <mergeCell ref="AI97:AM97"/>
    <mergeCell ref="AN97:AR97"/>
    <mergeCell ref="C98:G98"/>
    <mergeCell ref="M98:Q98"/>
    <mergeCell ref="R98:V98"/>
    <mergeCell ref="Y98:AC98"/>
    <mergeCell ref="AD98:AH98"/>
    <mergeCell ref="AI98:AM98"/>
    <mergeCell ref="AN98:AR98"/>
    <mergeCell ref="AD96:AH96"/>
    <mergeCell ref="H98:L98"/>
    <mergeCell ref="C96:G96"/>
    <mergeCell ref="H96:L96"/>
    <mergeCell ref="M96:Q96"/>
    <mergeCell ref="R96:V96"/>
    <mergeCell ref="Y96:AC96"/>
    <mergeCell ref="AI99:AM99"/>
    <mergeCell ref="AN99:AR99"/>
    <mergeCell ref="C100:G100"/>
    <mergeCell ref="H100:L100"/>
    <mergeCell ref="M100:Q100"/>
    <mergeCell ref="R100:V100"/>
    <mergeCell ref="Y100:AC100"/>
    <mergeCell ref="AD100:AH100"/>
    <mergeCell ref="AI100:AM100"/>
    <mergeCell ref="AN100:AR100"/>
    <mergeCell ref="C101:G101"/>
    <mergeCell ref="H101:L101"/>
    <mergeCell ref="M101:Q101"/>
    <mergeCell ref="R101:V101"/>
    <mergeCell ref="Y101:AC101"/>
    <mergeCell ref="AD101:AH101"/>
    <mergeCell ref="AI101:AM101"/>
    <mergeCell ref="AN101:AR101"/>
    <mergeCell ref="C99:G99"/>
    <mergeCell ref="H99:L99"/>
    <mergeCell ref="M99:Q99"/>
    <mergeCell ref="R99:V99"/>
    <mergeCell ref="Y99:AC99"/>
    <mergeCell ref="AD99:AH99"/>
    <mergeCell ref="AI102:AM102"/>
    <mergeCell ref="AN102:AR102"/>
    <mergeCell ref="C103:G103"/>
    <mergeCell ref="H103:L103"/>
    <mergeCell ref="M103:Q103"/>
    <mergeCell ref="R103:V103"/>
    <mergeCell ref="Y103:AC103"/>
    <mergeCell ref="AD103:AH103"/>
    <mergeCell ref="AI103:AM103"/>
    <mergeCell ref="AN103:AR103"/>
    <mergeCell ref="C104:G104"/>
    <mergeCell ref="H104:L104"/>
    <mergeCell ref="M104:Q104"/>
    <mergeCell ref="R104:V104"/>
    <mergeCell ref="Y104:AC104"/>
    <mergeCell ref="AD104:AH104"/>
    <mergeCell ref="AI104:AM104"/>
    <mergeCell ref="AN104:AR104"/>
    <mergeCell ref="C102:G102"/>
    <mergeCell ref="H102:L102"/>
    <mergeCell ref="M102:Q102"/>
    <mergeCell ref="R102:V102"/>
    <mergeCell ref="Y102:AC102"/>
    <mergeCell ref="AD102:AH102"/>
    <mergeCell ref="AI105:AM105"/>
    <mergeCell ref="AN105:AR105"/>
    <mergeCell ref="C106:G106"/>
    <mergeCell ref="H106:L106"/>
    <mergeCell ref="M106:Q106"/>
    <mergeCell ref="R106:V106"/>
    <mergeCell ref="Y106:AC106"/>
    <mergeCell ref="AD106:AH106"/>
    <mergeCell ref="AI106:AM106"/>
    <mergeCell ref="AN106:AR106"/>
    <mergeCell ref="C107:G107"/>
    <mergeCell ref="H107:L107"/>
    <mergeCell ref="M107:Q107"/>
    <mergeCell ref="R107:V107"/>
    <mergeCell ref="Y107:AC107"/>
    <mergeCell ref="AD107:AH107"/>
    <mergeCell ref="AI107:AM107"/>
    <mergeCell ref="AN107:AR107"/>
    <mergeCell ref="C105:G105"/>
    <mergeCell ref="H105:L105"/>
    <mergeCell ref="M105:Q105"/>
    <mergeCell ref="R105:V105"/>
    <mergeCell ref="Y105:AC105"/>
    <mergeCell ref="AD105:AH105"/>
    <mergeCell ref="C108:G108"/>
    <mergeCell ref="H108:L108"/>
    <mergeCell ref="M108:Q108"/>
    <mergeCell ref="R108:V108"/>
    <mergeCell ref="Y108:AC108"/>
    <mergeCell ref="AD108:AH108"/>
    <mergeCell ref="AI108:AM108"/>
    <mergeCell ref="AN108:AR108"/>
    <mergeCell ref="C109:G109"/>
    <mergeCell ref="H109:L109"/>
    <mergeCell ref="M109:Q109"/>
    <mergeCell ref="R109:V109"/>
    <mergeCell ref="Y109:AC109"/>
    <mergeCell ref="AD109:AH109"/>
    <mergeCell ref="AI109:AM109"/>
    <mergeCell ref="AN109:AR109"/>
    <mergeCell ref="C112:G115"/>
    <mergeCell ref="H112:L112"/>
    <mergeCell ref="M112:Q112"/>
    <mergeCell ref="R112:V112"/>
    <mergeCell ref="W112:AA112"/>
    <mergeCell ref="AB112:AF112"/>
    <mergeCell ref="AG112:AM112"/>
    <mergeCell ref="H113:L113"/>
    <mergeCell ref="M113:Q113"/>
    <mergeCell ref="R113:V113"/>
    <mergeCell ref="W113:AA113"/>
    <mergeCell ref="AB113:AF113"/>
    <mergeCell ref="AG113:AM115"/>
    <mergeCell ref="H114:L114"/>
    <mergeCell ref="M114:Q114"/>
    <mergeCell ref="R114:V114"/>
    <mergeCell ref="W114:AA114"/>
    <mergeCell ref="AB114:AF114"/>
    <mergeCell ref="H115:L115"/>
    <mergeCell ref="M115:Q115"/>
    <mergeCell ref="R115:V115"/>
    <mergeCell ref="W115:AA115"/>
    <mergeCell ref="AB115:AF115"/>
    <mergeCell ref="B133:C135"/>
    <mergeCell ref="D133:G133"/>
    <mergeCell ref="H133:N133"/>
    <mergeCell ref="O133:U133"/>
    <mergeCell ref="V133:Z133"/>
    <mergeCell ref="AA133:AG133"/>
    <mergeCell ref="AH133:AO133"/>
    <mergeCell ref="AP133:AS133"/>
    <mergeCell ref="D134:G134"/>
    <mergeCell ref="H134:N134"/>
    <mergeCell ref="O134:U134"/>
    <mergeCell ref="V134:Z134"/>
    <mergeCell ref="AA134:AG134"/>
    <mergeCell ref="AH134:AO134"/>
    <mergeCell ref="AP134:AS134"/>
    <mergeCell ref="D135:G135"/>
    <mergeCell ref="H135:N135"/>
    <mergeCell ref="O135:U135"/>
    <mergeCell ref="V135:Z135"/>
    <mergeCell ref="AA135:AG135"/>
    <mergeCell ref="AH135:AO135"/>
    <mergeCell ref="AP135:AS135"/>
    <mergeCell ref="B136:C136"/>
    <mergeCell ref="D136:G136"/>
    <mergeCell ref="H136:K136"/>
    <mergeCell ref="L136:N136"/>
    <mergeCell ref="O136:Q136"/>
    <mergeCell ref="R136:U136"/>
    <mergeCell ref="V136:Z136"/>
    <mergeCell ref="AA136:AG136"/>
    <mergeCell ref="AH136:AJ136"/>
    <mergeCell ref="AK136:AO136"/>
    <mergeCell ref="AP136:AS136"/>
    <mergeCell ref="B137:C137"/>
    <mergeCell ref="D137:G137"/>
    <mergeCell ref="H137:N137"/>
    <mergeCell ref="O137:R137"/>
    <mergeCell ref="S137:U137"/>
    <mergeCell ref="V137:Z137"/>
    <mergeCell ref="AA137:AD137"/>
    <mergeCell ref="AE137:AG137"/>
    <mergeCell ref="AH137:AK137"/>
    <mergeCell ref="AL137:AO137"/>
    <mergeCell ref="AP137:AS137"/>
    <mergeCell ref="B138:C138"/>
    <mergeCell ref="D138:G138"/>
    <mergeCell ref="H138:N138"/>
    <mergeCell ref="O138:S138"/>
    <mergeCell ref="T138:U138"/>
    <mergeCell ref="V138:Z138"/>
    <mergeCell ref="AA138:AG138"/>
    <mergeCell ref="AH138:AL138"/>
    <mergeCell ref="AM138:AO138"/>
    <mergeCell ref="AP138:AS138"/>
    <mergeCell ref="B139:C139"/>
    <mergeCell ref="D139:G139"/>
    <mergeCell ref="H139:N139"/>
    <mergeCell ref="O139:S139"/>
    <mergeCell ref="T139:U139"/>
    <mergeCell ref="V139:Z139"/>
    <mergeCell ref="AA139:AG139"/>
    <mergeCell ref="AH139:AL139"/>
    <mergeCell ref="AM139:AO139"/>
    <mergeCell ref="AP139:AS139"/>
    <mergeCell ref="AM140:AO140"/>
    <mergeCell ref="AP140:AS140"/>
    <mergeCell ref="B141:C141"/>
    <mergeCell ref="D141:G141"/>
    <mergeCell ref="H141:K141"/>
    <mergeCell ref="L141:N141"/>
    <mergeCell ref="O141:Q141"/>
    <mergeCell ref="R141:U141"/>
    <mergeCell ref="V141:Z141"/>
    <mergeCell ref="AA141:AG141"/>
    <mergeCell ref="AH141:AJ141"/>
    <mergeCell ref="AK141:AO141"/>
    <mergeCell ref="AP141:AS141"/>
    <mergeCell ref="B142:C142"/>
    <mergeCell ref="D142:G142"/>
    <mergeCell ref="H142:N142"/>
    <mergeCell ref="O142:R142"/>
    <mergeCell ref="S142:U142"/>
    <mergeCell ref="V142:Z142"/>
    <mergeCell ref="AE142:AG142"/>
    <mergeCell ref="AH142:AK142"/>
    <mergeCell ref="AL142:AO142"/>
    <mergeCell ref="AP142:AS142"/>
    <mergeCell ref="AH140:AL140"/>
    <mergeCell ref="H140:N140"/>
    <mergeCell ref="O140:S140"/>
    <mergeCell ref="T140:U140"/>
    <mergeCell ref="V140:Z140"/>
    <mergeCell ref="AA142:AD142"/>
    <mergeCell ref="B140:C140"/>
    <mergeCell ref="D140:G140"/>
    <mergeCell ref="AA140:AG140"/>
    <mergeCell ref="AM143:AO143"/>
    <mergeCell ref="AP143:AS143"/>
    <mergeCell ref="B144:C144"/>
    <mergeCell ref="D144:G144"/>
    <mergeCell ref="H144:N144"/>
    <mergeCell ref="O144:S144"/>
    <mergeCell ref="T144:U144"/>
    <mergeCell ref="V144:Z144"/>
    <mergeCell ref="AA144:AG144"/>
    <mergeCell ref="AH144:AL144"/>
    <mergeCell ref="AM144:AO144"/>
    <mergeCell ref="AP144:AS144"/>
    <mergeCell ref="B145:C145"/>
    <mergeCell ref="D145:G145"/>
    <mergeCell ref="H145:N145"/>
    <mergeCell ref="O145:S145"/>
    <mergeCell ref="T145:U145"/>
    <mergeCell ref="V145:Z145"/>
    <mergeCell ref="AA145:AG145"/>
    <mergeCell ref="AH145:AL145"/>
    <mergeCell ref="AM145:AO145"/>
    <mergeCell ref="AP145:AS145"/>
    <mergeCell ref="AH143:AL143"/>
    <mergeCell ref="B143:C143"/>
    <mergeCell ref="D143:G143"/>
    <mergeCell ref="H143:N143"/>
    <mergeCell ref="O143:S143"/>
    <mergeCell ref="T143:U143"/>
    <mergeCell ref="V143:Z143"/>
    <mergeCell ref="AA143:AG143"/>
    <mergeCell ref="O146:Q146"/>
    <mergeCell ref="R146:U146"/>
    <mergeCell ref="V146:Z146"/>
    <mergeCell ref="AA146:AG146"/>
    <mergeCell ref="AH146:AJ146"/>
    <mergeCell ref="AK146:AO146"/>
    <mergeCell ref="AP146:AS146"/>
    <mergeCell ref="B147:C147"/>
    <mergeCell ref="D147:G147"/>
    <mergeCell ref="H147:K147"/>
    <mergeCell ref="L147:N147"/>
    <mergeCell ref="O147:U147"/>
    <mergeCell ref="V147:Z147"/>
    <mergeCell ref="AA147:AG147"/>
    <mergeCell ref="AH147:AK147"/>
    <mergeCell ref="AL147:AO147"/>
    <mergeCell ref="AP147:AS147"/>
    <mergeCell ref="B146:C146"/>
    <mergeCell ref="D146:G146"/>
    <mergeCell ref="H146:N146"/>
    <mergeCell ref="G151:K151"/>
    <mergeCell ref="L151:Q151"/>
    <mergeCell ref="Q158:U158"/>
    <mergeCell ref="Q159:U159"/>
    <mergeCell ref="Q160:U160"/>
    <mergeCell ref="V161:Z161"/>
    <mergeCell ref="M162:P162"/>
    <mergeCell ref="X162:Y162"/>
    <mergeCell ref="Z162:AB162"/>
    <mergeCell ref="H163:L163"/>
    <mergeCell ref="B164:G165"/>
    <mergeCell ref="N164:O165"/>
    <mergeCell ref="K166:L166"/>
    <mergeCell ref="N166:P166"/>
    <mergeCell ref="Q166:R166"/>
    <mergeCell ref="U166:W166"/>
    <mergeCell ref="X166:Y166"/>
    <mergeCell ref="K167:O167"/>
    <mergeCell ref="G170:J170"/>
    <mergeCell ref="AC171:AF171"/>
    <mergeCell ref="AH171:AK171"/>
    <mergeCell ref="AM171:AP171"/>
    <mergeCell ref="AS171:AT171"/>
    <mergeCell ref="AU171:AV171"/>
    <mergeCell ref="H172:L172"/>
    <mergeCell ref="P180:U180"/>
    <mergeCell ref="P181:U181"/>
    <mergeCell ref="L182:O182"/>
    <mergeCell ref="W182:X182"/>
    <mergeCell ref="Y182:AA182"/>
    <mergeCell ref="K183:L183"/>
    <mergeCell ref="M183:P183"/>
    <mergeCell ref="Q183:R183"/>
    <mergeCell ref="W183:X183"/>
    <mergeCell ref="Y183:AA183"/>
    <mergeCell ref="B184:F185"/>
    <mergeCell ref="P184:P185"/>
    <mergeCell ref="Q184:AD184"/>
    <mergeCell ref="AE184:AE185"/>
    <mergeCell ref="AF184:AI185"/>
    <mergeCell ref="Q185:T185"/>
    <mergeCell ref="U185:U186"/>
    <mergeCell ref="V185:Y185"/>
    <mergeCell ref="Z185:Z186"/>
    <mergeCell ref="AA185:AD185"/>
    <mergeCell ref="Q186:T186"/>
    <mergeCell ref="V186:Y186"/>
    <mergeCell ref="AA186:AD186"/>
    <mergeCell ref="G189:K189"/>
    <mergeCell ref="L189:Q189"/>
    <mergeCell ref="V190:X190"/>
    <mergeCell ref="R193:S193"/>
    <mergeCell ref="Q194:Q195"/>
    <mergeCell ref="R194:T194"/>
    <mergeCell ref="V194:V195"/>
    <mergeCell ref="W194:X195"/>
    <mergeCell ref="Y194:Y195"/>
    <mergeCell ref="Z194:Z195"/>
    <mergeCell ref="AA194:AB195"/>
    <mergeCell ref="AC194:AC195"/>
    <mergeCell ref="R195:U195"/>
    <mergeCell ref="H196:L196"/>
    <mergeCell ref="K197:O197"/>
    <mergeCell ref="G200:K200"/>
    <mergeCell ref="L200:Q200"/>
    <mergeCell ref="P203:R203"/>
    <mergeCell ref="S203:U203"/>
    <mergeCell ref="O204:Q204"/>
    <mergeCell ref="R204:S204"/>
    <mergeCell ref="T204:U204"/>
    <mergeCell ref="V204:X204"/>
    <mergeCell ref="Y212:AA213"/>
    <mergeCell ref="R213:U213"/>
    <mergeCell ref="H214:L214"/>
    <mergeCell ref="L215:O215"/>
    <mergeCell ref="G218:K218"/>
    <mergeCell ref="L218:Q218"/>
    <mergeCell ref="Q225:U225"/>
    <mergeCell ref="Q226:U226"/>
    <mergeCell ref="Q227:U227"/>
    <mergeCell ref="V228:Z228"/>
    <mergeCell ref="M229:P229"/>
    <mergeCell ref="X229:Y229"/>
    <mergeCell ref="Z229:AB229"/>
    <mergeCell ref="H230:L230"/>
    <mergeCell ref="B231:G232"/>
    <mergeCell ref="N231:O232"/>
    <mergeCell ref="K233:L233"/>
    <mergeCell ref="N233:P233"/>
    <mergeCell ref="Q233:R233"/>
    <mergeCell ref="U233:W233"/>
    <mergeCell ref="X233:Y233"/>
    <mergeCell ref="R212:S212"/>
    <mergeCell ref="T212:U212"/>
    <mergeCell ref="V212:V213"/>
    <mergeCell ref="W212:X213"/>
    <mergeCell ref="K234:O234"/>
    <mergeCell ref="G237:K237"/>
    <mergeCell ref="L237:Q237"/>
    <mergeCell ref="O240:P240"/>
    <mergeCell ref="Q240:R240"/>
    <mergeCell ref="S240:S241"/>
    <mergeCell ref="T240:U241"/>
    <mergeCell ref="V240:X241"/>
    <mergeCell ref="O241:R241"/>
    <mergeCell ref="H242:L242"/>
    <mergeCell ref="B243:G244"/>
    <mergeCell ref="M243:N244"/>
    <mergeCell ref="K245:L245"/>
    <mergeCell ref="N245:P245"/>
    <mergeCell ref="Q245:R245"/>
    <mergeCell ref="U245:W245"/>
    <mergeCell ref="X245:Y245"/>
    <mergeCell ref="X262:Y262"/>
    <mergeCell ref="Z262:AA262"/>
    <mergeCell ref="M263:Q263"/>
    <mergeCell ref="K246:N246"/>
    <mergeCell ref="F250:H250"/>
    <mergeCell ref="I250:J250"/>
    <mergeCell ref="K250:L250"/>
    <mergeCell ref="M250:O250"/>
    <mergeCell ref="P250:Q250"/>
    <mergeCell ref="R250:S250"/>
    <mergeCell ref="T250:V250"/>
    <mergeCell ref="W250:X250"/>
    <mergeCell ref="F251:H251"/>
    <mergeCell ref="I251:J251"/>
    <mergeCell ref="F253:H253"/>
    <mergeCell ref="I253:J253"/>
    <mergeCell ref="L256:Y256"/>
    <mergeCell ref="Z256:Z257"/>
    <mergeCell ref="AA256:AF257"/>
    <mergeCell ref="L257:O257"/>
    <mergeCell ref="P257:P258"/>
    <mergeCell ref="Q257:T257"/>
    <mergeCell ref="U257:U258"/>
    <mergeCell ref="V257:Y257"/>
    <mergeCell ref="L258:O258"/>
    <mergeCell ref="Q258:T258"/>
    <mergeCell ref="V258:Y258"/>
    <mergeCell ref="H262:J262"/>
    <mergeCell ref="L262:N262"/>
    <mergeCell ref="O262:P262"/>
    <mergeCell ref="R262:T262"/>
    <mergeCell ref="U262:V262"/>
  </mergeCells>
  <phoneticPr fontId="4" type="noConversion"/>
  <pageMargins left="0.39370078740157483" right="0.39370078740157483" top="0.39370078740157483" bottom="0.39370078740157483" header="0.19685039370078741" footer="0.19685039370078741"/>
  <pageSetup paperSize="9" fitToHeight="10" orientation="portrait" r:id="rId1"/>
  <headerFooter alignWithMargins="0">
    <oddFooter>&amp;L&amp;10F-02P-04-001 (Rev.00)&amp;C&amp;10&amp;P of &amp;N&amp;R&amp;"돋움,굵게"&amp;9(주)에이치시티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AJ110"/>
  <sheetViews>
    <sheetView showGridLines="0" zoomScaleNormal="100" workbookViewId="0"/>
  </sheetViews>
  <sheetFormatPr defaultColWidth="7.77734375" defaultRowHeight="15" customHeight="1"/>
  <cols>
    <col min="1" max="1" width="3.77734375" style="100" customWidth="1"/>
    <col min="2" max="2" width="7.77734375" style="102"/>
    <col min="3" max="3" width="8.33203125" style="102" bestFit="1" customWidth="1"/>
    <col min="4" max="4" width="7.77734375" style="102"/>
    <col min="5" max="14" width="7.77734375" style="101"/>
    <col min="15" max="15" width="9.88671875" style="101" bestFit="1" customWidth="1"/>
    <col min="16" max="21" width="7.77734375" style="101"/>
    <col min="22" max="28" width="7.77734375" style="100"/>
    <col min="29" max="29" width="9.88671875" style="100" bestFit="1" customWidth="1"/>
    <col min="30" max="16384" width="7.77734375" style="100"/>
  </cols>
  <sheetData>
    <row r="1" spans="1:21" ht="15" customHeight="1">
      <c r="A1" s="97" t="s">
        <v>172</v>
      </c>
      <c r="B1" s="98"/>
      <c r="C1" s="98"/>
      <c r="D1" s="98"/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  <c r="P1" s="99"/>
      <c r="Q1" s="99"/>
      <c r="R1" s="99"/>
      <c r="S1" s="99"/>
      <c r="T1" s="99"/>
      <c r="U1" s="99"/>
    </row>
    <row r="2" spans="1:21" ht="24">
      <c r="B2" s="169" t="s">
        <v>173</v>
      </c>
      <c r="C2" s="169" t="s">
        <v>174</v>
      </c>
      <c r="D2" s="169" t="s">
        <v>175</v>
      </c>
      <c r="E2" s="169" t="s">
        <v>176</v>
      </c>
      <c r="F2" s="169" t="s">
        <v>177</v>
      </c>
      <c r="G2" s="169" t="s">
        <v>178</v>
      </c>
      <c r="I2" s="169" t="s">
        <v>77</v>
      </c>
      <c r="J2" s="169" t="s">
        <v>108</v>
      </c>
      <c r="K2" s="160" t="s">
        <v>64</v>
      </c>
      <c r="L2" s="160" t="s">
        <v>65</v>
      </c>
    </row>
    <row r="3" spans="1:21" ht="15" customHeight="1">
      <c r="B3" s="221">
        <f>Length_15!A4</f>
        <v>0</v>
      </c>
      <c r="C3" s="159">
        <f>VALUE(Length_15!B4)</f>
        <v>0</v>
      </c>
      <c r="D3" s="159">
        <f>VALUE(Length_15!C4)</f>
        <v>0</v>
      </c>
      <c r="E3" s="159">
        <f>VALUE(Length_15!D4)</f>
        <v>0</v>
      </c>
      <c r="F3" s="159">
        <f>VALUE(Length_15!E4)</f>
        <v>0</v>
      </c>
      <c r="G3" s="159">
        <f>VALUE(Length_15!F4)</f>
        <v>0</v>
      </c>
      <c r="H3" s="100"/>
      <c r="I3" s="159">
        <f>Length_15!J4</f>
        <v>0</v>
      </c>
      <c r="J3" s="159">
        <f>Length_15!K4</f>
        <v>0</v>
      </c>
      <c r="K3" s="104" t="e">
        <f ca="1">IF(SUM(R67)=0,"","초과")</f>
        <v>#DIV/0!</v>
      </c>
      <c r="L3" s="153" t="str">
        <f ca="1">IF(SUM(AH51)=0,"PASS","FAIL")</f>
        <v>PASS</v>
      </c>
    </row>
    <row r="4" spans="1:21" ht="15" customHeight="1">
      <c r="B4" s="221">
        <f>Length_15!A5</f>
        <v>0</v>
      </c>
      <c r="C4" s="159">
        <f>VALUE(Length_15!B5)</f>
        <v>0</v>
      </c>
      <c r="D4" s="159">
        <f>VALUE(Length_15!C5)</f>
        <v>0</v>
      </c>
      <c r="E4" s="159">
        <f>VALUE(Length_15!D5)</f>
        <v>0</v>
      </c>
      <c r="F4" s="159">
        <f>VALUE(Length_15!E5)</f>
        <v>0</v>
      </c>
      <c r="G4" s="159">
        <f>VALUE(Length_15!F5)</f>
        <v>0</v>
      </c>
      <c r="H4" s="98"/>
      <c r="I4" s="98"/>
      <c r="J4" s="98"/>
      <c r="K4" s="98"/>
      <c r="L4" s="100"/>
    </row>
    <row r="5" spans="1:21" ht="15" customHeight="1">
      <c r="B5" s="221">
        <f>Length_15!A6</f>
        <v>0</v>
      </c>
      <c r="C5" s="159">
        <f>VALUE(Length_15!B6)</f>
        <v>0</v>
      </c>
      <c r="D5" s="159">
        <f>VALUE(Length_15!C6)</f>
        <v>0</v>
      </c>
      <c r="E5" s="159">
        <f>VALUE(Length_15!D6)</f>
        <v>0</v>
      </c>
      <c r="F5" s="159">
        <f>VALUE(Length_15!E6)</f>
        <v>0</v>
      </c>
      <c r="G5" s="159">
        <f>VALUE(Length_15!F6)</f>
        <v>0</v>
      </c>
      <c r="H5" s="98"/>
      <c r="I5" s="98"/>
      <c r="J5" s="98"/>
      <c r="K5" s="98"/>
      <c r="L5" s="100"/>
    </row>
    <row r="6" spans="1:21" ht="15" customHeight="1">
      <c r="B6" s="98"/>
      <c r="C6" s="98"/>
      <c r="D6" s="98"/>
      <c r="E6" s="99"/>
      <c r="F6" s="99"/>
      <c r="G6" s="99"/>
      <c r="H6" s="99"/>
      <c r="I6" s="99"/>
      <c r="J6" s="99"/>
      <c r="K6" s="99"/>
      <c r="L6" s="99"/>
    </row>
    <row r="7" spans="1:21" ht="15" customHeight="1">
      <c r="B7" s="161" t="s">
        <v>154</v>
      </c>
      <c r="C7" s="98"/>
      <c r="D7" s="98"/>
      <c r="E7" s="99"/>
      <c r="F7" s="99"/>
      <c r="H7" s="161" t="s">
        <v>155</v>
      </c>
      <c r="I7" s="99"/>
      <c r="J7" s="99"/>
      <c r="K7" s="99"/>
      <c r="L7" s="99"/>
    </row>
    <row r="8" spans="1:21" ht="15" customHeight="1">
      <c r="B8" s="98"/>
      <c r="C8" s="98"/>
      <c r="D8" s="98"/>
      <c r="E8" s="99"/>
      <c r="F8" s="99"/>
      <c r="G8" s="99"/>
      <c r="H8" s="99"/>
      <c r="I8" s="99"/>
      <c r="J8" s="99"/>
      <c r="K8" s="99"/>
      <c r="L8" s="99"/>
      <c r="T8" s="105" t="s">
        <v>165</v>
      </c>
    </row>
    <row r="9" spans="1:21" ht="15" customHeight="1">
      <c r="B9" s="98"/>
      <c r="C9" s="98"/>
      <c r="D9" s="98"/>
      <c r="E9" s="99"/>
      <c r="F9" s="99"/>
      <c r="G9" s="99"/>
      <c r="H9" s="99"/>
      <c r="I9" s="99"/>
      <c r="J9" s="99"/>
      <c r="K9" s="99"/>
      <c r="L9" s="99"/>
      <c r="T9" s="600" t="s">
        <v>125</v>
      </c>
      <c r="U9" s="163" t="s">
        <v>133</v>
      </c>
    </row>
    <row r="10" spans="1:21" ht="15" customHeight="1">
      <c r="B10" s="98"/>
      <c r="C10" s="98"/>
      <c r="D10" s="98"/>
      <c r="E10" s="99"/>
      <c r="F10" s="99"/>
      <c r="G10" s="99"/>
      <c r="H10" s="99"/>
      <c r="I10" s="99"/>
      <c r="J10" s="99"/>
      <c r="K10" s="99"/>
      <c r="L10" s="99"/>
      <c r="T10" s="601"/>
      <c r="U10" s="163" t="s">
        <v>162</v>
      </c>
    </row>
    <row r="11" spans="1:21" ht="15" customHeight="1">
      <c r="B11" s="595" t="s">
        <v>153</v>
      </c>
      <c r="C11" s="596"/>
      <c r="D11" s="162" t="s">
        <v>112</v>
      </c>
      <c r="E11" s="162" t="s">
        <v>179</v>
      </c>
      <c r="F11" s="162" t="s">
        <v>180</v>
      </c>
      <c r="G11" s="162" t="s">
        <v>181</v>
      </c>
      <c r="H11" s="162" t="s">
        <v>116</v>
      </c>
      <c r="I11" s="162" t="s">
        <v>156</v>
      </c>
      <c r="J11" s="162" t="s">
        <v>118</v>
      </c>
      <c r="K11" s="162" t="s">
        <v>182</v>
      </c>
      <c r="L11" s="99"/>
      <c r="M11" s="163"/>
      <c r="N11" s="163" t="s">
        <v>183</v>
      </c>
      <c r="O11" s="163" t="s">
        <v>157</v>
      </c>
      <c r="P11" s="163" t="s">
        <v>184</v>
      </c>
      <c r="Q11" s="163" t="s">
        <v>185</v>
      </c>
      <c r="R11" s="163" t="s">
        <v>186</v>
      </c>
      <c r="T11" s="163">
        <v>1</v>
      </c>
      <c r="U11" s="159" t="str">
        <f>IF(Length_15!X4="","",Length_15!X4)</f>
        <v/>
      </c>
    </row>
    <row r="12" spans="1:21" ht="15" customHeight="1">
      <c r="B12" s="595" t="s">
        <v>187</v>
      </c>
      <c r="C12" s="596"/>
      <c r="D12" s="164" t="s">
        <v>188</v>
      </c>
      <c r="E12" s="164" t="s">
        <v>188</v>
      </c>
      <c r="F12" s="164" t="s">
        <v>158</v>
      </c>
      <c r="G12" s="164" t="s">
        <v>189</v>
      </c>
      <c r="H12" s="164" t="s">
        <v>190</v>
      </c>
      <c r="I12" s="164" t="s">
        <v>190</v>
      </c>
      <c r="J12" s="164" t="s">
        <v>158</v>
      </c>
      <c r="K12" s="164" t="s">
        <v>191</v>
      </c>
      <c r="L12" s="99"/>
      <c r="M12" s="163" t="s">
        <v>192</v>
      </c>
      <c r="N12" s="165" t="e">
        <f ca="1">MAX(D20:K20)</f>
        <v>#DIV/0!</v>
      </c>
      <c r="O12" s="165" t="e">
        <f ca="1">OFFSET($B12,0,MATCH($N12,$D20:$K20,0)+1)</f>
        <v>#DIV/0!</v>
      </c>
      <c r="P12" s="166" t="e">
        <f ca="1">OFFSET($B13,0,MATCH($N12,$D20:$K20,0)+1)</f>
        <v>#DIV/0!</v>
      </c>
      <c r="Q12" s="167" t="e">
        <f ca="1">OFFSET($B14,0,MATCH($N12,$D20:$K20,0)+1)</f>
        <v>#DIV/0!</v>
      </c>
      <c r="R12" s="167" t="e">
        <f ca="1">OFFSET($B15,0,MATCH($N12,$D20:$K20,0)+1)</f>
        <v>#DIV/0!</v>
      </c>
      <c r="S12" s="99"/>
      <c r="T12" s="163">
        <v>2</v>
      </c>
      <c r="U12" s="159" t="str">
        <f>IF(Length_15!X5="","",Length_15!X5)</f>
        <v/>
      </c>
    </row>
    <row r="13" spans="1:21" ht="15" customHeight="1">
      <c r="B13" s="163" t="s">
        <v>159</v>
      </c>
      <c r="C13" s="163" t="s">
        <v>193</v>
      </c>
      <c r="D13" s="166">
        <f>4.85*10 ^-6</f>
        <v>4.8499999999999993E-6</v>
      </c>
      <c r="E13" s="166">
        <f t="shared" ref="E13:K13" si="0">4.85*10 ^-6</f>
        <v>4.8499999999999993E-6</v>
      </c>
      <c r="F13" s="166">
        <f t="shared" si="0"/>
        <v>4.8499999999999993E-6</v>
      </c>
      <c r="G13" s="166">
        <f t="shared" si="0"/>
        <v>4.8499999999999993E-6</v>
      </c>
      <c r="H13" s="166">
        <f t="shared" si="0"/>
        <v>4.8499999999999993E-6</v>
      </c>
      <c r="I13" s="166">
        <f t="shared" si="0"/>
        <v>4.8499999999999993E-6</v>
      </c>
      <c r="J13" s="166">
        <f t="shared" si="0"/>
        <v>4.8499999999999993E-6</v>
      </c>
      <c r="K13" s="166">
        <f t="shared" si="0"/>
        <v>4.8499999999999993E-6</v>
      </c>
      <c r="L13" s="99"/>
      <c r="M13" s="163" t="s">
        <v>194</v>
      </c>
      <c r="N13" s="165" t="e">
        <f ca="1">MIN(D21:K21)</f>
        <v>#DIV/0!</v>
      </c>
      <c r="O13" s="165" t="e">
        <f ca="1">OFFSET(B12,0,MATCH(N13,D21:K21,0)+1)</f>
        <v>#DIV/0!</v>
      </c>
      <c r="P13" s="166" t="e">
        <f ca="1">OFFSET($B13,0,MATCH($N13,$D21:$K21,0)+1)</f>
        <v>#DIV/0!</v>
      </c>
      <c r="Q13" s="167" t="e">
        <f ca="1">OFFSET($B14,0,MATCH($N13,$D21:$K21,0)+1)</f>
        <v>#DIV/0!</v>
      </c>
      <c r="R13" s="167" t="e">
        <f ca="1">OFFSET($B15,0,MATCH($N13,$D21:$K21,0)+1)</f>
        <v>#DIV/0!</v>
      </c>
      <c r="S13" s="100"/>
      <c r="T13" s="163">
        <v>3</v>
      </c>
      <c r="U13" s="159" t="str">
        <f>IF(Length_15!X6="","",Length_15!X6)</f>
        <v/>
      </c>
    </row>
    <row r="14" spans="1:21" ht="15" customHeight="1">
      <c r="B14" s="163" t="s">
        <v>195</v>
      </c>
      <c r="C14" s="163" t="s">
        <v>196</v>
      </c>
      <c r="D14" s="167">
        <f>F5/1000</f>
        <v>0</v>
      </c>
      <c r="E14" s="167">
        <f>D14</f>
        <v>0</v>
      </c>
      <c r="F14" s="167">
        <f>F3/1000</f>
        <v>0</v>
      </c>
      <c r="G14" s="167">
        <f>F14</f>
        <v>0</v>
      </c>
      <c r="H14" s="167">
        <f>F4/1000</f>
        <v>0</v>
      </c>
      <c r="I14" s="167">
        <f>H14</f>
        <v>0</v>
      </c>
      <c r="J14" s="167">
        <f>G14</f>
        <v>0</v>
      </c>
      <c r="K14" s="167">
        <f>I14</f>
        <v>0</v>
      </c>
      <c r="L14" s="99"/>
      <c r="M14" s="163" t="s">
        <v>161</v>
      </c>
      <c r="N14" s="165" t="e">
        <f ca="1">N12-N13</f>
        <v>#DIV/0!</v>
      </c>
      <c r="O14" s="167" t="e">
        <f ca="1">ROUND(N14,$K$67)</f>
        <v>#DIV/0!</v>
      </c>
      <c r="P14" s="165" t="e">
        <f ca="1">TEXT(O14,$P$67)&amp;" μm"</f>
        <v>#DIV/0!</v>
      </c>
      <c r="S14" s="100"/>
      <c r="T14" s="163">
        <v>4</v>
      </c>
      <c r="U14" s="159" t="str">
        <f>IF(Length_15!X7="","",Length_15!X7)</f>
        <v/>
      </c>
    </row>
    <row r="15" spans="1:21" ht="15" customHeight="1">
      <c r="B15" s="163" t="s">
        <v>197</v>
      </c>
      <c r="C15" s="163" t="s">
        <v>198</v>
      </c>
      <c r="D15" s="167">
        <f>G5</f>
        <v>0</v>
      </c>
      <c r="E15" s="167">
        <f>D15</f>
        <v>0</v>
      </c>
      <c r="F15" s="167">
        <f>G3</f>
        <v>0</v>
      </c>
      <c r="G15" s="167">
        <f>F15</f>
        <v>0</v>
      </c>
      <c r="H15" s="167">
        <f>G4</f>
        <v>0</v>
      </c>
      <c r="I15" s="167">
        <f>H15</f>
        <v>0</v>
      </c>
      <c r="J15" s="167">
        <f>G15</f>
        <v>0</v>
      </c>
      <c r="K15" s="167">
        <f>I15</f>
        <v>0</v>
      </c>
      <c r="L15" s="99"/>
      <c r="M15" s="163" t="s">
        <v>199</v>
      </c>
      <c r="N15" s="165" t="e">
        <f ca="1">OFFSET(W27,J15/2,0)</f>
        <v>#DIV/0!</v>
      </c>
      <c r="O15" s="167" t="e">
        <f t="shared" ref="O15:O16" ca="1" si="1">ROUND(N15,$K$67)</f>
        <v>#DIV/0!</v>
      </c>
      <c r="P15" s="165" t="e">
        <f t="shared" ref="P15:P16" ca="1" si="2">TEXT(O15,$P$67)&amp;" μm"</f>
        <v>#DIV/0!</v>
      </c>
      <c r="Q15" s="99"/>
      <c r="T15" s="163">
        <v>5</v>
      </c>
      <c r="U15" s="159" t="str">
        <f>IF(Length_15!X8="","",Length_15!X8)</f>
        <v/>
      </c>
    </row>
    <row r="16" spans="1:21" ht="15" customHeight="1">
      <c r="B16" s="163" t="s">
        <v>200</v>
      </c>
      <c r="C16" s="163" t="s">
        <v>162</v>
      </c>
      <c r="D16" s="167">
        <f ca="1">OFFSET(D27,D15,0)</f>
        <v>0</v>
      </c>
      <c r="E16" s="167">
        <f ca="1">OFFSET(G27,E15,0)</f>
        <v>0</v>
      </c>
      <c r="F16" s="167">
        <f ca="1">OFFSET(J27,F15,0)</f>
        <v>0</v>
      </c>
      <c r="G16" s="167">
        <f ca="1">OFFSET(M27,G15,0)</f>
        <v>0</v>
      </c>
      <c r="H16" s="167">
        <f ca="1">OFFSET(P27,H15,0)</f>
        <v>0</v>
      </c>
      <c r="I16" s="167">
        <f ca="1">OFFSET(S27,I15,0)</f>
        <v>0</v>
      </c>
      <c r="J16" s="167">
        <f ca="1">OFFSET(V27,J15,0)</f>
        <v>0</v>
      </c>
      <c r="K16" s="167">
        <f ca="1">OFFSET(Y27,K15,0)</f>
        <v>0</v>
      </c>
      <c r="L16" s="99"/>
      <c r="M16" s="163" t="s">
        <v>201</v>
      </c>
      <c r="N16" s="165" t="e">
        <f ca="1">OFFSET(Z27,K15/2,0)</f>
        <v>#DIV/0!</v>
      </c>
      <c r="O16" s="167" t="e">
        <f t="shared" ca="1" si="1"/>
        <v>#DIV/0!</v>
      </c>
      <c r="P16" s="165" t="e">
        <f t="shared" ca="1" si="2"/>
        <v>#DIV/0!</v>
      </c>
      <c r="Q16" s="99"/>
      <c r="R16" s="99"/>
      <c r="S16" s="99"/>
      <c r="T16" s="163">
        <v>6</v>
      </c>
      <c r="U16" s="159" t="str">
        <f>IF(Length_15!X9="","",Length_15!X9)</f>
        <v/>
      </c>
    </row>
    <row r="17" spans="1:36" ht="15" customHeight="1">
      <c r="B17" s="163" t="s">
        <v>202</v>
      </c>
      <c r="C17" s="163" t="s">
        <v>162</v>
      </c>
      <c r="D17" s="167">
        <f ca="1">OFFSET(D27,D15/2,0)</f>
        <v>0</v>
      </c>
      <c r="E17" s="167">
        <f ca="1">OFFSET(G27,E15/2,0)</f>
        <v>0</v>
      </c>
      <c r="F17" s="168"/>
      <c r="G17" s="168"/>
      <c r="H17" s="168"/>
      <c r="I17" s="168"/>
      <c r="J17" s="168"/>
      <c r="K17" s="168"/>
      <c r="L17" s="99"/>
      <c r="M17" s="100"/>
      <c r="P17" s="100"/>
      <c r="Q17" s="100"/>
      <c r="R17" s="100"/>
      <c r="S17" s="100"/>
      <c r="T17" s="163">
        <v>7</v>
      </c>
      <c r="U17" s="159" t="str">
        <f>IF(Length_15!X10="","",Length_15!X10)</f>
        <v/>
      </c>
    </row>
    <row r="18" spans="1:36" ht="15" customHeight="1">
      <c r="B18" s="163" t="s">
        <v>203</v>
      </c>
      <c r="C18" s="163" t="s">
        <v>204</v>
      </c>
      <c r="D18" s="168"/>
      <c r="E18" s="168"/>
      <c r="F18" s="165" t="e">
        <f ca="1">E27</f>
        <v>#DIV/0!</v>
      </c>
      <c r="G18" s="165" t="e">
        <f ca="1">H27</f>
        <v>#DIV/0!</v>
      </c>
      <c r="H18" s="165" t="e">
        <f ca="1">E27</f>
        <v>#DIV/0!</v>
      </c>
      <c r="I18" s="165" t="e">
        <f ca="1">H27</f>
        <v>#DIV/0!</v>
      </c>
      <c r="J18" s="165" t="e">
        <f ca="1">OFFSET(Q27,H15/2,0)</f>
        <v>#DIV/0!</v>
      </c>
      <c r="K18" s="165" t="e">
        <f ca="1">OFFSET(K27,F15/2,0)</f>
        <v>#DIV/0!</v>
      </c>
      <c r="L18" s="100"/>
      <c r="M18" s="100"/>
      <c r="P18" s="100"/>
      <c r="Q18" s="100"/>
      <c r="R18" s="100"/>
      <c r="S18" s="100"/>
      <c r="T18" s="163">
        <v>8</v>
      </c>
      <c r="U18" s="159" t="str">
        <f>IF(Length_15!X11="","",Length_15!X11)</f>
        <v/>
      </c>
    </row>
    <row r="19" spans="1:36" ht="15" customHeight="1">
      <c r="B19" s="163" t="s">
        <v>163</v>
      </c>
      <c r="C19" s="163" t="s">
        <v>162</v>
      </c>
      <c r="D19" s="168"/>
      <c r="E19" s="168"/>
      <c r="F19" s="165" t="e">
        <f ca="1">H27</f>
        <v>#DIV/0!</v>
      </c>
      <c r="G19" s="165" t="e">
        <f ca="1">E27</f>
        <v>#DIV/0!</v>
      </c>
      <c r="H19" s="165" t="e">
        <f ca="1">H27</f>
        <v>#DIV/0!</v>
      </c>
      <c r="I19" s="165" t="e">
        <f ca="1">E27</f>
        <v>#DIV/0!</v>
      </c>
      <c r="J19" s="165" t="e">
        <f ca="1">OFFSET(T27,I15/2,0)</f>
        <v>#DIV/0!</v>
      </c>
      <c r="K19" s="165" t="e">
        <f ca="1">OFFSET(N27,G15/2,0)</f>
        <v>#DIV/0!</v>
      </c>
      <c r="L19" s="100"/>
      <c r="M19" s="100"/>
      <c r="P19" s="100"/>
      <c r="Q19" s="100"/>
      <c r="R19" s="100"/>
      <c r="S19" s="100"/>
      <c r="T19" s="163">
        <v>9</v>
      </c>
      <c r="U19" s="159" t="str">
        <f>IF(Length_15!X12="","",Length_15!X12)</f>
        <v/>
      </c>
    </row>
    <row r="20" spans="1:36" ht="15" customHeight="1">
      <c r="B20" s="163" t="s">
        <v>205</v>
      </c>
      <c r="C20" s="163" t="s">
        <v>106</v>
      </c>
      <c r="D20" s="165" t="e">
        <f ca="1">MAX(E27:E47)</f>
        <v>#DIV/0!</v>
      </c>
      <c r="E20" s="165" t="e">
        <f ca="1">MAX(H27:H47)</f>
        <v>#DIV/0!</v>
      </c>
      <c r="F20" s="165" t="e">
        <f ca="1">MAX(K27:K47)</f>
        <v>#DIV/0!</v>
      </c>
      <c r="G20" s="165" t="e">
        <f ca="1">MAX(N27:N47)</f>
        <v>#DIV/0!</v>
      </c>
      <c r="H20" s="165" t="e">
        <f ca="1">MAX(Q27:Q47)</f>
        <v>#DIV/0!</v>
      </c>
      <c r="I20" s="165" t="e">
        <f ca="1">MAX(T27:T47)</f>
        <v>#DIV/0!</v>
      </c>
      <c r="J20" s="165" t="e">
        <f ca="1">MAX(W27:W47)</f>
        <v>#DIV/0!</v>
      </c>
      <c r="K20" s="165" t="e">
        <f ca="1">MAX(Z27:Z47)</f>
        <v>#DIV/0!</v>
      </c>
      <c r="L20" s="100"/>
      <c r="M20" s="100"/>
      <c r="N20" s="100"/>
      <c r="O20" s="100"/>
      <c r="P20" s="100"/>
      <c r="Q20" s="100"/>
      <c r="R20" s="100"/>
      <c r="S20" s="100"/>
      <c r="T20" s="163">
        <v>10</v>
      </c>
      <c r="U20" s="159" t="str">
        <f>IF(Length_15!X13="","",Length_15!X13)</f>
        <v/>
      </c>
    </row>
    <row r="21" spans="1:36" ht="15" customHeight="1">
      <c r="B21" s="163" t="s">
        <v>206</v>
      </c>
      <c r="C21" s="163" t="s">
        <v>106</v>
      </c>
      <c r="D21" s="165" t="e">
        <f ca="1">MIN(E27:E47)</f>
        <v>#DIV/0!</v>
      </c>
      <c r="E21" s="165" t="e">
        <f ca="1">MIN(H27:H47)</f>
        <v>#DIV/0!</v>
      </c>
      <c r="F21" s="165" t="e">
        <f ca="1">MIN(K27:K47)</f>
        <v>#DIV/0!</v>
      </c>
      <c r="G21" s="165" t="e">
        <f ca="1">MIN(N27:N47)</f>
        <v>#DIV/0!</v>
      </c>
      <c r="H21" s="165" t="e">
        <f ca="1">MIN(Q27:Q47)</f>
        <v>#DIV/0!</v>
      </c>
      <c r="I21" s="165" t="e">
        <f ca="1">MIN(T27:T47)</f>
        <v>#DIV/0!</v>
      </c>
      <c r="J21" s="165" t="e">
        <f ca="1">MIN(W27:W47)</f>
        <v>#DIV/0!</v>
      </c>
      <c r="K21" s="165" t="e">
        <f ca="1">MIN(Z27:Z47)</f>
        <v>#DIV/0!</v>
      </c>
      <c r="L21" s="100"/>
      <c r="M21" s="100"/>
      <c r="N21" s="100"/>
      <c r="O21" s="100"/>
      <c r="P21" s="100"/>
      <c r="Q21" s="100"/>
      <c r="R21" s="100"/>
      <c r="S21" s="100"/>
      <c r="T21" s="163" t="s">
        <v>217</v>
      </c>
      <c r="U21" s="173" t="e">
        <f>STDEV(U11:U20)</f>
        <v>#DIV/0!</v>
      </c>
    </row>
    <row r="22" spans="1:36" ht="15" customHeight="1">
      <c r="B22" s="98"/>
      <c r="C22" s="98"/>
      <c r="D22" s="98"/>
      <c r="E22" s="99"/>
      <c r="F22" s="99"/>
      <c r="G22" s="99"/>
      <c r="H22" s="99"/>
      <c r="I22" s="99"/>
      <c r="J22" s="99"/>
      <c r="K22" s="100"/>
      <c r="L22" s="100"/>
      <c r="M22" s="100"/>
      <c r="N22" s="100"/>
      <c r="O22" s="100"/>
      <c r="P22" s="100"/>
      <c r="Q22" s="100"/>
      <c r="R22" s="100"/>
      <c r="S22" s="100"/>
      <c r="T22" s="100"/>
      <c r="U22" s="99"/>
    </row>
    <row r="23" spans="1:36" ht="15" customHeight="1">
      <c r="A23" s="97" t="s">
        <v>164</v>
      </c>
      <c r="D23" s="98"/>
      <c r="E23" s="103"/>
      <c r="F23" s="103"/>
      <c r="G23" s="103"/>
      <c r="H23" s="103"/>
      <c r="I23" s="103"/>
      <c r="J23" s="98"/>
      <c r="K23" s="102"/>
      <c r="L23" s="98"/>
      <c r="M23" s="103"/>
      <c r="N23" s="103"/>
      <c r="O23" s="103"/>
      <c r="P23" s="103"/>
      <c r="Q23" s="103"/>
      <c r="R23" s="103"/>
      <c r="S23" s="103"/>
      <c r="T23" s="103"/>
      <c r="U23" s="103"/>
      <c r="V23" s="101"/>
      <c r="W23" s="101"/>
      <c r="X23" s="101"/>
      <c r="Y23" s="101"/>
      <c r="Z23" s="101"/>
      <c r="AB23" s="105" t="s">
        <v>219</v>
      </c>
    </row>
    <row r="24" spans="1:36" ht="15" customHeight="1">
      <c r="B24" s="597" t="s">
        <v>166</v>
      </c>
      <c r="C24" s="594" t="s">
        <v>112</v>
      </c>
      <c r="D24" s="594"/>
      <c r="E24" s="594"/>
      <c r="F24" s="594" t="s">
        <v>113</v>
      </c>
      <c r="G24" s="594"/>
      <c r="H24" s="594"/>
      <c r="I24" s="594" t="s">
        <v>207</v>
      </c>
      <c r="J24" s="594"/>
      <c r="K24" s="594"/>
      <c r="L24" s="594" t="s">
        <v>115</v>
      </c>
      <c r="M24" s="594"/>
      <c r="N24" s="594"/>
      <c r="O24" s="594" t="s">
        <v>208</v>
      </c>
      <c r="P24" s="594"/>
      <c r="Q24" s="594"/>
      <c r="R24" s="594" t="s">
        <v>156</v>
      </c>
      <c r="S24" s="594"/>
      <c r="T24" s="594"/>
      <c r="U24" s="594" t="s">
        <v>118</v>
      </c>
      <c r="V24" s="594"/>
      <c r="W24" s="594"/>
      <c r="X24" s="594" t="s">
        <v>119</v>
      </c>
      <c r="Y24" s="594"/>
      <c r="Z24" s="594"/>
      <c r="AA24" s="101"/>
      <c r="AB24" s="598" t="s">
        <v>224</v>
      </c>
      <c r="AC24" s="595" t="s">
        <v>153</v>
      </c>
      <c r="AD24" s="604"/>
      <c r="AE24" s="604"/>
      <c r="AF24" s="604"/>
      <c r="AG24" s="604"/>
      <c r="AH24" s="604"/>
      <c r="AI24" s="604"/>
      <c r="AJ24" s="596"/>
    </row>
    <row r="25" spans="1:36" ht="15" customHeight="1">
      <c r="B25" s="597"/>
      <c r="C25" s="163" t="s">
        <v>133</v>
      </c>
      <c r="D25" s="163" t="s">
        <v>209</v>
      </c>
      <c r="E25" s="163" t="s">
        <v>210</v>
      </c>
      <c r="F25" s="163" t="s">
        <v>133</v>
      </c>
      <c r="G25" s="163" t="s">
        <v>167</v>
      </c>
      <c r="H25" s="163" t="s">
        <v>210</v>
      </c>
      <c r="I25" s="163" t="s">
        <v>133</v>
      </c>
      <c r="J25" s="163" t="s">
        <v>209</v>
      </c>
      <c r="K25" s="163" t="s">
        <v>211</v>
      </c>
      <c r="L25" s="163" t="s">
        <v>212</v>
      </c>
      <c r="M25" s="163" t="s">
        <v>209</v>
      </c>
      <c r="N25" s="163" t="s">
        <v>210</v>
      </c>
      <c r="O25" s="163" t="s">
        <v>213</v>
      </c>
      <c r="P25" s="163" t="s">
        <v>167</v>
      </c>
      <c r="Q25" s="163" t="s">
        <v>210</v>
      </c>
      <c r="R25" s="163" t="s">
        <v>133</v>
      </c>
      <c r="S25" s="163" t="s">
        <v>167</v>
      </c>
      <c r="T25" s="163" t="s">
        <v>210</v>
      </c>
      <c r="U25" s="163" t="s">
        <v>213</v>
      </c>
      <c r="V25" s="163" t="s">
        <v>214</v>
      </c>
      <c r="W25" s="163" t="s">
        <v>211</v>
      </c>
      <c r="X25" s="163" t="s">
        <v>133</v>
      </c>
      <c r="Y25" s="163" t="s">
        <v>167</v>
      </c>
      <c r="Z25" s="163" t="s">
        <v>210</v>
      </c>
      <c r="AA25" s="101"/>
      <c r="AB25" s="602"/>
      <c r="AC25" s="163" t="s">
        <v>112</v>
      </c>
      <c r="AD25" s="163" t="s">
        <v>328</v>
      </c>
      <c r="AE25" s="163" t="s">
        <v>329</v>
      </c>
      <c r="AF25" s="163" t="s">
        <v>330</v>
      </c>
      <c r="AG25" s="163" t="s">
        <v>331</v>
      </c>
      <c r="AH25" s="163" t="s">
        <v>332</v>
      </c>
      <c r="AI25" s="163" t="s">
        <v>333</v>
      </c>
      <c r="AJ25" s="163" t="s">
        <v>334</v>
      </c>
    </row>
    <row r="26" spans="1:36" ht="15" customHeight="1">
      <c r="B26" s="597"/>
      <c r="C26" s="163" t="s">
        <v>162</v>
      </c>
      <c r="D26" s="163" t="s">
        <v>215</v>
      </c>
      <c r="E26" s="163" t="s">
        <v>216</v>
      </c>
      <c r="F26" s="163" t="s">
        <v>162</v>
      </c>
      <c r="G26" s="163" t="s">
        <v>215</v>
      </c>
      <c r="H26" s="163" t="s">
        <v>216</v>
      </c>
      <c r="I26" s="163" t="s">
        <v>215</v>
      </c>
      <c r="J26" s="163" t="s">
        <v>162</v>
      </c>
      <c r="K26" s="163" t="s">
        <v>216</v>
      </c>
      <c r="L26" s="163" t="s">
        <v>215</v>
      </c>
      <c r="M26" s="163" t="s">
        <v>215</v>
      </c>
      <c r="N26" s="163" t="s">
        <v>216</v>
      </c>
      <c r="O26" s="163" t="s">
        <v>215</v>
      </c>
      <c r="P26" s="163" t="s">
        <v>162</v>
      </c>
      <c r="Q26" s="163" t="s">
        <v>216</v>
      </c>
      <c r="R26" s="163" t="s">
        <v>162</v>
      </c>
      <c r="S26" s="163" t="s">
        <v>215</v>
      </c>
      <c r="T26" s="163" t="s">
        <v>216</v>
      </c>
      <c r="U26" s="163" t="s">
        <v>215</v>
      </c>
      <c r="V26" s="163" t="s">
        <v>215</v>
      </c>
      <c r="W26" s="163" t="s">
        <v>216</v>
      </c>
      <c r="X26" s="163" t="s">
        <v>215</v>
      </c>
      <c r="Y26" s="163" t="s">
        <v>215</v>
      </c>
      <c r="Z26" s="163" t="s">
        <v>216</v>
      </c>
      <c r="AA26" s="101"/>
      <c r="AB26" s="603"/>
      <c r="AC26" s="163" t="s">
        <v>216</v>
      </c>
      <c r="AD26" s="163" t="s">
        <v>216</v>
      </c>
      <c r="AE26" s="163" t="s">
        <v>216</v>
      </c>
      <c r="AF26" s="163" t="s">
        <v>216</v>
      </c>
      <c r="AG26" s="163" t="s">
        <v>216</v>
      </c>
      <c r="AH26" s="163" t="s">
        <v>216</v>
      </c>
      <c r="AI26" s="163" t="s">
        <v>216</v>
      </c>
      <c r="AJ26" s="163" t="s">
        <v>216</v>
      </c>
    </row>
    <row r="27" spans="1:36" ht="15" customHeight="1">
      <c r="B27" s="167">
        <v>0</v>
      </c>
      <c r="C27" s="159">
        <f>IF($B27&gt;D$15,"",Length_15!O4)</f>
        <v>0</v>
      </c>
      <c r="D27" s="170">
        <v>0</v>
      </c>
      <c r="E27" s="171" t="e">
        <f t="shared" ref="E27:E47" ca="1" si="3">IF($B27&gt;D$15,"",D$13*D$14*10^6*(D27-D$16/D$15*($B27-D$15/2)-D$17))</f>
        <v>#DIV/0!</v>
      </c>
      <c r="F27" s="159">
        <f>IF($B27&lt;=E$15,Length_15!P4,"")</f>
        <v>0</v>
      </c>
      <c r="G27" s="170">
        <v>0</v>
      </c>
      <c r="H27" s="171" t="e">
        <f t="shared" ref="H27:H47" ca="1" si="4">IF($B27&gt;E$15,"",E$13*E$14*10^6*(G27-E$16/E$15*($B27-E$15/2)-E$17))</f>
        <v>#DIV/0!</v>
      </c>
      <c r="I27" s="159">
        <f>IF($B27&lt;=F$15,Length_15!Q4,"")</f>
        <v>0</v>
      </c>
      <c r="J27" s="170">
        <v>0</v>
      </c>
      <c r="K27" s="171" t="e">
        <f t="shared" ref="K27:K47" ca="1" si="5">IF($B27&gt;F$15,"",(F$13*F$14*10^6*(J27-$B27/F$15*F$16)+(1-$B27/F$15)*F$18+$B27/F$15*F$19))</f>
        <v>#DIV/0!</v>
      </c>
      <c r="L27" s="159">
        <f>IF($B27&lt;=G$15,Length_15!R4,"")</f>
        <v>0</v>
      </c>
      <c r="M27" s="170">
        <v>0</v>
      </c>
      <c r="N27" s="171" t="e">
        <f t="shared" ref="N27:N47" ca="1" si="6">IF($B27&gt;G$15,"",(G$13*G$14*10^6*(M27-$B27/G$15*G$16)+(1-$B27/G$15)*G$18+$B27/G$15*G$19))</f>
        <v>#DIV/0!</v>
      </c>
      <c r="O27" s="159">
        <f>IF($B27&lt;=H$15,Length_15!S4,"")</f>
        <v>0</v>
      </c>
      <c r="P27" s="170">
        <v>0</v>
      </c>
      <c r="Q27" s="171" t="e">
        <f t="shared" ref="Q27:Q47" ca="1" si="7">IF($B27&gt;H$15,"",(H$13*H$14*10^6*(P27-$B27/H$15*H$16)+(1-$B27/H$15)*H$18+$B27/H$15*H$19))</f>
        <v>#DIV/0!</v>
      </c>
      <c r="R27" s="159">
        <f>IF($B27&lt;=I$15,Length_15!T4,"")</f>
        <v>0</v>
      </c>
      <c r="S27" s="170">
        <v>0</v>
      </c>
      <c r="T27" s="171" t="e">
        <f t="shared" ref="T27:T47" ca="1" si="8">IF($B27&gt;I$15,"",(I$13*I$14*10^6*(S27-$B27/I$15*I$16)+(1-$B27/I$15)*I$18+$B27/I$15*I$19))</f>
        <v>#DIV/0!</v>
      </c>
      <c r="U27" s="159">
        <f>IF($B27&lt;=J$15,Length_15!U4,"")</f>
        <v>0</v>
      </c>
      <c r="V27" s="170">
        <v>0</v>
      </c>
      <c r="W27" s="171" t="e">
        <f t="shared" ref="W27:W47" ca="1" si="9">IF($B27&gt;J$15,"",(J$13*J$14*10^6*(V27-$B27/J$15*J$16)+(1-$B27/J$15)*J$18+$B27/J$15*J$19))</f>
        <v>#DIV/0!</v>
      </c>
      <c r="X27" s="159">
        <f>IF($B27&lt;=K$15,Length_15!V4,"")</f>
        <v>0</v>
      </c>
      <c r="Y27" s="170">
        <v>0</v>
      </c>
      <c r="Z27" s="171" t="e">
        <f t="shared" ref="Z27:Z47" ca="1" si="10">IF($B27&gt;K$15,"",(K$13*K$14*10^6*(Y27-$B27/K$15*K$16)+(1-$B27/K$15)*K$18+$B27/K$15*K$19))</f>
        <v>#DIV/0!</v>
      </c>
      <c r="AA27" s="101"/>
      <c r="AB27" s="179" t="b">
        <f>IF($B27&gt;D$15,FALSE,TRUE)</f>
        <v>1</v>
      </c>
      <c r="AC27" s="179" t="e">
        <f ca="1">IF(E27="","＃",TEXT(E27,$P$67))</f>
        <v>#DIV/0!</v>
      </c>
      <c r="AD27" s="179" t="e">
        <f t="shared" ref="AD27:AD47" ca="1" si="11">IF(H27="","＃",TEXT(H27,$P$67))</f>
        <v>#DIV/0!</v>
      </c>
      <c r="AE27" s="179" t="e">
        <f t="shared" ref="AE27:AE47" ca="1" si="12">IF(K27="","＃",TEXT(K27,$P$67))</f>
        <v>#DIV/0!</v>
      </c>
      <c r="AF27" s="179" t="e">
        <f t="shared" ref="AF27:AF47" ca="1" si="13">IF(N27="","＃",TEXT(N27,$P$67))</f>
        <v>#DIV/0!</v>
      </c>
      <c r="AG27" s="179" t="e">
        <f t="shared" ref="AG27:AG47" ca="1" si="14">IF(Q27="","＃",TEXT(Q27,$P$67))</f>
        <v>#DIV/0!</v>
      </c>
      <c r="AH27" s="179" t="e">
        <f t="shared" ref="AH27:AH47" ca="1" si="15">IF(T27="","＃",TEXT(T27,$P$67))</f>
        <v>#DIV/0!</v>
      </c>
      <c r="AI27" s="179" t="e">
        <f t="shared" ref="AI27:AI47" ca="1" si="16">IF(W27="","＃",TEXT(W27,$P$67))</f>
        <v>#DIV/0!</v>
      </c>
      <c r="AJ27" s="179" t="e">
        <f t="shared" ref="AJ27:AJ47" ca="1" si="17">IF(Z27="","＃",TEXT(Z27,$P$67))</f>
        <v>#DIV/0!</v>
      </c>
    </row>
    <row r="28" spans="1:36" ht="15" customHeight="1">
      <c r="B28" s="167">
        <v>1</v>
      </c>
      <c r="C28" s="159" t="str">
        <f>IF($B28&gt;D$15,"",Length_15!O5)</f>
        <v/>
      </c>
      <c r="D28" s="172" t="str">
        <f t="shared" ref="D28:D47" si="18">IF($B28&gt;D$15,"",C28+D27)</f>
        <v/>
      </c>
      <c r="E28" s="171" t="str">
        <f t="shared" si="3"/>
        <v/>
      </c>
      <c r="F28" s="159" t="str">
        <f>IF($B28&lt;=E$15,Length_15!P5,"")</f>
        <v/>
      </c>
      <c r="G28" s="172" t="str">
        <f t="shared" ref="G28:G47" si="19">IF($B28&gt;E$15,"",F28+G27)</f>
        <v/>
      </c>
      <c r="H28" s="171" t="str">
        <f t="shared" si="4"/>
        <v/>
      </c>
      <c r="I28" s="159" t="str">
        <f>IF($B28&lt;=F$15,Length_15!Q5,"")</f>
        <v/>
      </c>
      <c r="J28" s="172" t="str">
        <f t="shared" ref="J28:J47" si="20">IF($B28&gt;F$15,"",I28+J27)</f>
        <v/>
      </c>
      <c r="K28" s="171" t="str">
        <f t="shared" si="5"/>
        <v/>
      </c>
      <c r="L28" s="159" t="str">
        <f>IF($B28&lt;=G$15,Length_15!R5,"")</f>
        <v/>
      </c>
      <c r="M28" s="172" t="str">
        <f t="shared" ref="M28:M47" si="21">IF($B28&gt;G$15,"",L28+M27)</f>
        <v/>
      </c>
      <c r="N28" s="171" t="str">
        <f t="shared" si="6"/>
        <v/>
      </c>
      <c r="O28" s="159" t="str">
        <f>IF($B28&lt;=H$15,Length_15!S5,"")</f>
        <v/>
      </c>
      <c r="P28" s="172" t="str">
        <f t="shared" ref="P28:P47" si="22">IF($B28&gt;H$15,"",O28+P27)</f>
        <v/>
      </c>
      <c r="Q28" s="171" t="str">
        <f t="shared" si="7"/>
        <v/>
      </c>
      <c r="R28" s="159" t="str">
        <f>IF($B28&lt;=I$15,Length_15!T5,"")</f>
        <v/>
      </c>
      <c r="S28" s="172" t="str">
        <f t="shared" ref="S28:S47" si="23">IF($B28&gt;I$15,"",R28+S27)</f>
        <v/>
      </c>
      <c r="T28" s="171" t="str">
        <f t="shared" si="8"/>
        <v/>
      </c>
      <c r="U28" s="159" t="str">
        <f>IF($B28&lt;=J$15,Length_15!U5,"")</f>
        <v/>
      </c>
      <c r="V28" s="172" t="str">
        <f t="shared" ref="V28:V47" si="24">IF($B28&gt;J$15,"",U28+V27)</f>
        <v/>
      </c>
      <c r="W28" s="171" t="str">
        <f t="shared" si="9"/>
        <v/>
      </c>
      <c r="X28" s="159" t="str">
        <f>IF($B28&lt;=K$15,Length_15!V5,"")</f>
        <v/>
      </c>
      <c r="Y28" s="172" t="str">
        <f t="shared" ref="Y28:Y47" si="25">IF($B28&gt;K$15,"",X28+Y27)</f>
        <v/>
      </c>
      <c r="Z28" s="171" t="str">
        <f t="shared" si="10"/>
        <v/>
      </c>
      <c r="AA28" s="101"/>
      <c r="AB28" s="179" t="b">
        <f t="shared" ref="AB28:AB47" si="26">IF($B28&gt;D$15,FALSE,TRUE)</f>
        <v>0</v>
      </c>
      <c r="AC28" s="179" t="str">
        <f t="shared" ref="AC28:AC47" si="27">IF(E28="","＃",TEXT(E28,$P$67))</f>
        <v>＃</v>
      </c>
      <c r="AD28" s="179" t="str">
        <f t="shared" si="11"/>
        <v>＃</v>
      </c>
      <c r="AE28" s="179" t="str">
        <f t="shared" si="12"/>
        <v>＃</v>
      </c>
      <c r="AF28" s="179" t="str">
        <f t="shared" si="13"/>
        <v>＃</v>
      </c>
      <c r="AG28" s="179" t="str">
        <f t="shared" si="14"/>
        <v>＃</v>
      </c>
      <c r="AH28" s="179" t="str">
        <f t="shared" si="15"/>
        <v>＃</v>
      </c>
      <c r="AI28" s="179" t="str">
        <f t="shared" si="16"/>
        <v>＃</v>
      </c>
      <c r="AJ28" s="179" t="str">
        <f t="shared" si="17"/>
        <v>＃</v>
      </c>
    </row>
    <row r="29" spans="1:36" ht="15" customHeight="1">
      <c r="B29" s="167">
        <v>2</v>
      </c>
      <c r="C29" s="159" t="str">
        <f>IF($B29&gt;D$15,"",Length_15!O6)</f>
        <v/>
      </c>
      <c r="D29" s="172" t="str">
        <f t="shared" si="18"/>
        <v/>
      </c>
      <c r="E29" s="171" t="str">
        <f t="shared" si="3"/>
        <v/>
      </c>
      <c r="F29" s="159" t="str">
        <f>IF($B29&lt;=E$15,Length_15!P6,"")</f>
        <v/>
      </c>
      <c r="G29" s="172" t="str">
        <f t="shared" si="19"/>
        <v/>
      </c>
      <c r="H29" s="171" t="str">
        <f t="shared" si="4"/>
        <v/>
      </c>
      <c r="I29" s="159" t="str">
        <f>IF($B29&lt;=F$15,Length_15!Q6,"")</f>
        <v/>
      </c>
      <c r="J29" s="172" t="str">
        <f t="shared" si="20"/>
        <v/>
      </c>
      <c r="K29" s="171" t="str">
        <f t="shared" si="5"/>
        <v/>
      </c>
      <c r="L29" s="159" t="str">
        <f>IF($B29&lt;=G$15,Length_15!R6,"")</f>
        <v/>
      </c>
      <c r="M29" s="172" t="str">
        <f t="shared" si="21"/>
        <v/>
      </c>
      <c r="N29" s="171" t="str">
        <f t="shared" si="6"/>
        <v/>
      </c>
      <c r="O29" s="159" t="str">
        <f>IF($B29&lt;=H$15,Length_15!S6,"")</f>
        <v/>
      </c>
      <c r="P29" s="172" t="str">
        <f t="shared" si="22"/>
        <v/>
      </c>
      <c r="Q29" s="171" t="str">
        <f t="shared" si="7"/>
        <v/>
      </c>
      <c r="R29" s="159" t="str">
        <f>IF($B29&lt;=I$15,Length_15!T6,"")</f>
        <v/>
      </c>
      <c r="S29" s="172" t="str">
        <f t="shared" si="23"/>
        <v/>
      </c>
      <c r="T29" s="171" t="str">
        <f t="shared" si="8"/>
        <v/>
      </c>
      <c r="U29" s="159" t="str">
        <f>IF($B29&lt;=J$15,Length_15!U6,"")</f>
        <v/>
      </c>
      <c r="V29" s="172" t="str">
        <f t="shared" si="24"/>
        <v/>
      </c>
      <c r="W29" s="171" t="str">
        <f t="shared" si="9"/>
        <v/>
      </c>
      <c r="X29" s="159" t="str">
        <f>IF($B29&lt;=K$15,Length_15!V6,"")</f>
        <v/>
      </c>
      <c r="Y29" s="172" t="str">
        <f t="shared" si="25"/>
        <v/>
      </c>
      <c r="Z29" s="171" t="str">
        <f t="shared" si="10"/>
        <v/>
      </c>
      <c r="AA29" s="101"/>
      <c r="AB29" s="179" t="b">
        <f t="shared" si="26"/>
        <v>0</v>
      </c>
      <c r="AC29" s="179" t="str">
        <f t="shared" si="27"/>
        <v>＃</v>
      </c>
      <c r="AD29" s="179" t="str">
        <f t="shared" si="11"/>
        <v>＃</v>
      </c>
      <c r="AE29" s="179" t="str">
        <f t="shared" si="12"/>
        <v>＃</v>
      </c>
      <c r="AF29" s="179" t="str">
        <f t="shared" si="13"/>
        <v>＃</v>
      </c>
      <c r="AG29" s="179" t="str">
        <f t="shared" si="14"/>
        <v>＃</v>
      </c>
      <c r="AH29" s="179" t="str">
        <f t="shared" si="15"/>
        <v>＃</v>
      </c>
      <c r="AI29" s="179" t="str">
        <f t="shared" si="16"/>
        <v>＃</v>
      </c>
      <c r="AJ29" s="179" t="str">
        <f t="shared" si="17"/>
        <v>＃</v>
      </c>
    </row>
    <row r="30" spans="1:36" ht="15" customHeight="1">
      <c r="B30" s="167">
        <v>3</v>
      </c>
      <c r="C30" s="159" t="str">
        <f>IF($B30&gt;D$15,"",Length_15!O7)</f>
        <v/>
      </c>
      <c r="D30" s="172" t="str">
        <f t="shared" si="18"/>
        <v/>
      </c>
      <c r="E30" s="171" t="str">
        <f t="shared" si="3"/>
        <v/>
      </c>
      <c r="F30" s="159" t="str">
        <f>IF($B30&lt;=E$15,Length_15!P7,"")</f>
        <v/>
      </c>
      <c r="G30" s="172" t="str">
        <f t="shared" si="19"/>
        <v/>
      </c>
      <c r="H30" s="171" t="str">
        <f t="shared" si="4"/>
        <v/>
      </c>
      <c r="I30" s="159" t="str">
        <f>IF($B30&lt;=F$15,Length_15!Q7,"")</f>
        <v/>
      </c>
      <c r="J30" s="172" t="str">
        <f t="shared" si="20"/>
        <v/>
      </c>
      <c r="K30" s="171" t="str">
        <f t="shared" si="5"/>
        <v/>
      </c>
      <c r="L30" s="159" t="str">
        <f>IF($B30&lt;=G$15,Length_15!R7,"")</f>
        <v/>
      </c>
      <c r="M30" s="172" t="str">
        <f t="shared" si="21"/>
        <v/>
      </c>
      <c r="N30" s="171" t="str">
        <f t="shared" si="6"/>
        <v/>
      </c>
      <c r="O30" s="159" t="str">
        <f>IF($B30&lt;=H$15,Length_15!S7,"")</f>
        <v/>
      </c>
      <c r="P30" s="172" t="str">
        <f t="shared" si="22"/>
        <v/>
      </c>
      <c r="Q30" s="171" t="str">
        <f t="shared" si="7"/>
        <v/>
      </c>
      <c r="R30" s="159" t="str">
        <f>IF($B30&lt;=I$15,Length_15!T7,"")</f>
        <v/>
      </c>
      <c r="S30" s="172" t="str">
        <f t="shared" si="23"/>
        <v/>
      </c>
      <c r="T30" s="171" t="str">
        <f t="shared" si="8"/>
        <v/>
      </c>
      <c r="U30" s="159" t="str">
        <f>IF($B30&lt;=J$15,Length_15!U7,"")</f>
        <v/>
      </c>
      <c r="V30" s="172" t="str">
        <f t="shared" si="24"/>
        <v/>
      </c>
      <c r="W30" s="171" t="str">
        <f t="shared" si="9"/>
        <v/>
      </c>
      <c r="X30" s="159" t="str">
        <f>IF($B30&lt;=K$15,Length_15!V7,"")</f>
        <v/>
      </c>
      <c r="Y30" s="172" t="str">
        <f t="shared" si="25"/>
        <v/>
      </c>
      <c r="Z30" s="171" t="str">
        <f t="shared" si="10"/>
        <v/>
      </c>
      <c r="AA30" s="101"/>
      <c r="AB30" s="179" t="b">
        <f t="shared" si="26"/>
        <v>0</v>
      </c>
      <c r="AC30" s="179" t="str">
        <f t="shared" si="27"/>
        <v>＃</v>
      </c>
      <c r="AD30" s="179" t="str">
        <f t="shared" si="11"/>
        <v>＃</v>
      </c>
      <c r="AE30" s="179" t="str">
        <f t="shared" si="12"/>
        <v>＃</v>
      </c>
      <c r="AF30" s="179" t="str">
        <f t="shared" si="13"/>
        <v>＃</v>
      </c>
      <c r="AG30" s="179" t="str">
        <f t="shared" si="14"/>
        <v>＃</v>
      </c>
      <c r="AH30" s="179" t="str">
        <f t="shared" si="15"/>
        <v>＃</v>
      </c>
      <c r="AI30" s="179" t="str">
        <f t="shared" si="16"/>
        <v>＃</v>
      </c>
      <c r="AJ30" s="179" t="str">
        <f t="shared" si="17"/>
        <v>＃</v>
      </c>
    </row>
    <row r="31" spans="1:36" ht="15" customHeight="1">
      <c r="B31" s="167">
        <v>4</v>
      </c>
      <c r="C31" s="159" t="str">
        <f>IF($B31&gt;D$15,"",Length_15!O8)</f>
        <v/>
      </c>
      <c r="D31" s="172" t="str">
        <f t="shared" si="18"/>
        <v/>
      </c>
      <c r="E31" s="171" t="str">
        <f t="shared" si="3"/>
        <v/>
      </c>
      <c r="F31" s="159" t="str">
        <f>IF($B31&lt;=E$15,Length_15!P8,"")</f>
        <v/>
      </c>
      <c r="G31" s="172" t="str">
        <f t="shared" si="19"/>
        <v/>
      </c>
      <c r="H31" s="171" t="str">
        <f t="shared" si="4"/>
        <v/>
      </c>
      <c r="I31" s="159" t="str">
        <f>IF($B31&lt;=F$15,Length_15!Q8,"")</f>
        <v/>
      </c>
      <c r="J31" s="172" t="str">
        <f t="shared" si="20"/>
        <v/>
      </c>
      <c r="K31" s="171" t="str">
        <f t="shared" si="5"/>
        <v/>
      </c>
      <c r="L31" s="159" t="str">
        <f>IF($B31&lt;=G$15,Length_15!R8,"")</f>
        <v/>
      </c>
      <c r="M31" s="172" t="str">
        <f t="shared" si="21"/>
        <v/>
      </c>
      <c r="N31" s="171" t="str">
        <f t="shared" si="6"/>
        <v/>
      </c>
      <c r="O31" s="159" t="str">
        <f>IF($B31&lt;=H$15,Length_15!S8,"")</f>
        <v/>
      </c>
      <c r="P31" s="172" t="str">
        <f t="shared" si="22"/>
        <v/>
      </c>
      <c r="Q31" s="171" t="str">
        <f t="shared" si="7"/>
        <v/>
      </c>
      <c r="R31" s="159" t="str">
        <f>IF($B31&lt;=I$15,Length_15!T8,"")</f>
        <v/>
      </c>
      <c r="S31" s="172" t="str">
        <f t="shared" si="23"/>
        <v/>
      </c>
      <c r="T31" s="171" t="str">
        <f t="shared" si="8"/>
        <v/>
      </c>
      <c r="U31" s="159" t="str">
        <f>IF($B31&lt;=J$15,Length_15!U8,"")</f>
        <v/>
      </c>
      <c r="V31" s="172" t="str">
        <f t="shared" si="24"/>
        <v/>
      </c>
      <c r="W31" s="171" t="str">
        <f t="shared" si="9"/>
        <v/>
      </c>
      <c r="X31" s="159" t="str">
        <f>IF($B31&lt;=K$15,Length_15!V8,"")</f>
        <v/>
      </c>
      <c r="Y31" s="172" t="str">
        <f t="shared" si="25"/>
        <v/>
      </c>
      <c r="Z31" s="171" t="str">
        <f t="shared" si="10"/>
        <v/>
      </c>
      <c r="AA31" s="101"/>
      <c r="AB31" s="179" t="b">
        <f t="shared" si="26"/>
        <v>0</v>
      </c>
      <c r="AC31" s="179" t="str">
        <f t="shared" si="27"/>
        <v>＃</v>
      </c>
      <c r="AD31" s="179" t="str">
        <f t="shared" si="11"/>
        <v>＃</v>
      </c>
      <c r="AE31" s="179" t="str">
        <f t="shared" si="12"/>
        <v>＃</v>
      </c>
      <c r="AF31" s="179" t="str">
        <f t="shared" si="13"/>
        <v>＃</v>
      </c>
      <c r="AG31" s="179" t="str">
        <f t="shared" si="14"/>
        <v>＃</v>
      </c>
      <c r="AH31" s="179" t="str">
        <f t="shared" si="15"/>
        <v>＃</v>
      </c>
      <c r="AI31" s="179" t="str">
        <f t="shared" si="16"/>
        <v>＃</v>
      </c>
      <c r="AJ31" s="179" t="str">
        <f t="shared" si="17"/>
        <v>＃</v>
      </c>
    </row>
    <row r="32" spans="1:36" ht="15" customHeight="1">
      <c r="B32" s="167">
        <v>5</v>
      </c>
      <c r="C32" s="159" t="str">
        <f>IF($B32&gt;D$15,"",Length_15!O9)</f>
        <v/>
      </c>
      <c r="D32" s="172" t="str">
        <f t="shared" si="18"/>
        <v/>
      </c>
      <c r="E32" s="171" t="str">
        <f t="shared" si="3"/>
        <v/>
      </c>
      <c r="F32" s="159" t="str">
        <f>IF($B32&lt;=E$15,Length_15!P9,"")</f>
        <v/>
      </c>
      <c r="G32" s="172" t="str">
        <f t="shared" si="19"/>
        <v/>
      </c>
      <c r="H32" s="171" t="str">
        <f t="shared" si="4"/>
        <v/>
      </c>
      <c r="I32" s="159" t="str">
        <f>IF($B32&lt;=F$15,Length_15!Q9,"")</f>
        <v/>
      </c>
      <c r="J32" s="172" t="str">
        <f t="shared" si="20"/>
        <v/>
      </c>
      <c r="K32" s="171" t="str">
        <f t="shared" si="5"/>
        <v/>
      </c>
      <c r="L32" s="159" t="str">
        <f>IF($B32&lt;=G$15,Length_15!R9,"")</f>
        <v/>
      </c>
      <c r="M32" s="172" t="str">
        <f t="shared" si="21"/>
        <v/>
      </c>
      <c r="N32" s="171" t="str">
        <f t="shared" si="6"/>
        <v/>
      </c>
      <c r="O32" s="159" t="str">
        <f>IF($B32&lt;=H$15,Length_15!S9,"")</f>
        <v/>
      </c>
      <c r="P32" s="172" t="str">
        <f t="shared" si="22"/>
        <v/>
      </c>
      <c r="Q32" s="171" t="str">
        <f t="shared" si="7"/>
        <v/>
      </c>
      <c r="R32" s="159" t="str">
        <f>IF($B32&lt;=I$15,Length_15!T9,"")</f>
        <v/>
      </c>
      <c r="S32" s="172" t="str">
        <f t="shared" si="23"/>
        <v/>
      </c>
      <c r="T32" s="171" t="str">
        <f t="shared" si="8"/>
        <v/>
      </c>
      <c r="U32" s="159" t="str">
        <f>IF($B32&lt;=J$15,Length_15!U9,"")</f>
        <v/>
      </c>
      <c r="V32" s="172" t="str">
        <f t="shared" si="24"/>
        <v/>
      </c>
      <c r="W32" s="171" t="str">
        <f t="shared" si="9"/>
        <v/>
      </c>
      <c r="X32" s="159" t="str">
        <f>IF($B32&lt;=K$15,Length_15!V9,"")</f>
        <v/>
      </c>
      <c r="Y32" s="172" t="str">
        <f t="shared" si="25"/>
        <v/>
      </c>
      <c r="Z32" s="171" t="str">
        <f t="shared" si="10"/>
        <v/>
      </c>
      <c r="AA32" s="101"/>
      <c r="AB32" s="179" t="b">
        <f t="shared" si="26"/>
        <v>0</v>
      </c>
      <c r="AC32" s="179" t="str">
        <f t="shared" si="27"/>
        <v>＃</v>
      </c>
      <c r="AD32" s="179" t="str">
        <f t="shared" si="11"/>
        <v>＃</v>
      </c>
      <c r="AE32" s="179" t="str">
        <f t="shared" si="12"/>
        <v>＃</v>
      </c>
      <c r="AF32" s="179" t="str">
        <f t="shared" si="13"/>
        <v>＃</v>
      </c>
      <c r="AG32" s="179" t="str">
        <f t="shared" si="14"/>
        <v>＃</v>
      </c>
      <c r="AH32" s="179" t="str">
        <f t="shared" si="15"/>
        <v>＃</v>
      </c>
      <c r="AI32" s="179" t="str">
        <f t="shared" si="16"/>
        <v>＃</v>
      </c>
      <c r="AJ32" s="179" t="str">
        <f t="shared" si="17"/>
        <v>＃</v>
      </c>
    </row>
    <row r="33" spans="2:36" ht="15" customHeight="1">
      <c r="B33" s="167">
        <v>6</v>
      </c>
      <c r="C33" s="159" t="str">
        <f>IF($B33&gt;D$15,"",Length_15!O10)</f>
        <v/>
      </c>
      <c r="D33" s="172" t="str">
        <f t="shared" si="18"/>
        <v/>
      </c>
      <c r="E33" s="171" t="str">
        <f t="shared" si="3"/>
        <v/>
      </c>
      <c r="F33" s="159" t="str">
        <f>IF($B33&lt;=E$15,Length_15!P10,"")</f>
        <v/>
      </c>
      <c r="G33" s="172" t="str">
        <f t="shared" si="19"/>
        <v/>
      </c>
      <c r="H33" s="171" t="str">
        <f t="shared" si="4"/>
        <v/>
      </c>
      <c r="I33" s="159" t="str">
        <f>IF($B33&lt;=F$15,Length_15!Q10,"")</f>
        <v/>
      </c>
      <c r="J33" s="172" t="str">
        <f t="shared" si="20"/>
        <v/>
      </c>
      <c r="K33" s="171" t="str">
        <f t="shared" si="5"/>
        <v/>
      </c>
      <c r="L33" s="159" t="str">
        <f>IF($B33&lt;=G$15,Length_15!R10,"")</f>
        <v/>
      </c>
      <c r="M33" s="172" t="str">
        <f t="shared" si="21"/>
        <v/>
      </c>
      <c r="N33" s="171" t="str">
        <f t="shared" si="6"/>
        <v/>
      </c>
      <c r="O33" s="159" t="str">
        <f>IF($B33&lt;=H$15,Length_15!S10,"")</f>
        <v/>
      </c>
      <c r="P33" s="172" t="str">
        <f t="shared" si="22"/>
        <v/>
      </c>
      <c r="Q33" s="171" t="str">
        <f t="shared" si="7"/>
        <v/>
      </c>
      <c r="R33" s="159" t="str">
        <f>IF($B33&lt;=I$15,Length_15!T10,"")</f>
        <v/>
      </c>
      <c r="S33" s="172" t="str">
        <f t="shared" si="23"/>
        <v/>
      </c>
      <c r="T33" s="171" t="str">
        <f t="shared" si="8"/>
        <v/>
      </c>
      <c r="U33" s="159" t="str">
        <f>IF($B33&lt;=J$15,Length_15!U10,"")</f>
        <v/>
      </c>
      <c r="V33" s="172" t="str">
        <f t="shared" si="24"/>
        <v/>
      </c>
      <c r="W33" s="171" t="str">
        <f t="shared" si="9"/>
        <v/>
      </c>
      <c r="X33" s="159" t="str">
        <f>IF($B33&lt;=K$15,Length_15!V10,"")</f>
        <v/>
      </c>
      <c r="Y33" s="172" t="str">
        <f t="shared" si="25"/>
        <v/>
      </c>
      <c r="Z33" s="171" t="str">
        <f t="shared" si="10"/>
        <v/>
      </c>
      <c r="AA33" s="101"/>
      <c r="AB33" s="179" t="b">
        <f t="shared" si="26"/>
        <v>0</v>
      </c>
      <c r="AC33" s="179" t="str">
        <f t="shared" si="27"/>
        <v>＃</v>
      </c>
      <c r="AD33" s="179" t="str">
        <f t="shared" si="11"/>
        <v>＃</v>
      </c>
      <c r="AE33" s="179" t="str">
        <f t="shared" si="12"/>
        <v>＃</v>
      </c>
      <c r="AF33" s="179" t="str">
        <f t="shared" si="13"/>
        <v>＃</v>
      </c>
      <c r="AG33" s="179" t="str">
        <f t="shared" si="14"/>
        <v>＃</v>
      </c>
      <c r="AH33" s="179" t="str">
        <f t="shared" si="15"/>
        <v>＃</v>
      </c>
      <c r="AI33" s="179" t="str">
        <f t="shared" si="16"/>
        <v>＃</v>
      </c>
      <c r="AJ33" s="179" t="str">
        <f t="shared" si="17"/>
        <v>＃</v>
      </c>
    </row>
    <row r="34" spans="2:36" ht="15" customHeight="1">
      <c r="B34" s="167">
        <v>7</v>
      </c>
      <c r="C34" s="159" t="str">
        <f>IF($B34&gt;D$15,"",Length_15!O11)</f>
        <v/>
      </c>
      <c r="D34" s="172" t="str">
        <f t="shared" si="18"/>
        <v/>
      </c>
      <c r="E34" s="171" t="str">
        <f t="shared" si="3"/>
        <v/>
      </c>
      <c r="F34" s="159" t="str">
        <f>IF($B34&lt;=E$15,Length_15!P11,"")</f>
        <v/>
      </c>
      <c r="G34" s="172" t="str">
        <f t="shared" si="19"/>
        <v/>
      </c>
      <c r="H34" s="171" t="str">
        <f t="shared" si="4"/>
        <v/>
      </c>
      <c r="I34" s="159" t="str">
        <f>IF($B34&lt;=F$15,Length_15!Q11,"")</f>
        <v/>
      </c>
      <c r="J34" s="172" t="str">
        <f t="shared" si="20"/>
        <v/>
      </c>
      <c r="K34" s="171" t="str">
        <f t="shared" si="5"/>
        <v/>
      </c>
      <c r="L34" s="159" t="str">
        <f>IF($B34&lt;=G$15,Length_15!R11,"")</f>
        <v/>
      </c>
      <c r="M34" s="172" t="str">
        <f t="shared" si="21"/>
        <v/>
      </c>
      <c r="N34" s="171" t="str">
        <f t="shared" si="6"/>
        <v/>
      </c>
      <c r="O34" s="159" t="str">
        <f>IF($B34&lt;=H$15,Length_15!S11,"")</f>
        <v/>
      </c>
      <c r="P34" s="172" t="str">
        <f t="shared" si="22"/>
        <v/>
      </c>
      <c r="Q34" s="171" t="str">
        <f t="shared" si="7"/>
        <v/>
      </c>
      <c r="R34" s="159" t="str">
        <f>IF($B34&lt;=I$15,Length_15!T11,"")</f>
        <v/>
      </c>
      <c r="S34" s="172" t="str">
        <f t="shared" si="23"/>
        <v/>
      </c>
      <c r="T34" s="171" t="str">
        <f t="shared" si="8"/>
        <v/>
      </c>
      <c r="U34" s="159" t="str">
        <f>IF($B34&lt;=J$15,Length_15!U11,"")</f>
        <v/>
      </c>
      <c r="V34" s="172" t="str">
        <f t="shared" si="24"/>
        <v/>
      </c>
      <c r="W34" s="171" t="str">
        <f t="shared" si="9"/>
        <v/>
      </c>
      <c r="X34" s="159" t="str">
        <f>IF($B34&lt;=K$15,Length_15!V11,"")</f>
        <v/>
      </c>
      <c r="Y34" s="172" t="str">
        <f t="shared" si="25"/>
        <v/>
      </c>
      <c r="Z34" s="171" t="str">
        <f t="shared" si="10"/>
        <v/>
      </c>
      <c r="AA34" s="101"/>
      <c r="AB34" s="179" t="b">
        <f t="shared" si="26"/>
        <v>0</v>
      </c>
      <c r="AC34" s="179" t="str">
        <f t="shared" si="27"/>
        <v>＃</v>
      </c>
      <c r="AD34" s="179" t="str">
        <f t="shared" si="11"/>
        <v>＃</v>
      </c>
      <c r="AE34" s="179" t="str">
        <f t="shared" si="12"/>
        <v>＃</v>
      </c>
      <c r="AF34" s="179" t="str">
        <f t="shared" si="13"/>
        <v>＃</v>
      </c>
      <c r="AG34" s="179" t="str">
        <f t="shared" si="14"/>
        <v>＃</v>
      </c>
      <c r="AH34" s="179" t="str">
        <f t="shared" si="15"/>
        <v>＃</v>
      </c>
      <c r="AI34" s="179" t="str">
        <f t="shared" si="16"/>
        <v>＃</v>
      </c>
      <c r="AJ34" s="179" t="str">
        <f t="shared" si="17"/>
        <v>＃</v>
      </c>
    </row>
    <row r="35" spans="2:36" ht="15" customHeight="1">
      <c r="B35" s="167">
        <v>8</v>
      </c>
      <c r="C35" s="159" t="str">
        <f>IF($B35&gt;D$15,"",Length_15!O12)</f>
        <v/>
      </c>
      <c r="D35" s="172" t="str">
        <f t="shared" si="18"/>
        <v/>
      </c>
      <c r="E35" s="171" t="str">
        <f t="shared" si="3"/>
        <v/>
      </c>
      <c r="F35" s="159" t="str">
        <f>IF($B35&lt;=E$15,Length_15!P12,"")</f>
        <v/>
      </c>
      <c r="G35" s="172" t="str">
        <f t="shared" si="19"/>
        <v/>
      </c>
      <c r="H35" s="171" t="str">
        <f t="shared" si="4"/>
        <v/>
      </c>
      <c r="I35" s="159" t="str">
        <f>IF($B35&lt;=F$15,Length_15!Q12,"")</f>
        <v/>
      </c>
      <c r="J35" s="172" t="str">
        <f t="shared" si="20"/>
        <v/>
      </c>
      <c r="K35" s="171" t="str">
        <f t="shared" si="5"/>
        <v/>
      </c>
      <c r="L35" s="159" t="str">
        <f>IF($B35&lt;=G$15,Length_15!R12,"")</f>
        <v/>
      </c>
      <c r="M35" s="172" t="str">
        <f t="shared" si="21"/>
        <v/>
      </c>
      <c r="N35" s="171" t="str">
        <f t="shared" si="6"/>
        <v/>
      </c>
      <c r="O35" s="159" t="str">
        <f>IF($B35&lt;=H$15,Length_15!S12,"")</f>
        <v/>
      </c>
      <c r="P35" s="172" t="str">
        <f t="shared" si="22"/>
        <v/>
      </c>
      <c r="Q35" s="171" t="str">
        <f t="shared" si="7"/>
        <v/>
      </c>
      <c r="R35" s="159" t="str">
        <f>IF($B35&lt;=I$15,Length_15!T12,"")</f>
        <v/>
      </c>
      <c r="S35" s="172" t="str">
        <f t="shared" si="23"/>
        <v/>
      </c>
      <c r="T35" s="171" t="str">
        <f t="shared" si="8"/>
        <v/>
      </c>
      <c r="U35" s="159" t="str">
        <f>IF($B35&lt;=J$15,Length_15!U12,"")</f>
        <v/>
      </c>
      <c r="V35" s="172" t="str">
        <f t="shared" si="24"/>
        <v/>
      </c>
      <c r="W35" s="171" t="str">
        <f t="shared" si="9"/>
        <v/>
      </c>
      <c r="X35" s="159" t="str">
        <f>IF($B35&lt;=K$15,Length_15!V12,"")</f>
        <v/>
      </c>
      <c r="Y35" s="172" t="str">
        <f t="shared" si="25"/>
        <v/>
      </c>
      <c r="Z35" s="171" t="str">
        <f t="shared" si="10"/>
        <v/>
      </c>
      <c r="AA35" s="101"/>
      <c r="AB35" s="179" t="b">
        <f t="shared" si="26"/>
        <v>0</v>
      </c>
      <c r="AC35" s="179" t="str">
        <f t="shared" si="27"/>
        <v>＃</v>
      </c>
      <c r="AD35" s="179" t="str">
        <f t="shared" si="11"/>
        <v>＃</v>
      </c>
      <c r="AE35" s="179" t="str">
        <f t="shared" si="12"/>
        <v>＃</v>
      </c>
      <c r="AF35" s="179" t="str">
        <f t="shared" si="13"/>
        <v>＃</v>
      </c>
      <c r="AG35" s="179" t="str">
        <f t="shared" si="14"/>
        <v>＃</v>
      </c>
      <c r="AH35" s="179" t="str">
        <f t="shared" si="15"/>
        <v>＃</v>
      </c>
      <c r="AI35" s="179" t="str">
        <f t="shared" si="16"/>
        <v>＃</v>
      </c>
      <c r="AJ35" s="179" t="str">
        <f t="shared" si="17"/>
        <v>＃</v>
      </c>
    </row>
    <row r="36" spans="2:36" ht="15" customHeight="1">
      <c r="B36" s="167">
        <v>9</v>
      </c>
      <c r="C36" s="159" t="str">
        <f>IF($B36&gt;D$15,"",Length_15!O13)</f>
        <v/>
      </c>
      <c r="D36" s="172" t="str">
        <f t="shared" si="18"/>
        <v/>
      </c>
      <c r="E36" s="171" t="str">
        <f t="shared" si="3"/>
        <v/>
      </c>
      <c r="F36" s="159" t="str">
        <f>IF($B36&lt;=E$15,Length_15!P13,"")</f>
        <v/>
      </c>
      <c r="G36" s="172" t="str">
        <f t="shared" si="19"/>
        <v/>
      </c>
      <c r="H36" s="171" t="str">
        <f t="shared" si="4"/>
        <v/>
      </c>
      <c r="I36" s="159" t="str">
        <f>IF($B36&lt;=F$15,Length_15!Q13,"")</f>
        <v/>
      </c>
      <c r="J36" s="172" t="str">
        <f t="shared" si="20"/>
        <v/>
      </c>
      <c r="K36" s="171" t="str">
        <f t="shared" si="5"/>
        <v/>
      </c>
      <c r="L36" s="159" t="str">
        <f>IF($B36&lt;=G$15,Length_15!R13,"")</f>
        <v/>
      </c>
      <c r="M36" s="172" t="str">
        <f t="shared" si="21"/>
        <v/>
      </c>
      <c r="N36" s="171" t="str">
        <f t="shared" si="6"/>
        <v/>
      </c>
      <c r="O36" s="159" t="str">
        <f>IF($B36&lt;=H$15,Length_15!S13,"")</f>
        <v/>
      </c>
      <c r="P36" s="172" t="str">
        <f t="shared" si="22"/>
        <v/>
      </c>
      <c r="Q36" s="171" t="str">
        <f t="shared" si="7"/>
        <v/>
      </c>
      <c r="R36" s="159" t="str">
        <f>IF($B36&lt;=I$15,Length_15!T13,"")</f>
        <v/>
      </c>
      <c r="S36" s="172" t="str">
        <f t="shared" si="23"/>
        <v/>
      </c>
      <c r="T36" s="171" t="str">
        <f t="shared" si="8"/>
        <v/>
      </c>
      <c r="U36" s="159" t="str">
        <f>IF($B36&lt;=J$15,Length_15!U13,"")</f>
        <v/>
      </c>
      <c r="V36" s="172" t="str">
        <f t="shared" si="24"/>
        <v/>
      </c>
      <c r="W36" s="171" t="str">
        <f t="shared" si="9"/>
        <v/>
      </c>
      <c r="X36" s="159" t="str">
        <f>IF($B36&lt;=K$15,Length_15!V13,"")</f>
        <v/>
      </c>
      <c r="Y36" s="172" t="str">
        <f t="shared" si="25"/>
        <v/>
      </c>
      <c r="Z36" s="171" t="str">
        <f t="shared" si="10"/>
        <v/>
      </c>
      <c r="AA36" s="101"/>
      <c r="AB36" s="179" t="b">
        <f t="shared" si="26"/>
        <v>0</v>
      </c>
      <c r="AC36" s="179" t="str">
        <f t="shared" si="27"/>
        <v>＃</v>
      </c>
      <c r="AD36" s="179" t="str">
        <f t="shared" si="11"/>
        <v>＃</v>
      </c>
      <c r="AE36" s="179" t="str">
        <f t="shared" si="12"/>
        <v>＃</v>
      </c>
      <c r="AF36" s="179" t="str">
        <f t="shared" si="13"/>
        <v>＃</v>
      </c>
      <c r="AG36" s="179" t="str">
        <f t="shared" si="14"/>
        <v>＃</v>
      </c>
      <c r="AH36" s="179" t="str">
        <f t="shared" si="15"/>
        <v>＃</v>
      </c>
      <c r="AI36" s="179" t="str">
        <f t="shared" si="16"/>
        <v>＃</v>
      </c>
      <c r="AJ36" s="179" t="str">
        <f t="shared" si="17"/>
        <v>＃</v>
      </c>
    </row>
    <row r="37" spans="2:36" ht="15" customHeight="1">
      <c r="B37" s="167">
        <v>10</v>
      </c>
      <c r="C37" s="159" t="str">
        <f>IF($B37&gt;D$15,"",Length_15!O14)</f>
        <v/>
      </c>
      <c r="D37" s="172" t="str">
        <f t="shared" si="18"/>
        <v/>
      </c>
      <c r="E37" s="171" t="str">
        <f t="shared" si="3"/>
        <v/>
      </c>
      <c r="F37" s="159" t="str">
        <f>IF($B37&lt;=E$15,Length_15!P14,"")</f>
        <v/>
      </c>
      <c r="G37" s="172" t="str">
        <f t="shared" si="19"/>
        <v/>
      </c>
      <c r="H37" s="171" t="str">
        <f t="shared" si="4"/>
        <v/>
      </c>
      <c r="I37" s="159" t="str">
        <f>IF($B37&lt;=F$15,Length_15!Q14,"")</f>
        <v/>
      </c>
      <c r="J37" s="172" t="str">
        <f t="shared" si="20"/>
        <v/>
      </c>
      <c r="K37" s="171" t="str">
        <f t="shared" si="5"/>
        <v/>
      </c>
      <c r="L37" s="159" t="str">
        <f>IF($B37&lt;=G$15,Length_15!R14,"")</f>
        <v/>
      </c>
      <c r="M37" s="172" t="str">
        <f t="shared" si="21"/>
        <v/>
      </c>
      <c r="N37" s="171" t="str">
        <f t="shared" si="6"/>
        <v/>
      </c>
      <c r="O37" s="159" t="str">
        <f>IF($B37&lt;=H$15,Length_15!S14,"")</f>
        <v/>
      </c>
      <c r="P37" s="172" t="str">
        <f t="shared" si="22"/>
        <v/>
      </c>
      <c r="Q37" s="171" t="str">
        <f t="shared" si="7"/>
        <v/>
      </c>
      <c r="R37" s="159" t="str">
        <f>IF($B37&lt;=I$15,Length_15!T14,"")</f>
        <v/>
      </c>
      <c r="S37" s="172" t="str">
        <f t="shared" si="23"/>
        <v/>
      </c>
      <c r="T37" s="171" t="str">
        <f t="shared" si="8"/>
        <v/>
      </c>
      <c r="U37" s="159" t="str">
        <f>IF($B37&lt;=J$15,Length_15!U14,"")</f>
        <v/>
      </c>
      <c r="V37" s="172" t="str">
        <f t="shared" si="24"/>
        <v/>
      </c>
      <c r="W37" s="171" t="str">
        <f t="shared" si="9"/>
        <v/>
      </c>
      <c r="X37" s="159" t="str">
        <f>IF($B37&lt;=K$15,Length_15!V14,"")</f>
        <v/>
      </c>
      <c r="Y37" s="172" t="str">
        <f t="shared" si="25"/>
        <v/>
      </c>
      <c r="Z37" s="171" t="str">
        <f t="shared" si="10"/>
        <v/>
      </c>
      <c r="AA37" s="101"/>
      <c r="AB37" s="179" t="b">
        <f t="shared" si="26"/>
        <v>0</v>
      </c>
      <c r="AC37" s="179" t="str">
        <f t="shared" si="27"/>
        <v>＃</v>
      </c>
      <c r="AD37" s="179" t="str">
        <f t="shared" si="11"/>
        <v>＃</v>
      </c>
      <c r="AE37" s="179" t="str">
        <f t="shared" si="12"/>
        <v>＃</v>
      </c>
      <c r="AF37" s="179" t="str">
        <f t="shared" si="13"/>
        <v>＃</v>
      </c>
      <c r="AG37" s="179" t="str">
        <f t="shared" si="14"/>
        <v>＃</v>
      </c>
      <c r="AH37" s="179" t="str">
        <f t="shared" si="15"/>
        <v>＃</v>
      </c>
      <c r="AI37" s="179" t="str">
        <f t="shared" si="16"/>
        <v>＃</v>
      </c>
      <c r="AJ37" s="179" t="str">
        <f t="shared" si="17"/>
        <v>＃</v>
      </c>
    </row>
    <row r="38" spans="2:36" ht="15" customHeight="1">
      <c r="B38" s="167">
        <v>11</v>
      </c>
      <c r="C38" s="159" t="str">
        <f>IF($B38&gt;D$15,"",Length_15!O15)</f>
        <v/>
      </c>
      <c r="D38" s="172" t="str">
        <f t="shared" si="18"/>
        <v/>
      </c>
      <c r="E38" s="171" t="str">
        <f t="shared" si="3"/>
        <v/>
      </c>
      <c r="F38" s="159" t="str">
        <f>IF($B38&lt;=E$15,Length_15!P15,"")</f>
        <v/>
      </c>
      <c r="G38" s="172" t="str">
        <f t="shared" si="19"/>
        <v/>
      </c>
      <c r="H38" s="171" t="str">
        <f t="shared" si="4"/>
        <v/>
      </c>
      <c r="I38" s="159" t="str">
        <f>IF($B38&lt;=F$15,Length_15!Q15,"")</f>
        <v/>
      </c>
      <c r="J38" s="172" t="str">
        <f t="shared" si="20"/>
        <v/>
      </c>
      <c r="K38" s="171" t="str">
        <f t="shared" si="5"/>
        <v/>
      </c>
      <c r="L38" s="159" t="str">
        <f>IF($B38&lt;=G$15,Length_15!R15,"")</f>
        <v/>
      </c>
      <c r="M38" s="172" t="str">
        <f t="shared" si="21"/>
        <v/>
      </c>
      <c r="N38" s="171" t="str">
        <f t="shared" si="6"/>
        <v/>
      </c>
      <c r="O38" s="159" t="str">
        <f>IF($B38&lt;=H$15,Length_15!S15,"")</f>
        <v/>
      </c>
      <c r="P38" s="172" t="str">
        <f t="shared" si="22"/>
        <v/>
      </c>
      <c r="Q38" s="171" t="str">
        <f t="shared" si="7"/>
        <v/>
      </c>
      <c r="R38" s="159" t="str">
        <f>IF($B38&lt;=I$15,Length_15!T15,"")</f>
        <v/>
      </c>
      <c r="S38" s="172" t="str">
        <f t="shared" si="23"/>
        <v/>
      </c>
      <c r="T38" s="171" t="str">
        <f t="shared" si="8"/>
        <v/>
      </c>
      <c r="U38" s="159" t="str">
        <f>IF($B38&lt;=J$15,Length_15!U15,"")</f>
        <v/>
      </c>
      <c r="V38" s="172" t="str">
        <f t="shared" si="24"/>
        <v/>
      </c>
      <c r="W38" s="171" t="str">
        <f t="shared" si="9"/>
        <v/>
      </c>
      <c r="X38" s="159" t="str">
        <f>IF($B38&lt;=K$15,Length_15!V15,"")</f>
        <v/>
      </c>
      <c r="Y38" s="172" t="str">
        <f t="shared" si="25"/>
        <v/>
      </c>
      <c r="Z38" s="171" t="str">
        <f t="shared" si="10"/>
        <v/>
      </c>
      <c r="AA38" s="101"/>
      <c r="AB38" s="179" t="b">
        <f t="shared" si="26"/>
        <v>0</v>
      </c>
      <c r="AC38" s="179" t="str">
        <f t="shared" si="27"/>
        <v>＃</v>
      </c>
      <c r="AD38" s="179" t="str">
        <f t="shared" si="11"/>
        <v>＃</v>
      </c>
      <c r="AE38" s="179" t="str">
        <f t="shared" si="12"/>
        <v>＃</v>
      </c>
      <c r="AF38" s="179" t="str">
        <f t="shared" si="13"/>
        <v>＃</v>
      </c>
      <c r="AG38" s="179" t="str">
        <f t="shared" si="14"/>
        <v>＃</v>
      </c>
      <c r="AH38" s="179" t="str">
        <f t="shared" si="15"/>
        <v>＃</v>
      </c>
      <c r="AI38" s="179" t="str">
        <f t="shared" si="16"/>
        <v>＃</v>
      </c>
      <c r="AJ38" s="179" t="str">
        <f t="shared" si="17"/>
        <v>＃</v>
      </c>
    </row>
    <row r="39" spans="2:36" ht="15" customHeight="1">
      <c r="B39" s="167">
        <v>12</v>
      </c>
      <c r="C39" s="159" t="str">
        <f>IF($B39&gt;D$15,"",Length_15!O16)</f>
        <v/>
      </c>
      <c r="D39" s="172" t="str">
        <f t="shared" si="18"/>
        <v/>
      </c>
      <c r="E39" s="171" t="str">
        <f t="shared" si="3"/>
        <v/>
      </c>
      <c r="F39" s="159" t="str">
        <f>IF($B39&lt;=E$15,Length_15!P16,"")</f>
        <v/>
      </c>
      <c r="G39" s="172" t="str">
        <f t="shared" si="19"/>
        <v/>
      </c>
      <c r="H39" s="171" t="str">
        <f t="shared" si="4"/>
        <v/>
      </c>
      <c r="I39" s="159" t="str">
        <f>IF($B39&lt;=F$15,Length_15!Q16,"")</f>
        <v/>
      </c>
      <c r="J39" s="172" t="str">
        <f t="shared" si="20"/>
        <v/>
      </c>
      <c r="K39" s="171" t="str">
        <f t="shared" si="5"/>
        <v/>
      </c>
      <c r="L39" s="159" t="str">
        <f>IF($B39&lt;=G$15,Length_15!R16,"")</f>
        <v/>
      </c>
      <c r="M39" s="172" t="str">
        <f t="shared" si="21"/>
        <v/>
      </c>
      <c r="N39" s="171" t="str">
        <f t="shared" si="6"/>
        <v/>
      </c>
      <c r="O39" s="159" t="str">
        <f>IF($B39&lt;=H$15,Length_15!S16,"")</f>
        <v/>
      </c>
      <c r="P39" s="172" t="str">
        <f t="shared" si="22"/>
        <v/>
      </c>
      <c r="Q39" s="171" t="str">
        <f t="shared" si="7"/>
        <v/>
      </c>
      <c r="R39" s="159" t="str">
        <f>IF($B39&lt;=I$15,Length_15!T16,"")</f>
        <v/>
      </c>
      <c r="S39" s="172" t="str">
        <f t="shared" si="23"/>
        <v/>
      </c>
      <c r="T39" s="171" t="str">
        <f t="shared" si="8"/>
        <v/>
      </c>
      <c r="U39" s="159" t="str">
        <f>IF($B39&lt;=J$15,Length_15!U16,"")</f>
        <v/>
      </c>
      <c r="V39" s="172" t="str">
        <f t="shared" si="24"/>
        <v/>
      </c>
      <c r="W39" s="171" t="str">
        <f t="shared" si="9"/>
        <v/>
      </c>
      <c r="X39" s="159" t="str">
        <f>IF($B39&lt;=K$15,Length_15!V16,"")</f>
        <v/>
      </c>
      <c r="Y39" s="172" t="str">
        <f t="shared" si="25"/>
        <v/>
      </c>
      <c r="Z39" s="171" t="str">
        <f t="shared" si="10"/>
        <v/>
      </c>
      <c r="AA39" s="101"/>
      <c r="AB39" s="179" t="b">
        <f t="shared" si="26"/>
        <v>0</v>
      </c>
      <c r="AC39" s="179" t="str">
        <f t="shared" si="27"/>
        <v>＃</v>
      </c>
      <c r="AD39" s="179" t="str">
        <f t="shared" si="11"/>
        <v>＃</v>
      </c>
      <c r="AE39" s="179" t="str">
        <f t="shared" si="12"/>
        <v>＃</v>
      </c>
      <c r="AF39" s="179" t="str">
        <f t="shared" si="13"/>
        <v>＃</v>
      </c>
      <c r="AG39" s="179" t="str">
        <f t="shared" si="14"/>
        <v>＃</v>
      </c>
      <c r="AH39" s="179" t="str">
        <f t="shared" si="15"/>
        <v>＃</v>
      </c>
      <c r="AI39" s="179" t="str">
        <f t="shared" si="16"/>
        <v>＃</v>
      </c>
      <c r="AJ39" s="179" t="str">
        <f t="shared" si="17"/>
        <v>＃</v>
      </c>
    </row>
    <row r="40" spans="2:36" ht="15" customHeight="1">
      <c r="B40" s="167">
        <v>13</v>
      </c>
      <c r="C40" s="159" t="str">
        <f>IF($B40&gt;D$15,"",Length_15!O17)</f>
        <v/>
      </c>
      <c r="D40" s="172" t="str">
        <f t="shared" si="18"/>
        <v/>
      </c>
      <c r="E40" s="171" t="str">
        <f t="shared" si="3"/>
        <v/>
      </c>
      <c r="F40" s="159" t="str">
        <f>IF($B40&lt;=E$15,Length_15!P17,"")</f>
        <v/>
      </c>
      <c r="G40" s="172" t="str">
        <f t="shared" si="19"/>
        <v/>
      </c>
      <c r="H40" s="171" t="str">
        <f t="shared" si="4"/>
        <v/>
      </c>
      <c r="I40" s="159" t="str">
        <f>IF($B40&lt;=F$15,Length_15!Q17,"")</f>
        <v/>
      </c>
      <c r="J40" s="172" t="str">
        <f t="shared" si="20"/>
        <v/>
      </c>
      <c r="K40" s="171" t="str">
        <f t="shared" si="5"/>
        <v/>
      </c>
      <c r="L40" s="159" t="str">
        <f>IF($B40&lt;=G$15,Length_15!R17,"")</f>
        <v/>
      </c>
      <c r="M40" s="172" t="str">
        <f t="shared" si="21"/>
        <v/>
      </c>
      <c r="N40" s="171" t="str">
        <f t="shared" si="6"/>
        <v/>
      </c>
      <c r="O40" s="159" t="str">
        <f>IF($B40&lt;=H$15,Length_15!S17,"")</f>
        <v/>
      </c>
      <c r="P40" s="172" t="str">
        <f t="shared" si="22"/>
        <v/>
      </c>
      <c r="Q40" s="171" t="str">
        <f t="shared" si="7"/>
        <v/>
      </c>
      <c r="R40" s="159" t="str">
        <f>IF($B40&lt;=I$15,Length_15!T17,"")</f>
        <v/>
      </c>
      <c r="S40" s="172" t="str">
        <f t="shared" si="23"/>
        <v/>
      </c>
      <c r="T40" s="171" t="str">
        <f t="shared" si="8"/>
        <v/>
      </c>
      <c r="U40" s="159" t="str">
        <f>IF($B40&lt;=J$15,Length_15!U17,"")</f>
        <v/>
      </c>
      <c r="V40" s="172" t="str">
        <f t="shared" si="24"/>
        <v/>
      </c>
      <c r="W40" s="171" t="str">
        <f t="shared" si="9"/>
        <v/>
      </c>
      <c r="X40" s="159" t="str">
        <f>IF($B40&lt;=K$15,Length_15!V17,"")</f>
        <v/>
      </c>
      <c r="Y40" s="172" t="str">
        <f t="shared" si="25"/>
        <v/>
      </c>
      <c r="Z40" s="171" t="str">
        <f t="shared" si="10"/>
        <v/>
      </c>
      <c r="AA40" s="101"/>
      <c r="AB40" s="179" t="b">
        <f t="shared" si="26"/>
        <v>0</v>
      </c>
      <c r="AC40" s="179" t="str">
        <f t="shared" si="27"/>
        <v>＃</v>
      </c>
      <c r="AD40" s="179" t="str">
        <f t="shared" si="11"/>
        <v>＃</v>
      </c>
      <c r="AE40" s="179" t="str">
        <f t="shared" si="12"/>
        <v>＃</v>
      </c>
      <c r="AF40" s="179" t="str">
        <f t="shared" si="13"/>
        <v>＃</v>
      </c>
      <c r="AG40" s="179" t="str">
        <f t="shared" si="14"/>
        <v>＃</v>
      </c>
      <c r="AH40" s="179" t="str">
        <f t="shared" si="15"/>
        <v>＃</v>
      </c>
      <c r="AI40" s="179" t="str">
        <f t="shared" si="16"/>
        <v>＃</v>
      </c>
      <c r="AJ40" s="179" t="str">
        <f t="shared" si="17"/>
        <v>＃</v>
      </c>
    </row>
    <row r="41" spans="2:36" ht="15" customHeight="1">
      <c r="B41" s="167">
        <v>14</v>
      </c>
      <c r="C41" s="159" t="str">
        <f>IF($B41&gt;D$15,"",Length_15!O18)</f>
        <v/>
      </c>
      <c r="D41" s="172" t="str">
        <f t="shared" si="18"/>
        <v/>
      </c>
      <c r="E41" s="171" t="str">
        <f t="shared" si="3"/>
        <v/>
      </c>
      <c r="F41" s="159" t="str">
        <f>IF($B41&lt;=E$15,Length_15!P18,"")</f>
        <v/>
      </c>
      <c r="G41" s="172" t="str">
        <f t="shared" si="19"/>
        <v/>
      </c>
      <c r="H41" s="171" t="str">
        <f t="shared" si="4"/>
        <v/>
      </c>
      <c r="I41" s="159" t="str">
        <f>IF($B41&lt;=F$15,Length_15!Q18,"")</f>
        <v/>
      </c>
      <c r="J41" s="172" t="str">
        <f t="shared" si="20"/>
        <v/>
      </c>
      <c r="K41" s="171" t="str">
        <f t="shared" si="5"/>
        <v/>
      </c>
      <c r="L41" s="159" t="str">
        <f>IF($B41&lt;=G$15,Length_15!R18,"")</f>
        <v/>
      </c>
      <c r="M41" s="172" t="str">
        <f t="shared" si="21"/>
        <v/>
      </c>
      <c r="N41" s="171" t="str">
        <f t="shared" si="6"/>
        <v/>
      </c>
      <c r="O41" s="159" t="str">
        <f>IF($B41&lt;=H$15,Length_15!S18,"")</f>
        <v/>
      </c>
      <c r="P41" s="172" t="str">
        <f t="shared" si="22"/>
        <v/>
      </c>
      <c r="Q41" s="171" t="str">
        <f t="shared" si="7"/>
        <v/>
      </c>
      <c r="R41" s="159" t="str">
        <f>IF($B41&lt;=I$15,Length_15!T18,"")</f>
        <v/>
      </c>
      <c r="S41" s="172" t="str">
        <f t="shared" si="23"/>
        <v/>
      </c>
      <c r="T41" s="171" t="str">
        <f t="shared" si="8"/>
        <v/>
      </c>
      <c r="U41" s="159" t="str">
        <f>IF($B41&lt;=J$15,Length_15!U18,"")</f>
        <v/>
      </c>
      <c r="V41" s="172" t="str">
        <f t="shared" si="24"/>
        <v/>
      </c>
      <c r="W41" s="171" t="str">
        <f t="shared" si="9"/>
        <v/>
      </c>
      <c r="X41" s="159" t="str">
        <f>IF($B41&lt;=K$15,Length_15!V18,"")</f>
        <v/>
      </c>
      <c r="Y41" s="172" t="str">
        <f t="shared" si="25"/>
        <v/>
      </c>
      <c r="Z41" s="171" t="str">
        <f t="shared" si="10"/>
        <v/>
      </c>
      <c r="AA41" s="101"/>
      <c r="AB41" s="179" t="b">
        <f t="shared" si="26"/>
        <v>0</v>
      </c>
      <c r="AC41" s="179" t="str">
        <f t="shared" si="27"/>
        <v>＃</v>
      </c>
      <c r="AD41" s="179" t="str">
        <f t="shared" si="11"/>
        <v>＃</v>
      </c>
      <c r="AE41" s="179" t="str">
        <f t="shared" si="12"/>
        <v>＃</v>
      </c>
      <c r="AF41" s="179" t="str">
        <f t="shared" si="13"/>
        <v>＃</v>
      </c>
      <c r="AG41" s="179" t="str">
        <f t="shared" si="14"/>
        <v>＃</v>
      </c>
      <c r="AH41" s="179" t="str">
        <f t="shared" si="15"/>
        <v>＃</v>
      </c>
      <c r="AI41" s="179" t="str">
        <f t="shared" si="16"/>
        <v>＃</v>
      </c>
      <c r="AJ41" s="179" t="str">
        <f t="shared" si="17"/>
        <v>＃</v>
      </c>
    </row>
    <row r="42" spans="2:36" ht="15" customHeight="1">
      <c r="B42" s="167">
        <v>15</v>
      </c>
      <c r="C42" s="159" t="str">
        <f>IF($B42&gt;D$15,"",Length_15!O19)</f>
        <v/>
      </c>
      <c r="D42" s="172" t="str">
        <f t="shared" si="18"/>
        <v/>
      </c>
      <c r="E42" s="171" t="str">
        <f t="shared" si="3"/>
        <v/>
      </c>
      <c r="F42" s="159" t="str">
        <f>IF($B42&lt;=E$15,Length_15!P19,"")</f>
        <v/>
      </c>
      <c r="G42" s="172" t="str">
        <f t="shared" si="19"/>
        <v/>
      </c>
      <c r="H42" s="171" t="str">
        <f t="shared" si="4"/>
        <v/>
      </c>
      <c r="I42" s="159" t="str">
        <f>IF($B42&lt;=F$15,Length_15!Q19,"")</f>
        <v/>
      </c>
      <c r="J42" s="172" t="str">
        <f t="shared" si="20"/>
        <v/>
      </c>
      <c r="K42" s="171" t="str">
        <f t="shared" si="5"/>
        <v/>
      </c>
      <c r="L42" s="159" t="str">
        <f>IF($B42&lt;=G$15,Length_15!R19,"")</f>
        <v/>
      </c>
      <c r="M42" s="172" t="str">
        <f t="shared" si="21"/>
        <v/>
      </c>
      <c r="N42" s="171" t="str">
        <f t="shared" si="6"/>
        <v/>
      </c>
      <c r="O42" s="159" t="str">
        <f>IF($B42&lt;=H$15,Length_15!S19,"")</f>
        <v/>
      </c>
      <c r="P42" s="172" t="str">
        <f t="shared" si="22"/>
        <v/>
      </c>
      <c r="Q42" s="171" t="str">
        <f t="shared" si="7"/>
        <v/>
      </c>
      <c r="R42" s="159" t="str">
        <f>IF($B42&lt;=I$15,Length_15!T19,"")</f>
        <v/>
      </c>
      <c r="S42" s="172" t="str">
        <f t="shared" si="23"/>
        <v/>
      </c>
      <c r="T42" s="171" t="str">
        <f t="shared" si="8"/>
        <v/>
      </c>
      <c r="U42" s="159" t="str">
        <f>IF($B42&lt;=J$15,Length_15!U19,"")</f>
        <v/>
      </c>
      <c r="V42" s="172" t="str">
        <f t="shared" si="24"/>
        <v/>
      </c>
      <c r="W42" s="171" t="str">
        <f t="shared" si="9"/>
        <v/>
      </c>
      <c r="X42" s="159" t="str">
        <f>IF($B42&lt;=K$15,Length_15!V19,"")</f>
        <v/>
      </c>
      <c r="Y42" s="172" t="str">
        <f t="shared" si="25"/>
        <v/>
      </c>
      <c r="Z42" s="171" t="str">
        <f t="shared" si="10"/>
        <v/>
      </c>
      <c r="AA42" s="101"/>
      <c r="AB42" s="179" t="b">
        <f t="shared" si="26"/>
        <v>0</v>
      </c>
      <c r="AC42" s="179" t="str">
        <f t="shared" si="27"/>
        <v>＃</v>
      </c>
      <c r="AD42" s="179" t="str">
        <f t="shared" si="11"/>
        <v>＃</v>
      </c>
      <c r="AE42" s="179" t="str">
        <f t="shared" si="12"/>
        <v>＃</v>
      </c>
      <c r="AF42" s="179" t="str">
        <f t="shared" si="13"/>
        <v>＃</v>
      </c>
      <c r="AG42" s="179" t="str">
        <f t="shared" si="14"/>
        <v>＃</v>
      </c>
      <c r="AH42" s="179" t="str">
        <f t="shared" si="15"/>
        <v>＃</v>
      </c>
      <c r="AI42" s="179" t="str">
        <f t="shared" si="16"/>
        <v>＃</v>
      </c>
      <c r="AJ42" s="179" t="str">
        <f t="shared" si="17"/>
        <v>＃</v>
      </c>
    </row>
    <row r="43" spans="2:36" ht="15" customHeight="1">
      <c r="B43" s="167">
        <v>16</v>
      </c>
      <c r="C43" s="159" t="str">
        <f>IF($B43&gt;D$15,"",Length_15!O20)</f>
        <v/>
      </c>
      <c r="D43" s="172" t="str">
        <f t="shared" si="18"/>
        <v/>
      </c>
      <c r="E43" s="171" t="str">
        <f t="shared" si="3"/>
        <v/>
      </c>
      <c r="F43" s="159" t="str">
        <f>IF($B43&lt;=E$15,Length_15!P20,"")</f>
        <v/>
      </c>
      <c r="G43" s="172" t="str">
        <f t="shared" si="19"/>
        <v/>
      </c>
      <c r="H43" s="171" t="str">
        <f t="shared" si="4"/>
        <v/>
      </c>
      <c r="I43" s="159" t="str">
        <f>IF($B43&lt;=F$15,Length_15!Q20,"")</f>
        <v/>
      </c>
      <c r="J43" s="172" t="str">
        <f t="shared" si="20"/>
        <v/>
      </c>
      <c r="K43" s="171" t="str">
        <f t="shared" si="5"/>
        <v/>
      </c>
      <c r="L43" s="159" t="str">
        <f>IF($B43&lt;=G$15,Length_15!R20,"")</f>
        <v/>
      </c>
      <c r="M43" s="172" t="str">
        <f t="shared" si="21"/>
        <v/>
      </c>
      <c r="N43" s="171" t="str">
        <f t="shared" si="6"/>
        <v/>
      </c>
      <c r="O43" s="159" t="str">
        <f>IF($B43&lt;=H$15,Length_15!S20,"")</f>
        <v/>
      </c>
      <c r="P43" s="172" t="str">
        <f t="shared" si="22"/>
        <v/>
      </c>
      <c r="Q43" s="171" t="str">
        <f t="shared" si="7"/>
        <v/>
      </c>
      <c r="R43" s="159" t="str">
        <f>IF($B43&lt;=I$15,Length_15!T20,"")</f>
        <v/>
      </c>
      <c r="S43" s="172" t="str">
        <f t="shared" si="23"/>
        <v/>
      </c>
      <c r="T43" s="171" t="str">
        <f t="shared" si="8"/>
        <v/>
      </c>
      <c r="U43" s="159" t="str">
        <f>IF($B43&lt;=J$15,Length_15!U20,"")</f>
        <v/>
      </c>
      <c r="V43" s="172" t="str">
        <f t="shared" si="24"/>
        <v/>
      </c>
      <c r="W43" s="171" t="str">
        <f t="shared" si="9"/>
        <v/>
      </c>
      <c r="X43" s="159" t="str">
        <f>IF($B43&lt;=K$15,Length_15!V20,"")</f>
        <v/>
      </c>
      <c r="Y43" s="172" t="str">
        <f t="shared" si="25"/>
        <v/>
      </c>
      <c r="Z43" s="171" t="str">
        <f t="shared" si="10"/>
        <v/>
      </c>
      <c r="AA43" s="101"/>
      <c r="AB43" s="179" t="b">
        <f t="shared" si="26"/>
        <v>0</v>
      </c>
      <c r="AC43" s="179" t="str">
        <f t="shared" si="27"/>
        <v>＃</v>
      </c>
      <c r="AD43" s="179" t="str">
        <f t="shared" si="11"/>
        <v>＃</v>
      </c>
      <c r="AE43" s="179" t="str">
        <f t="shared" si="12"/>
        <v>＃</v>
      </c>
      <c r="AF43" s="179" t="str">
        <f t="shared" si="13"/>
        <v>＃</v>
      </c>
      <c r="AG43" s="179" t="str">
        <f t="shared" si="14"/>
        <v>＃</v>
      </c>
      <c r="AH43" s="179" t="str">
        <f t="shared" si="15"/>
        <v>＃</v>
      </c>
      <c r="AI43" s="179" t="str">
        <f t="shared" si="16"/>
        <v>＃</v>
      </c>
      <c r="AJ43" s="179" t="str">
        <f t="shared" si="17"/>
        <v>＃</v>
      </c>
    </row>
    <row r="44" spans="2:36" ht="15" customHeight="1">
      <c r="B44" s="167">
        <v>17</v>
      </c>
      <c r="C44" s="159" t="str">
        <f>IF($B44&gt;D$15,"",Length_15!O21)</f>
        <v/>
      </c>
      <c r="D44" s="172" t="str">
        <f t="shared" si="18"/>
        <v/>
      </c>
      <c r="E44" s="171" t="str">
        <f t="shared" si="3"/>
        <v/>
      </c>
      <c r="F44" s="159" t="str">
        <f>IF($B44&lt;=E$15,Length_15!P21,"")</f>
        <v/>
      </c>
      <c r="G44" s="172" t="str">
        <f t="shared" si="19"/>
        <v/>
      </c>
      <c r="H44" s="171" t="str">
        <f t="shared" si="4"/>
        <v/>
      </c>
      <c r="I44" s="159" t="str">
        <f>IF($B44&lt;=F$15,Length_15!Q21,"")</f>
        <v/>
      </c>
      <c r="J44" s="172" t="str">
        <f t="shared" si="20"/>
        <v/>
      </c>
      <c r="K44" s="171" t="str">
        <f t="shared" si="5"/>
        <v/>
      </c>
      <c r="L44" s="159" t="str">
        <f>IF($B44&lt;=G$15,Length_15!R21,"")</f>
        <v/>
      </c>
      <c r="M44" s="172" t="str">
        <f t="shared" si="21"/>
        <v/>
      </c>
      <c r="N44" s="171" t="str">
        <f t="shared" si="6"/>
        <v/>
      </c>
      <c r="O44" s="159" t="str">
        <f>IF($B44&lt;=H$15,Length_15!S21,"")</f>
        <v/>
      </c>
      <c r="P44" s="172" t="str">
        <f t="shared" si="22"/>
        <v/>
      </c>
      <c r="Q44" s="171" t="str">
        <f t="shared" si="7"/>
        <v/>
      </c>
      <c r="R44" s="159" t="str">
        <f>IF($B44&lt;=I$15,Length_15!T21,"")</f>
        <v/>
      </c>
      <c r="S44" s="172" t="str">
        <f t="shared" si="23"/>
        <v/>
      </c>
      <c r="T44" s="171" t="str">
        <f t="shared" si="8"/>
        <v/>
      </c>
      <c r="U44" s="159" t="str">
        <f>IF($B44&lt;=J$15,Length_15!U21,"")</f>
        <v/>
      </c>
      <c r="V44" s="172" t="str">
        <f t="shared" si="24"/>
        <v/>
      </c>
      <c r="W44" s="171" t="str">
        <f t="shared" si="9"/>
        <v/>
      </c>
      <c r="X44" s="159" t="str">
        <f>IF($B44&lt;=K$15,Length_15!V21,"")</f>
        <v/>
      </c>
      <c r="Y44" s="172" t="str">
        <f t="shared" si="25"/>
        <v/>
      </c>
      <c r="Z44" s="171" t="str">
        <f t="shared" si="10"/>
        <v/>
      </c>
      <c r="AA44" s="101"/>
      <c r="AB44" s="179" t="b">
        <f t="shared" si="26"/>
        <v>0</v>
      </c>
      <c r="AC44" s="179" t="str">
        <f t="shared" si="27"/>
        <v>＃</v>
      </c>
      <c r="AD44" s="179" t="str">
        <f t="shared" si="11"/>
        <v>＃</v>
      </c>
      <c r="AE44" s="179" t="str">
        <f t="shared" si="12"/>
        <v>＃</v>
      </c>
      <c r="AF44" s="179" t="str">
        <f t="shared" si="13"/>
        <v>＃</v>
      </c>
      <c r="AG44" s="179" t="str">
        <f t="shared" si="14"/>
        <v>＃</v>
      </c>
      <c r="AH44" s="179" t="str">
        <f t="shared" si="15"/>
        <v>＃</v>
      </c>
      <c r="AI44" s="179" t="str">
        <f t="shared" si="16"/>
        <v>＃</v>
      </c>
      <c r="AJ44" s="179" t="str">
        <f t="shared" si="17"/>
        <v>＃</v>
      </c>
    </row>
    <row r="45" spans="2:36" ht="15" customHeight="1">
      <c r="B45" s="167">
        <v>18</v>
      </c>
      <c r="C45" s="159" t="str">
        <f>IF($B45&gt;D$15,"",Length_15!O22)</f>
        <v/>
      </c>
      <c r="D45" s="172" t="str">
        <f t="shared" si="18"/>
        <v/>
      </c>
      <c r="E45" s="171" t="str">
        <f t="shared" si="3"/>
        <v/>
      </c>
      <c r="F45" s="159" t="str">
        <f>IF($B45&lt;=E$15,Length_15!P22,"")</f>
        <v/>
      </c>
      <c r="G45" s="172" t="str">
        <f t="shared" si="19"/>
        <v/>
      </c>
      <c r="H45" s="171" t="str">
        <f t="shared" si="4"/>
        <v/>
      </c>
      <c r="I45" s="159" t="str">
        <f>IF($B45&lt;=F$15,Length_15!Q22,"")</f>
        <v/>
      </c>
      <c r="J45" s="172" t="str">
        <f t="shared" si="20"/>
        <v/>
      </c>
      <c r="K45" s="171" t="str">
        <f t="shared" si="5"/>
        <v/>
      </c>
      <c r="L45" s="159" t="str">
        <f>IF($B45&lt;=G$15,Length_15!R22,"")</f>
        <v/>
      </c>
      <c r="M45" s="172" t="str">
        <f t="shared" si="21"/>
        <v/>
      </c>
      <c r="N45" s="171" t="str">
        <f t="shared" si="6"/>
        <v/>
      </c>
      <c r="O45" s="159" t="str">
        <f>IF($B45&lt;=H$15,Length_15!S22,"")</f>
        <v/>
      </c>
      <c r="P45" s="172" t="str">
        <f t="shared" si="22"/>
        <v/>
      </c>
      <c r="Q45" s="171" t="str">
        <f t="shared" si="7"/>
        <v/>
      </c>
      <c r="R45" s="159" t="str">
        <f>IF($B45&lt;=I$15,Length_15!T22,"")</f>
        <v/>
      </c>
      <c r="S45" s="172" t="str">
        <f t="shared" si="23"/>
        <v/>
      </c>
      <c r="T45" s="171" t="str">
        <f t="shared" si="8"/>
        <v/>
      </c>
      <c r="U45" s="159" t="str">
        <f>IF($B45&lt;=J$15,Length_15!U22,"")</f>
        <v/>
      </c>
      <c r="V45" s="172" t="str">
        <f t="shared" si="24"/>
        <v/>
      </c>
      <c r="W45" s="171" t="str">
        <f t="shared" si="9"/>
        <v/>
      </c>
      <c r="X45" s="159" t="str">
        <f>IF($B45&lt;=K$15,Length_15!V22,"")</f>
        <v/>
      </c>
      <c r="Y45" s="172" t="str">
        <f t="shared" si="25"/>
        <v/>
      </c>
      <c r="Z45" s="171" t="str">
        <f t="shared" si="10"/>
        <v/>
      </c>
      <c r="AA45" s="101"/>
      <c r="AB45" s="179" t="b">
        <f t="shared" si="26"/>
        <v>0</v>
      </c>
      <c r="AC45" s="179" t="str">
        <f t="shared" si="27"/>
        <v>＃</v>
      </c>
      <c r="AD45" s="179" t="str">
        <f t="shared" si="11"/>
        <v>＃</v>
      </c>
      <c r="AE45" s="179" t="str">
        <f t="shared" si="12"/>
        <v>＃</v>
      </c>
      <c r="AF45" s="179" t="str">
        <f t="shared" si="13"/>
        <v>＃</v>
      </c>
      <c r="AG45" s="179" t="str">
        <f t="shared" si="14"/>
        <v>＃</v>
      </c>
      <c r="AH45" s="179" t="str">
        <f t="shared" si="15"/>
        <v>＃</v>
      </c>
      <c r="AI45" s="179" t="str">
        <f t="shared" si="16"/>
        <v>＃</v>
      </c>
      <c r="AJ45" s="179" t="str">
        <f t="shared" si="17"/>
        <v>＃</v>
      </c>
    </row>
    <row r="46" spans="2:36" ht="15" customHeight="1">
      <c r="B46" s="167">
        <v>19</v>
      </c>
      <c r="C46" s="159" t="str">
        <f>IF($B46&gt;D$15,"",Length_15!O23)</f>
        <v/>
      </c>
      <c r="D46" s="172" t="str">
        <f t="shared" si="18"/>
        <v/>
      </c>
      <c r="E46" s="171" t="str">
        <f t="shared" si="3"/>
        <v/>
      </c>
      <c r="F46" s="159" t="str">
        <f>IF($B46&lt;=E$15,Length_15!P23,"")</f>
        <v/>
      </c>
      <c r="G46" s="172" t="str">
        <f t="shared" si="19"/>
        <v/>
      </c>
      <c r="H46" s="171" t="str">
        <f t="shared" si="4"/>
        <v/>
      </c>
      <c r="I46" s="159" t="str">
        <f>IF($B46&lt;=F$15,Length_15!Q23,"")</f>
        <v/>
      </c>
      <c r="J46" s="172" t="str">
        <f t="shared" si="20"/>
        <v/>
      </c>
      <c r="K46" s="171" t="str">
        <f t="shared" si="5"/>
        <v/>
      </c>
      <c r="L46" s="159" t="str">
        <f>IF($B46&lt;=G$15,Length_15!R23,"")</f>
        <v/>
      </c>
      <c r="M46" s="172" t="str">
        <f t="shared" si="21"/>
        <v/>
      </c>
      <c r="N46" s="171" t="str">
        <f t="shared" si="6"/>
        <v/>
      </c>
      <c r="O46" s="159" t="str">
        <f>IF($B46&lt;=H$15,Length_15!S23,"")</f>
        <v/>
      </c>
      <c r="P46" s="172" t="str">
        <f t="shared" si="22"/>
        <v/>
      </c>
      <c r="Q46" s="171" t="str">
        <f t="shared" si="7"/>
        <v/>
      </c>
      <c r="R46" s="159" t="str">
        <f>IF($B46&lt;=I$15,Length_15!T23,"")</f>
        <v/>
      </c>
      <c r="S46" s="172" t="str">
        <f t="shared" si="23"/>
        <v/>
      </c>
      <c r="T46" s="171" t="str">
        <f t="shared" si="8"/>
        <v/>
      </c>
      <c r="U46" s="159" t="str">
        <f>IF($B46&lt;=J$15,Length_15!U23,"")</f>
        <v/>
      </c>
      <c r="V46" s="172" t="str">
        <f t="shared" si="24"/>
        <v/>
      </c>
      <c r="W46" s="171" t="str">
        <f t="shared" si="9"/>
        <v/>
      </c>
      <c r="X46" s="159" t="str">
        <f>IF($B46&lt;=K$15,Length_15!V23,"")</f>
        <v/>
      </c>
      <c r="Y46" s="172" t="str">
        <f t="shared" si="25"/>
        <v/>
      </c>
      <c r="Z46" s="171" t="str">
        <f t="shared" si="10"/>
        <v/>
      </c>
      <c r="AA46" s="101"/>
      <c r="AB46" s="179" t="b">
        <f t="shared" si="26"/>
        <v>0</v>
      </c>
      <c r="AC46" s="179" t="str">
        <f t="shared" si="27"/>
        <v>＃</v>
      </c>
      <c r="AD46" s="179" t="str">
        <f t="shared" si="11"/>
        <v>＃</v>
      </c>
      <c r="AE46" s="179" t="str">
        <f t="shared" si="12"/>
        <v>＃</v>
      </c>
      <c r="AF46" s="179" t="str">
        <f t="shared" si="13"/>
        <v>＃</v>
      </c>
      <c r="AG46" s="179" t="str">
        <f t="shared" si="14"/>
        <v>＃</v>
      </c>
      <c r="AH46" s="179" t="str">
        <f t="shared" si="15"/>
        <v>＃</v>
      </c>
      <c r="AI46" s="179" t="str">
        <f t="shared" si="16"/>
        <v>＃</v>
      </c>
      <c r="AJ46" s="179" t="str">
        <f t="shared" si="17"/>
        <v>＃</v>
      </c>
    </row>
    <row r="47" spans="2:36" ht="15" customHeight="1">
      <c r="B47" s="167">
        <v>20</v>
      </c>
      <c r="C47" s="159" t="str">
        <f>IF($B47&gt;D$15,"",Length_15!O24)</f>
        <v/>
      </c>
      <c r="D47" s="172" t="str">
        <f t="shared" si="18"/>
        <v/>
      </c>
      <c r="E47" s="171" t="str">
        <f t="shared" si="3"/>
        <v/>
      </c>
      <c r="F47" s="159" t="str">
        <f>IF($B47&lt;=E$15,Length_15!P24,"")</f>
        <v/>
      </c>
      <c r="G47" s="172" t="str">
        <f t="shared" si="19"/>
        <v/>
      </c>
      <c r="H47" s="171" t="str">
        <f t="shared" si="4"/>
        <v/>
      </c>
      <c r="I47" s="159" t="str">
        <f>IF($B47&lt;=F$15,Length_15!Q24,"")</f>
        <v/>
      </c>
      <c r="J47" s="172" t="str">
        <f t="shared" si="20"/>
        <v/>
      </c>
      <c r="K47" s="171" t="str">
        <f t="shared" si="5"/>
        <v/>
      </c>
      <c r="L47" s="159" t="str">
        <f>IF($B47&lt;=G$15,Length_15!R24,"")</f>
        <v/>
      </c>
      <c r="M47" s="172" t="str">
        <f t="shared" si="21"/>
        <v/>
      </c>
      <c r="N47" s="171" t="str">
        <f t="shared" si="6"/>
        <v/>
      </c>
      <c r="O47" s="159" t="str">
        <f>IF($B47&lt;=H$15,Length_15!S24,"")</f>
        <v/>
      </c>
      <c r="P47" s="172" t="str">
        <f t="shared" si="22"/>
        <v/>
      </c>
      <c r="Q47" s="171" t="str">
        <f t="shared" si="7"/>
        <v/>
      </c>
      <c r="R47" s="159" t="str">
        <f>IF($B47&lt;=I$15,Length_15!T24,"")</f>
        <v/>
      </c>
      <c r="S47" s="172" t="str">
        <f t="shared" si="23"/>
        <v/>
      </c>
      <c r="T47" s="171" t="str">
        <f t="shared" si="8"/>
        <v/>
      </c>
      <c r="U47" s="159" t="str">
        <f>IF($B47&lt;=J$15,Length_15!U24,"")</f>
        <v/>
      </c>
      <c r="V47" s="172" t="str">
        <f t="shared" si="24"/>
        <v/>
      </c>
      <c r="W47" s="171" t="str">
        <f t="shared" si="9"/>
        <v/>
      </c>
      <c r="X47" s="159" t="str">
        <f>IF($B47&lt;=K$15,Length_15!V24,"")</f>
        <v/>
      </c>
      <c r="Y47" s="172" t="str">
        <f t="shared" si="25"/>
        <v/>
      </c>
      <c r="Z47" s="171" t="str">
        <f t="shared" si="10"/>
        <v/>
      </c>
      <c r="AA47" s="101"/>
      <c r="AB47" s="179" t="b">
        <f t="shared" si="26"/>
        <v>0</v>
      </c>
      <c r="AC47" s="179" t="str">
        <f t="shared" si="27"/>
        <v>＃</v>
      </c>
      <c r="AD47" s="179" t="str">
        <f t="shared" si="11"/>
        <v>＃</v>
      </c>
      <c r="AE47" s="179" t="str">
        <f t="shared" si="12"/>
        <v>＃</v>
      </c>
      <c r="AF47" s="179" t="str">
        <f t="shared" si="13"/>
        <v>＃</v>
      </c>
      <c r="AG47" s="179" t="str">
        <f t="shared" si="14"/>
        <v>＃</v>
      </c>
      <c r="AH47" s="179" t="str">
        <f t="shared" si="15"/>
        <v>＃</v>
      </c>
      <c r="AI47" s="179" t="str">
        <f t="shared" si="16"/>
        <v>＃</v>
      </c>
      <c r="AJ47" s="179" t="str">
        <f t="shared" si="17"/>
        <v>＃</v>
      </c>
    </row>
    <row r="48" spans="2:36" ht="15" customHeight="1">
      <c r="E48" s="102"/>
      <c r="N48" s="99"/>
      <c r="O48" s="99"/>
      <c r="P48" s="99"/>
      <c r="Q48" s="99"/>
      <c r="R48" s="99"/>
      <c r="U48" s="100"/>
      <c r="V48" s="99"/>
    </row>
    <row r="49" spans="1:35" ht="15" customHeight="1">
      <c r="A49" s="97" t="s">
        <v>218</v>
      </c>
      <c r="C49" s="98"/>
      <c r="D49" s="98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  <c r="U49" s="100"/>
      <c r="AB49" s="612" t="s">
        <v>85</v>
      </c>
      <c r="AC49" s="613"/>
      <c r="AD49" s="232" t="s">
        <v>347</v>
      </c>
      <c r="AE49" s="233"/>
      <c r="AF49" s="233"/>
      <c r="AG49" s="233"/>
      <c r="AH49" s="233"/>
      <c r="AI49" s="234"/>
    </row>
    <row r="50" spans="1:35" ht="15" customHeight="1">
      <c r="A50" s="97"/>
      <c r="B50" s="598"/>
      <c r="C50" s="598" t="s">
        <v>220</v>
      </c>
      <c r="D50" s="600" t="s">
        <v>221</v>
      </c>
      <c r="E50" s="598" t="s">
        <v>222</v>
      </c>
      <c r="F50" s="598" t="s">
        <v>223</v>
      </c>
      <c r="G50" s="174">
        <v>1</v>
      </c>
      <c r="H50" s="175"/>
      <c r="I50" s="175"/>
      <c r="J50" s="175"/>
      <c r="K50" s="176"/>
      <c r="L50" s="169">
        <v>2</v>
      </c>
      <c r="M50" s="612">
        <v>3</v>
      </c>
      <c r="N50" s="614"/>
      <c r="O50" s="614"/>
      <c r="P50" s="613"/>
      <c r="Q50" s="612">
        <v>4</v>
      </c>
      <c r="R50" s="614"/>
      <c r="S50" s="613"/>
      <c r="T50" s="169">
        <v>5</v>
      </c>
      <c r="U50" s="103"/>
      <c r="AB50" s="163" t="s">
        <v>348</v>
      </c>
      <c r="AC50" s="163" t="s">
        <v>349</v>
      </c>
      <c r="AD50" s="235" t="s">
        <v>350</v>
      </c>
      <c r="AE50" s="235" t="s">
        <v>351</v>
      </c>
      <c r="AF50" s="232" t="s">
        <v>352</v>
      </c>
      <c r="AG50" s="235" t="s">
        <v>353</v>
      </c>
      <c r="AH50" s="235" t="s">
        <v>354</v>
      </c>
      <c r="AI50" s="235" t="s">
        <v>355</v>
      </c>
    </row>
    <row r="51" spans="1:35" ht="15" customHeight="1">
      <c r="A51" s="97"/>
      <c r="B51" s="599"/>
      <c r="C51" s="599"/>
      <c r="D51" s="601"/>
      <c r="E51" s="599"/>
      <c r="F51" s="599"/>
      <c r="G51" s="169" t="s">
        <v>78</v>
      </c>
      <c r="H51" s="169" t="s">
        <v>79</v>
      </c>
      <c r="I51" s="169" t="s">
        <v>80</v>
      </c>
      <c r="J51" s="174" t="s">
        <v>225</v>
      </c>
      <c r="K51" s="176"/>
      <c r="L51" s="169" t="s">
        <v>226</v>
      </c>
      <c r="M51" s="612" t="s">
        <v>227</v>
      </c>
      <c r="N51" s="613"/>
      <c r="O51" s="612" t="s">
        <v>102</v>
      </c>
      <c r="P51" s="613"/>
      <c r="Q51" s="612" t="s">
        <v>228</v>
      </c>
      <c r="R51" s="614"/>
      <c r="S51" s="613"/>
      <c r="T51" s="169" t="s">
        <v>229</v>
      </c>
      <c r="U51" s="103"/>
      <c r="AB51" s="163" t="s">
        <v>356</v>
      </c>
      <c r="AC51" s="163" t="s">
        <v>106</v>
      </c>
      <c r="AD51" s="163" t="s">
        <v>106</v>
      </c>
      <c r="AE51" s="163" t="s">
        <v>106</v>
      </c>
      <c r="AF51" s="163" t="s">
        <v>106</v>
      </c>
      <c r="AG51" s="163" t="s">
        <v>106</v>
      </c>
      <c r="AH51" s="184">
        <f ca="1">IF(TYPE(MATCH("FAIL",AH52,0))=16,0,1)</f>
        <v>0</v>
      </c>
      <c r="AI51" s="163" t="s">
        <v>356</v>
      </c>
    </row>
    <row r="52" spans="1:35" ht="15" customHeight="1">
      <c r="B52" s="169" t="s">
        <v>231</v>
      </c>
      <c r="C52" s="177" t="s">
        <v>192</v>
      </c>
      <c r="D52" s="178" t="s">
        <v>232</v>
      </c>
      <c r="E52" s="179" t="e">
        <f ca="1">N12</f>
        <v>#DIV/0!</v>
      </c>
      <c r="F52" s="159" t="s">
        <v>106</v>
      </c>
      <c r="G52" s="159"/>
      <c r="H52" s="159"/>
      <c r="I52" s="159"/>
      <c r="J52" s="180" t="e">
        <f ca="1">R53</f>
        <v>#DIV/0!</v>
      </c>
      <c r="K52" s="181" t="s">
        <v>216</v>
      </c>
      <c r="L52" s="181" t="s">
        <v>233</v>
      </c>
      <c r="M52" s="610" t="e">
        <f ca="1">O12</f>
        <v>#DIV/0!</v>
      </c>
      <c r="N52" s="611"/>
      <c r="O52" s="182">
        <v>1</v>
      </c>
      <c r="P52" s="189"/>
      <c r="Q52" s="183" t="e">
        <f ca="1">ABS(J52*O52)</f>
        <v>#DIV/0!</v>
      </c>
      <c r="R52" s="196"/>
      <c r="S52" s="159" t="s">
        <v>216</v>
      </c>
      <c r="T52" s="159" t="s">
        <v>234</v>
      </c>
      <c r="U52" s="103"/>
      <c r="AB52" s="159" t="e">
        <f ca="1">ROUND(Length_15!L4,$M$67)</f>
        <v>#DIV/0!</v>
      </c>
      <c r="AC52" s="159" t="e">
        <f ca="1">ROUND(Length_15!M4,$M$67)</f>
        <v>#DIV/0!</v>
      </c>
      <c r="AD52" s="159">
        <v>0</v>
      </c>
      <c r="AE52" s="159" t="e">
        <f ca="1">TEXT(N14,$P$67)</f>
        <v>#DIV/0!</v>
      </c>
      <c r="AF52" s="159" t="e">
        <f ca="1">TEXT(N14,$P$67)</f>
        <v>#DIV/0!</v>
      </c>
      <c r="AG52" s="159" t="e">
        <f ca="1">TEXT(AC52,"± "&amp;P$67)</f>
        <v>#DIV/0!</v>
      </c>
      <c r="AH52" s="159" t="str">
        <f ca="1">IFERROR(IF(AND(AB52&lt;=O14,O14&lt;=AC52),"PASS","FAIL"),"")</f>
        <v/>
      </c>
      <c r="AI52" s="159" t="e">
        <f ca="1">TEXT(S$67,P$67)</f>
        <v>#DIV/0!</v>
      </c>
    </row>
    <row r="53" spans="1:35" ht="15" customHeight="1">
      <c r="B53" s="169" t="s">
        <v>235</v>
      </c>
      <c r="C53" s="162" t="s">
        <v>236</v>
      </c>
      <c r="D53" s="185" t="s">
        <v>237</v>
      </c>
      <c r="E53" s="159"/>
      <c r="F53" s="159"/>
      <c r="G53" s="159"/>
      <c r="H53" s="159"/>
      <c r="I53" s="159"/>
      <c r="J53" s="186" t="e">
        <f>SQRT(SUMSQ(J54:J56))</f>
        <v>#DIV/0!</v>
      </c>
      <c r="K53" s="159" t="s">
        <v>215</v>
      </c>
      <c r="L53" s="187" t="str">
        <f>IF(MAX(P27:P46)=0,"직사각형","t")</f>
        <v>직사각형</v>
      </c>
      <c r="M53" s="608" t="e">
        <f ca="1">IF(M52="대각선","CF√N/2*u(S)","CF√1.5N'/2*u(S)")</f>
        <v>#DIV/0!</v>
      </c>
      <c r="N53" s="609"/>
      <c r="O53" s="188" t="e">
        <f ca="1">IF(M52="대각선",P$12*Q$12*10^6*SQRT(R$12)/2,P$13*Q$13*10^6*SQRT(1.5*R$13)/2)</f>
        <v>#DIV/0!</v>
      </c>
      <c r="P53" s="159" t="s">
        <v>238</v>
      </c>
      <c r="Q53" s="189"/>
      <c r="R53" s="190" t="e">
        <f ca="1">ABS(J53*O53)</f>
        <v>#DIV/0!</v>
      </c>
      <c r="S53" s="187" t="s">
        <v>106</v>
      </c>
      <c r="T53" s="187" t="s">
        <v>234</v>
      </c>
      <c r="U53" s="103"/>
    </row>
    <row r="54" spans="1:35" ht="15" customHeight="1">
      <c r="B54" s="169" t="s">
        <v>239</v>
      </c>
      <c r="C54" s="191" t="s">
        <v>240</v>
      </c>
      <c r="D54" s="192" t="s">
        <v>241</v>
      </c>
      <c r="E54" s="159"/>
      <c r="F54" s="193"/>
      <c r="G54" s="159">
        <f>MAX(Length_15!T27:T110)</f>
        <v>0</v>
      </c>
      <c r="H54" s="159">
        <f>MAX(Length_15!R27:R110)</f>
        <v>0</v>
      </c>
      <c r="I54" s="159">
        <f>MIN(Length_15!W27:W110)</f>
        <v>0</v>
      </c>
      <c r="J54" s="194" t="e">
        <f>G54/I54+H54</f>
        <v>#DIV/0!</v>
      </c>
      <c r="K54" s="195" t="s">
        <v>204</v>
      </c>
      <c r="L54" s="187" t="s">
        <v>169</v>
      </c>
      <c r="M54" s="196"/>
      <c r="N54" s="196"/>
      <c r="O54" s="196"/>
      <c r="P54" s="196"/>
      <c r="Q54" s="196"/>
      <c r="R54" s="196"/>
      <c r="S54" s="196"/>
      <c r="T54" s="197" t="s">
        <v>242</v>
      </c>
      <c r="U54" s="103"/>
    </row>
    <row r="55" spans="1:35" ht="15" customHeight="1">
      <c r="B55" s="169" t="s">
        <v>103</v>
      </c>
      <c r="C55" s="191" t="s">
        <v>243</v>
      </c>
      <c r="D55" s="192" t="s">
        <v>244</v>
      </c>
      <c r="E55" s="159"/>
      <c r="F55" s="193"/>
      <c r="G55" s="179" t="e">
        <f>U21</f>
        <v>#DIV/0!</v>
      </c>
      <c r="H55" s="198"/>
      <c r="I55" s="159"/>
      <c r="J55" s="199" t="e">
        <f>G55</f>
        <v>#DIV/0!</v>
      </c>
      <c r="K55" s="195" t="s">
        <v>162</v>
      </c>
      <c r="L55" s="187" t="s">
        <v>233</v>
      </c>
      <c r="M55" s="196"/>
      <c r="N55" s="196"/>
      <c r="O55" s="196"/>
      <c r="P55" s="196"/>
      <c r="Q55" s="196"/>
      <c r="R55" s="196"/>
      <c r="S55" s="196"/>
      <c r="T55" s="197">
        <v>9</v>
      </c>
      <c r="U55" s="103"/>
    </row>
    <row r="56" spans="1:35" ht="15" customHeight="1">
      <c r="B56" s="169" t="s">
        <v>245</v>
      </c>
      <c r="C56" s="191" t="s">
        <v>77</v>
      </c>
      <c r="D56" s="192" t="s">
        <v>170</v>
      </c>
      <c r="E56" s="159"/>
      <c r="F56" s="193"/>
      <c r="G56" s="159">
        <f>I3</f>
        <v>0</v>
      </c>
      <c r="H56" s="159">
        <v>2</v>
      </c>
      <c r="I56" s="200">
        <v>3</v>
      </c>
      <c r="J56" s="201">
        <f>G56/(IF(H56="",1,H56)*SQRT(I56))</f>
        <v>0</v>
      </c>
      <c r="K56" s="195" t="s">
        <v>162</v>
      </c>
      <c r="L56" s="187" t="s">
        <v>246</v>
      </c>
      <c r="M56" s="196"/>
      <c r="N56" s="196"/>
      <c r="O56" s="196"/>
      <c r="P56" s="196"/>
      <c r="Q56" s="196"/>
      <c r="R56" s="196"/>
      <c r="S56" s="196"/>
      <c r="T56" s="197" t="s">
        <v>168</v>
      </c>
      <c r="U56" s="103"/>
    </row>
    <row r="57" spans="1:35" ht="15" customHeight="1">
      <c r="B57" s="169" t="s">
        <v>247</v>
      </c>
      <c r="C57" s="177" t="s">
        <v>160</v>
      </c>
      <c r="D57" s="178" t="s">
        <v>248</v>
      </c>
      <c r="E57" s="179" t="e">
        <f ca="1">N13</f>
        <v>#DIV/0!</v>
      </c>
      <c r="F57" s="159" t="s">
        <v>106</v>
      </c>
      <c r="G57" s="159"/>
      <c r="H57" s="159"/>
      <c r="I57" s="159"/>
      <c r="J57" s="180" t="e">
        <f ca="1">R58</f>
        <v>#DIV/0!</v>
      </c>
      <c r="K57" s="181" t="s">
        <v>249</v>
      </c>
      <c r="L57" s="181" t="s">
        <v>169</v>
      </c>
      <c r="M57" s="610" t="e">
        <f ca="1">O13</f>
        <v>#DIV/0!</v>
      </c>
      <c r="N57" s="611"/>
      <c r="O57" s="182">
        <v>-1</v>
      </c>
      <c r="P57" s="189"/>
      <c r="Q57" s="183" t="e">
        <f ca="1">ABS(J57*O57)</f>
        <v>#DIV/0!</v>
      </c>
      <c r="R57" s="202"/>
      <c r="S57" s="159" t="s">
        <v>249</v>
      </c>
      <c r="T57" s="159" t="s">
        <v>234</v>
      </c>
      <c r="U57" s="103"/>
    </row>
    <row r="58" spans="1:35" ht="15" customHeight="1">
      <c r="B58" s="169" t="s">
        <v>250</v>
      </c>
      <c r="C58" s="162" t="s">
        <v>236</v>
      </c>
      <c r="D58" s="185" t="s">
        <v>251</v>
      </c>
      <c r="E58" s="159"/>
      <c r="F58" s="159"/>
      <c r="G58" s="159"/>
      <c r="H58" s="159"/>
      <c r="I58" s="159"/>
      <c r="J58" s="186" t="e">
        <f>SQRT(SUMSQ(J59:J61))</f>
        <v>#DIV/0!</v>
      </c>
      <c r="K58" s="159" t="s">
        <v>215</v>
      </c>
      <c r="L58" s="187" t="str">
        <f>IF(MAX(P32:P51)=0,"직사각형","t")</f>
        <v>직사각형</v>
      </c>
      <c r="M58" s="608" t="e">
        <f ca="1">IF(M57="대각선","CF√N/2*u(S)","CF√1.5N'/2*u(S)")</f>
        <v>#DIV/0!</v>
      </c>
      <c r="N58" s="609"/>
      <c r="O58" s="188" t="e">
        <f ca="1">IF(M57="대각선",P$12*Q$12*10^6*SQRT(R$12)/2,P$13*Q$13*10^6*SQRT(1.5*R$13)/2)</f>
        <v>#DIV/0!</v>
      </c>
      <c r="P58" s="159" t="s">
        <v>238</v>
      </c>
      <c r="Q58" s="189"/>
      <c r="R58" s="190" t="e">
        <f ca="1">ABS(J58*O58)</f>
        <v>#DIV/0!</v>
      </c>
      <c r="S58" s="187" t="s">
        <v>249</v>
      </c>
      <c r="T58" s="187" t="s">
        <v>168</v>
      </c>
      <c r="U58" s="103"/>
    </row>
    <row r="59" spans="1:35" ht="15" customHeight="1">
      <c r="B59" s="169" t="s">
        <v>104</v>
      </c>
      <c r="C59" s="191" t="s">
        <v>240</v>
      </c>
      <c r="D59" s="192" t="s">
        <v>241</v>
      </c>
      <c r="E59" s="159"/>
      <c r="F59" s="193"/>
      <c r="G59" s="159">
        <f>G54</f>
        <v>0</v>
      </c>
      <c r="H59" s="159">
        <f>H54</f>
        <v>0</v>
      </c>
      <c r="I59" s="159">
        <f>I54</f>
        <v>0</v>
      </c>
      <c r="J59" s="194" t="e">
        <f>G59/I59+H59</f>
        <v>#DIV/0!</v>
      </c>
      <c r="K59" s="195" t="s">
        <v>252</v>
      </c>
      <c r="L59" s="187" t="s">
        <v>253</v>
      </c>
      <c r="M59" s="196"/>
      <c r="N59" s="196"/>
      <c r="O59" s="196"/>
      <c r="P59" s="196"/>
      <c r="Q59" s="196"/>
      <c r="R59" s="196"/>
      <c r="S59" s="196"/>
      <c r="T59" s="197" t="s">
        <v>234</v>
      </c>
      <c r="U59" s="103"/>
    </row>
    <row r="60" spans="1:35" ht="15" customHeight="1">
      <c r="B60" s="169" t="s">
        <v>105</v>
      </c>
      <c r="C60" s="191" t="s">
        <v>254</v>
      </c>
      <c r="D60" s="192" t="s">
        <v>255</v>
      </c>
      <c r="E60" s="159"/>
      <c r="F60" s="193"/>
      <c r="G60" s="179" t="e">
        <f>G55</f>
        <v>#DIV/0!</v>
      </c>
      <c r="H60" s="198"/>
      <c r="I60" s="159"/>
      <c r="J60" s="199" t="e">
        <f>G60</f>
        <v>#DIV/0!</v>
      </c>
      <c r="K60" s="195" t="s">
        <v>215</v>
      </c>
      <c r="L60" s="187" t="s">
        <v>233</v>
      </c>
      <c r="M60" s="196"/>
      <c r="N60" s="196"/>
      <c r="O60" s="196"/>
      <c r="P60" s="196"/>
      <c r="Q60" s="196"/>
      <c r="R60" s="196"/>
      <c r="S60" s="196"/>
      <c r="T60" s="197">
        <v>9</v>
      </c>
      <c r="U60" s="103"/>
    </row>
    <row r="61" spans="1:35" ht="15" customHeight="1">
      <c r="B61" s="169" t="s">
        <v>256</v>
      </c>
      <c r="C61" s="191" t="s">
        <v>257</v>
      </c>
      <c r="D61" s="192" t="s">
        <v>258</v>
      </c>
      <c r="E61" s="159"/>
      <c r="F61" s="193"/>
      <c r="G61" s="159">
        <f>G56</f>
        <v>0</v>
      </c>
      <c r="H61" s="159">
        <v>2</v>
      </c>
      <c r="I61" s="200">
        <v>3</v>
      </c>
      <c r="J61" s="201">
        <f>G61/(IF(H61="",1,H61)*SQRT(I61))</f>
        <v>0</v>
      </c>
      <c r="K61" s="195" t="s">
        <v>215</v>
      </c>
      <c r="L61" s="187" t="s">
        <v>259</v>
      </c>
      <c r="M61" s="196"/>
      <c r="N61" s="196"/>
      <c r="O61" s="196"/>
      <c r="P61" s="196"/>
      <c r="Q61" s="196"/>
      <c r="R61" s="196"/>
      <c r="S61" s="196"/>
      <c r="T61" s="197" t="s">
        <v>242</v>
      </c>
      <c r="U61" s="103"/>
    </row>
    <row r="62" spans="1:35" ht="15" customHeight="1">
      <c r="B62" s="169" t="s">
        <v>260</v>
      </c>
      <c r="C62" s="162" t="s">
        <v>261</v>
      </c>
      <c r="D62" s="178" t="s">
        <v>262</v>
      </c>
      <c r="E62" s="159"/>
      <c r="F62" s="159"/>
      <c r="G62" s="179" t="e">
        <f ca="1">MAX(MAX(N15:N16),ABS(MIN(N15:N16)))</f>
        <v>#DIV/0!</v>
      </c>
      <c r="H62" s="159"/>
      <c r="I62" s="200">
        <v>3</v>
      </c>
      <c r="J62" s="201" t="e">
        <f ca="1">G62/(IF(H62="",1,H62)*SQRT(I62))</f>
        <v>#DIV/0!</v>
      </c>
      <c r="K62" s="181" t="s">
        <v>216</v>
      </c>
      <c r="L62" s="181" t="s">
        <v>263</v>
      </c>
      <c r="M62" s="159"/>
      <c r="N62" s="159"/>
      <c r="O62" s="203">
        <v>1</v>
      </c>
      <c r="P62" s="189"/>
      <c r="Q62" s="183" t="e">
        <f ca="1">ABS(J62*O62)</f>
        <v>#DIV/0!</v>
      </c>
      <c r="R62" s="202"/>
      <c r="S62" s="159" t="s">
        <v>249</v>
      </c>
      <c r="T62" s="159" t="s">
        <v>234</v>
      </c>
      <c r="U62" s="103"/>
    </row>
    <row r="63" spans="1:35" ht="15" customHeight="1">
      <c r="B63" s="169" t="s">
        <v>264</v>
      </c>
      <c r="C63" s="162" t="s">
        <v>265</v>
      </c>
      <c r="D63" s="185" t="s">
        <v>266</v>
      </c>
      <c r="E63" s="179" t="e">
        <f ca="1">N14</f>
        <v>#DIV/0!</v>
      </c>
      <c r="F63" s="159" t="s">
        <v>267</v>
      </c>
      <c r="G63" s="204"/>
      <c r="H63" s="205"/>
      <c r="I63" s="205"/>
      <c r="J63" s="205"/>
      <c r="K63" s="205"/>
      <c r="L63" s="205"/>
      <c r="M63" s="205"/>
      <c r="N63" s="205"/>
      <c r="O63" s="205"/>
      <c r="P63" s="206"/>
      <c r="Q63" s="173" t="e">
        <f ca="1">SQRT(SUMSQ(Q52:Q62))</f>
        <v>#DIV/0!</v>
      </c>
      <c r="R63" s="196"/>
      <c r="S63" s="159" t="s">
        <v>216</v>
      </c>
      <c r="T63" s="207" t="s">
        <v>168</v>
      </c>
    </row>
    <row r="64" spans="1:35" ht="15" customHeight="1"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Q64" s="102"/>
      <c r="R64" s="102"/>
      <c r="S64" s="102"/>
      <c r="T64" s="103"/>
    </row>
    <row r="65" spans="2:28" ht="15" customHeight="1">
      <c r="B65" s="163"/>
      <c r="C65" s="612" t="s">
        <v>268</v>
      </c>
      <c r="D65" s="614"/>
      <c r="E65" s="614"/>
      <c r="F65" s="614"/>
      <c r="G65" s="613"/>
      <c r="H65" s="169" t="s">
        <v>171</v>
      </c>
      <c r="I65" s="169" t="s">
        <v>269</v>
      </c>
      <c r="J65" s="615" t="s">
        <v>270</v>
      </c>
      <c r="K65" s="616"/>
      <c r="L65" s="616"/>
      <c r="M65" s="617"/>
      <c r="N65" s="598" t="s">
        <v>271</v>
      </c>
      <c r="O65" s="612" t="s">
        <v>272</v>
      </c>
      <c r="P65" s="614"/>
      <c r="Q65" s="613"/>
      <c r="R65" s="598" t="s">
        <v>273</v>
      </c>
      <c r="S65" s="612" t="s">
        <v>616</v>
      </c>
      <c r="T65" s="613"/>
      <c r="U65" s="103"/>
    </row>
    <row r="66" spans="2:28" ht="15" customHeight="1">
      <c r="B66" s="163"/>
      <c r="C66" s="163">
        <v>1</v>
      </c>
      <c r="D66" s="163"/>
      <c r="E66" s="163"/>
      <c r="F66" s="163" t="s">
        <v>223</v>
      </c>
      <c r="G66" s="163" t="s">
        <v>274</v>
      </c>
      <c r="H66" s="163" t="s">
        <v>216</v>
      </c>
      <c r="I66" s="163">
        <f>J3</f>
        <v>0</v>
      </c>
      <c r="J66" s="169" t="s">
        <v>275</v>
      </c>
      <c r="K66" s="169" t="s">
        <v>230</v>
      </c>
      <c r="L66" s="169" t="s">
        <v>269</v>
      </c>
      <c r="M66" s="169" t="s">
        <v>276</v>
      </c>
      <c r="N66" s="599"/>
      <c r="O66" s="169" t="s">
        <v>275</v>
      </c>
      <c r="P66" s="169" t="s">
        <v>277</v>
      </c>
      <c r="Q66" s="169" t="s">
        <v>278</v>
      </c>
      <c r="R66" s="599"/>
      <c r="S66" s="290" t="s">
        <v>617</v>
      </c>
      <c r="T66" s="290" t="s">
        <v>618</v>
      </c>
      <c r="U66" s="103"/>
      <c r="V66" s="102"/>
    </row>
    <row r="67" spans="2:28" ht="15" customHeight="1">
      <c r="B67" s="163" t="s">
        <v>279</v>
      </c>
      <c r="C67" s="133" t="e">
        <f ca="1">C69*Q63</f>
        <v>#DIV/0!</v>
      </c>
      <c r="D67" s="134"/>
      <c r="E67" s="134"/>
      <c r="F67" s="135" t="str">
        <f>S63</f>
        <v>μm</v>
      </c>
      <c r="G67" s="113" t="e">
        <f ca="1">SQRT(SUMSQ(C67,D67*E67))</f>
        <v>#DIV/0!</v>
      </c>
      <c r="H67" s="113" t="e">
        <f ca="1">MAX(G67:G68)</f>
        <v>#DIV/0!</v>
      </c>
      <c r="I67" s="113">
        <f>I3</f>
        <v>0</v>
      </c>
      <c r="J67" s="135" t="e">
        <f ca="1">IF(H67&lt;0.00001,6,IF(H67&lt;0.0001,5,IF(H67&lt;0.001,4,IF(H67&lt;0.01,3,IF(H67&lt;0.1,2,IF(H67&lt;1,1,IF(H67&lt;10,0,IF(H67&lt;100,-1,-2))))))))+K68</f>
        <v>#DIV/0!</v>
      </c>
      <c r="K67" s="135" t="e">
        <f ca="1">J67</f>
        <v>#DIV/0!</v>
      </c>
      <c r="L67" s="159">
        <f>IFERROR(LEN(I67)-FIND(".",I67),0)</f>
        <v>0</v>
      </c>
      <c r="M67" s="208" t="e">
        <f ca="1">J67</f>
        <v>#DIV/0!</v>
      </c>
      <c r="N67" s="113" t="e">
        <f ca="1">ABS((H67-ROUND(H67,J67))/H67*100)</f>
        <v>#DIV/0!</v>
      </c>
      <c r="O67" s="159" t="e">
        <f ca="1">OFFSET($P$71,MATCH(J67,$O$72:$O$82,0),0)</f>
        <v>#DIV/0!</v>
      </c>
      <c r="P67" s="159" t="e">
        <f ca="1">OFFSET($P$71,MATCH(K67,$O$72:$O$82,0),0)</f>
        <v>#DIV/0!</v>
      </c>
      <c r="Q67" s="159" t="str">
        <f ca="1">OFFSET($P$71,MATCH(L67,$O$72:$O$82,0),0)</f>
        <v>0</v>
      </c>
      <c r="R67" s="104" t="e">
        <f ca="1">IF(H67=G67,0,1)</f>
        <v>#DIV/0!</v>
      </c>
      <c r="S67" s="106" t="e">
        <f ca="1">TEXT(IF(N67&gt;5,ROUNDUP(H67,M67),ROUND(H67,M67)),P67)</f>
        <v>#DIV/0!</v>
      </c>
      <c r="T67" s="106" t="e">
        <f ca="1">S67&amp;" "&amp;H66</f>
        <v>#DIV/0!</v>
      </c>
      <c r="U67" s="103"/>
    </row>
    <row r="68" spans="2:28" ht="15" customHeight="1">
      <c r="B68" s="163" t="s">
        <v>280</v>
      </c>
      <c r="C68" s="122">
        <f>Length_15!G4</f>
        <v>0</v>
      </c>
      <c r="D68" s="122"/>
      <c r="E68" s="122"/>
      <c r="F68" s="122">
        <f>Length_15!I4</f>
        <v>0</v>
      </c>
      <c r="G68" s="113">
        <f>SQRT(SUMSQ(C68,D68*E68))</f>
        <v>0</v>
      </c>
      <c r="I68" s="102"/>
      <c r="J68" s="169" t="s">
        <v>281</v>
      </c>
      <c r="K68" s="203">
        <v>1</v>
      </c>
      <c r="L68" s="169" t="s">
        <v>282</v>
      </c>
      <c r="M68" s="159" t="b">
        <f>IF(O68=TRUE,FALSE,기본정보!$A$52)</f>
        <v>0</v>
      </c>
      <c r="N68" s="169" t="s">
        <v>283</v>
      </c>
      <c r="O68" s="159" t="b">
        <f>기본정보!$A$46=0</f>
        <v>1</v>
      </c>
      <c r="S68" s="100"/>
      <c r="T68" s="100"/>
      <c r="U68" s="100"/>
    </row>
    <row r="69" spans="2:28" ht="15" customHeight="1">
      <c r="B69" s="163" t="s">
        <v>284</v>
      </c>
      <c r="C69" s="122">
        <v>2</v>
      </c>
      <c r="D69" s="101"/>
      <c r="Q69" s="100"/>
      <c r="R69" s="100"/>
      <c r="S69" s="100"/>
      <c r="T69" s="100"/>
      <c r="U69" s="100"/>
    </row>
    <row r="70" spans="2:28" ht="15" customHeight="1">
      <c r="B70" s="100"/>
      <c r="C70" s="100"/>
      <c r="D70" s="100"/>
      <c r="E70" s="100"/>
      <c r="F70" s="100"/>
      <c r="G70" s="100"/>
      <c r="H70" s="100"/>
      <c r="I70" s="162" t="s">
        <v>50</v>
      </c>
      <c r="J70" s="162" t="s">
        <v>285</v>
      </c>
      <c r="O70" s="209" t="s">
        <v>286</v>
      </c>
      <c r="P70" s="209" t="s">
        <v>287</v>
      </c>
      <c r="Q70" s="100"/>
      <c r="R70" s="100"/>
      <c r="S70" s="100"/>
      <c r="T70" s="100"/>
      <c r="U70" s="100"/>
    </row>
    <row r="71" spans="2:28" ht="15" customHeight="1">
      <c r="B71" s="100"/>
      <c r="C71" s="100"/>
      <c r="D71" s="100"/>
      <c r="E71" s="100"/>
      <c r="F71" s="100"/>
      <c r="G71" s="100"/>
      <c r="H71" s="100"/>
      <c r="I71" s="162"/>
      <c r="J71" s="162">
        <v>95.45</v>
      </c>
      <c r="O71" s="210" t="s">
        <v>288</v>
      </c>
      <c r="P71" s="210" t="s">
        <v>289</v>
      </c>
      <c r="Q71" s="100"/>
      <c r="R71" s="100"/>
      <c r="S71" s="100"/>
      <c r="T71" s="100"/>
      <c r="U71" s="100"/>
    </row>
    <row r="72" spans="2:28" ht="15" customHeight="1">
      <c r="B72" s="100"/>
      <c r="C72" s="100"/>
      <c r="D72" s="100"/>
      <c r="E72" s="100"/>
      <c r="F72" s="100"/>
      <c r="G72" s="100"/>
      <c r="H72" s="100"/>
      <c r="I72" s="159">
        <v>1</v>
      </c>
      <c r="J72" s="159">
        <v>13.97</v>
      </c>
      <c r="O72" s="181">
        <v>-1</v>
      </c>
      <c r="P72" s="181" t="s">
        <v>290</v>
      </c>
      <c r="Q72" s="100"/>
      <c r="R72" s="100"/>
      <c r="S72" s="100"/>
      <c r="T72" s="100"/>
      <c r="U72" s="100"/>
    </row>
    <row r="73" spans="2:28" ht="15" customHeight="1">
      <c r="B73" s="100"/>
      <c r="C73" s="100"/>
      <c r="D73" s="100"/>
      <c r="E73" s="100"/>
      <c r="F73" s="100"/>
      <c r="G73" s="100"/>
      <c r="H73" s="100"/>
      <c r="I73" s="159">
        <v>2</v>
      </c>
      <c r="J73" s="159">
        <v>4.53</v>
      </c>
      <c r="O73" s="181">
        <v>0</v>
      </c>
      <c r="P73" s="181" t="s">
        <v>290</v>
      </c>
      <c r="Q73" s="100"/>
      <c r="R73" s="100"/>
      <c r="S73" s="100"/>
      <c r="T73" s="100"/>
      <c r="U73" s="100"/>
    </row>
    <row r="74" spans="2:28" ht="15" customHeight="1">
      <c r="B74" s="100"/>
      <c r="C74" s="100"/>
      <c r="D74" s="100"/>
      <c r="E74" s="100"/>
      <c r="F74" s="100"/>
      <c r="G74" s="100"/>
      <c r="H74" s="100"/>
      <c r="I74" s="159">
        <v>3</v>
      </c>
      <c r="J74" s="159">
        <v>3.31</v>
      </c>
      <c r="O74" s="181">
        <v>1</v>
      </c>
      <c r="P74" s="181" t="s">
        <v>291</v>
      </c>
      <c r="Q74" s="100"/>
      <c r="R74" s="100"/>
      <c r="S74" s="100"/>
      <c r="T74" s="100"/>
      <c r="U74" s="100"/>
    </row>
    <row r="75" spans="2:28" ht="15" customHeight="1">
      <c r="B75" s="100"/>
      <c r="C75" s="100"/>
      <c r="D75" s="100"/>
      <c r="E75" s="100"/>
      <c r="F75" s="100"/>
      <c r="G75" s="100"/>
      <c r="H75" s="100"/>
      <c r="I75" s="159">
        <v>4</v>
      </c>
      <c r="J75" s="159">
        <v>2.87</v>
      </c>
      <c r="O75" s="181">
        <v>2</v>
      </c>
      <c r="P75" s="181" t="s">
        <v>292</v>
      </c>
      <c r="Q75" s="100"/>
      <c r="R75" s="100"/>
      <c r="S75" s="100"/>
      <c r="T75" s="100"/>
      <c r="U75" s="100"/>
      <c r="AB75" s="101"/>
    </row>
    <row r="76" spans="2:28" ht="15" customHeight="1">
      <c r="B76" s="100"/>
      <c r="C76" s="100"/>
      <c r="D76" s="100"/>
      <c r="E76" s="100"/>
      <c r="F76" s="100"/>
      <c r="G76" s="100"/>
      <c r="H76" s="100"/>
      <c r="I76" s="159">
        <v>5</v>
      </c>
      <c r="J76" s="159">
        <v>2.65</v>
      </c>
      <c r="O76" s="181">
        <v>3</v>
      </c>
      <c r="P76" s="181" t="s">
        <v>293</v>
      </c>
      <c r="Q76" s="100"/>
      <c r="R76" s="100"/>
      <c r="S76" s="100"/>
      <c r="T76" s="100"/>
      <c r="U76" s="100"/>
    </row>
    <row r="77" spans="2:28" ht="15" customHeight="1">
      <c r="B77" s="100"/>
      <c r="C77" s="100"/>
      <c r="D77" s="100"/>
      <c r="E77" s="100"/>
      <c r="F77" s="100"/>
      <c r="G77" s="100"/>
      <c r="H77" s="100"/>
      <c r="I77" s="159">
        <v>6</v>
      </c>
      <c r="J77" s="159">
        <v>2.52</v>
      </c>
      <c r="O77" s="181">
        <v>4</v>
      </c>
      <c r="P77" s="181" t="s">
        <v>294</v>
      </c>
      <c r="Q77" s="100"/>
      <c r="R77" s="100"/>
      <c r="S77" s="100"/>
      <c r="T77" s="100"/>
      <c r="U77" s="100"/>
    </row>
    <row r="78" spans="2:28" ht="15" customHeight="1">
      <c r="B78" s="100"/>
      <c r="C78" s="100"/>
      <c r="D78" s="100"/>
      <c r="E78" s="100"/>
      <c r="F78" s="100"/>
      <c r="G78" s="100"/>
      <c r="H78" s="100"/>
      <c r="I78" s="159">
        <v>7</v>
      </c>
      <c r="J78" s="159">
        <v>2.4300000000000002</v>
      </c>
      <c r="O78" s="181">
        <v>5</v>
      </c>
      <c r="P78" s="181" t="s">
        <v>295</v>
      </c>
      <c r="Q78" s="100"/>
      <c r="R78" s="100"/>
      <c r="S78" s="100"/>
      <c r="T78" s="100"/>
      <c r="U78" s="100"/>
    </row>
    <row r="79" spans="2:28" ht="15" customHeight="1">
      <c r="B79" s="100"/>
      <c r="C79" s="100"/>
      <c r="D79" s="100"/>
      <c r="E79" s="100"/>
      <c r="F79" s="100"/>
      <c r="G79" s="100"/>
      <c r="H79" s="100"/>
      <c r="I79" s="159">
        <v>8</v>
      </c>
      <c r="J79" s="159">
        <v>2.37</v>
      </c>
      <c r="O79" s="181">
        <v>6</v>
      </c>
      <c r="P79" s="181" t="s">
        <v>296</v>
      </c>
      <c r="Q79" s="100"/>
      <c r="R79" s="100"/>
      <c r="S79" s="100"/>
      <c r="T79" s="100"/>
      <c r="U79" s="100"/>
    </row>
    <row r="80" spans="2:28" ht="15" customHeight="1">
      <c r="B80" s="100"/>
      <c r="C80" s="100"/>
      <c r="D80" s="100"/>
      <c r="E80" s="100"/>
      <c r="F80" s="100"/>
      <c r="G80" s="100"/>
      <c r="H80" s="100"/>
      <c r="I80" s="159">
        <v>9</v>
      </c>
      <c r="J80" s="159">
        <v>2.3199999999999998</v>
      </c>
      <c r="O80" s="181">
        <v>7</v>
      </c>
      <c r="P80" s="181" t="s">
        <v>297</v>
      </c>
      <c r="Q80" s="100"/>
      <c r="R80" s="100"/>
      <c r="S80" s="100"/>
      <c r="T80" s="100"/>
      <c r="U80" s="100"/>
    </row>
    <row r="81" spans="2:28" ht="15" customHeight="1">
      <c r="B81" s="100"/>
      <c r="C81" s="100"/>
      <c r="D81" s="100"/>
      <c r="E81" s="100"/>
      <c r="F81" s="100"/>
      <c r="G81" s="100"/>
      <c r="H81" s="100"/>
      <c r="I81" s="159" t="s">
        <v>51</v>
      </c>
      <c r="J81" s="159">
        <v>2</v>
      </c>
      <c r="O81" s="181">
        <v>8</v>
      </c>
      <c r="P81" s="181" t="s">
        <v>298</v>
      </c>
      <c r="Q81" s="100"/>
      <c r="R81" s="100"/>
      <c r="S81" s="100"/>
      <c r="T81" s="100"/>
      <c r="U81" s="100"/>
    </row>
    <row r="82" spans="2:28" ht="15" customHeight="1">
      <c r="B82" s="100"/>
      <c r="C82" s="100"/>
      <c r="D82" s="100"/>
      <c r="E82" s="100"/>
      <c r="F82" s="100"/>
      <c r="G82" s="100"/>
      <c r="H82" s="100"/>
      <c r="I82" s="98"/>
      <c r="J82" s="98"/>
      <c r="O82" s="181">
        <v>9</v>
      </c>
      <c r="P82" s="181" t="s">
        <v>299</v>
      </c>
      <c r="Q82" s="100"/>
      <c r="R82" s="100"/>
      <c r="S82" s="100"/>
      <c r="T82" s="100"/>
      <c r="U82" s="100"/>
    </row>
    <row r="83" spans="2:28" ht="15" customHeight="1">
      <c r="B83" s="108" t="s">
        <v>300</v>
      </c>
      <c r="C83" s="109"/>
      <c r="D83" s="109"/>
      <c r="E83" s="109"/>
      <c r="F83" s="109"/>
      <c r="G83" s="109"/>
      <c r="H83" s="109"/>
      <c r="I83" s="109"/>
      <c r="J83" s="109"/>
      <c r="K83" s="109"/>
      <c r="L83" s="109"/>
      <c r="M83" s="109"/>
      <c r="N83" s="109"/>
      <c r="O83" s="109"/>
      <c r="P83" s="103"/>
      <c r="Q83" s="100"/>
      <c r="T83" s="103"/>
      <c r="U83" s="103"/>
      <c r="V83" s="103"/>
      <c r="W83" s="103"/>
    </row>
    <row r="84" spans="2:28" ht="15" customHeight="1">
      <c r="B84" s="109"/>
      <c r="C84" s="211" t="s">
        <v>301</v>
      </c>
      <c r="D84" s="212"/>
      <c r="E84" s="213" t="s">
        <v>302</v>
      </c>
      <c r="F84" s="213" t="s">
        <v>303</v>
      </c>
      <c r="G84" s="213" t="s">
        <v>304</v>
      </c>
      <c r="H84" s="109"/>
      <c r="I84" s="213" t="s">
        <v>305</v>
      </c>
      <c r="J84" s="213" t="s">
        <v>306</v>
      </c>
      <c r="K84" s="213"/>
      <c r="L84" s="213"/>
      <c r="M84" s="213" t="s">
        <v>303</v>
      </c>
      <c r="N84" s="214" t="s">
        <v>304</v>
      </c>
      <c r="O84" s="214"/>
      <c r="P84" s="213" t="s">
        <v>307</v>
      </c>
      <c r="Q84" s="213" t="s">
        <v>308</v>
      </c>
      <c r="S84" s="102"/>
      <c r="T84" s="100"/>
      <c r="V84" s="101"/>
      <c r="W84" s="103"/>
      <c r="X84" s="103"/>
      <c r="AB84" s="101"/>
    </row>
    <row r="85" spans="2:28" ht="15" customHeight="1">
      <c r="B85" s="109"/>
      <c r="C85" s="215">
        <v>2500</v>
      </c>
      <c r="D85" s="216" t="s">
        <v>309</v>
      </c>
      <c r="E85" s="214"/>
      <c r="F85" s="222">
        <v>45400</v>
      </c>
      <c r="G85" s="223" t="s">
        <v>310</v>
      </c>
      <c r="H85" s="109"/>
      <c r="I85" s="213">
        <f>C3/10*C4/10</f>
        <v>0</v>
      </c>
      <c r="J85" s="213">
        <f>MAX(I85-20000,0)</f>
        <v>0</v>
      </c>
      <c r="K85" s="217">
        <f>ROUNDDOWN(J85/G86,0)</f>
        <v>0</v>
      </c>
      <c r="L85" s="217"/>
      <c r="M85" s="222" t="str">
        <f ca="1">OFFSET(F84,COUNTIF(C85:C95,"&lt;="&amp;I85),0)</f>
        <v>기본수수료</v>
      </c>
      <c r="N85" s="222" t="e">
        <f ca="1">M85*20%*K85</f>
        <v>#VALUE!</v>
      </c>
      <c r="O85" s="213"/>
      <c r="P85" s="222" t="e">
        <f ca="1">SUM(M85:O85)</f>
        <v>#VALUE!</v>
      </c>
      <c r="Q85" s="605" t="e">
        <f ca="1">SUM(P85:P87)</f>
        <v>#VALUE!</v>
      </c>
      <c r="S85" s="102"/>
      <c r="T85" s="100"/>
      <c r="V85" s="101"/>
      <c r="AB85" s="101"/>
    </row>
    <row r="86" spans="2:28" ht="15" customHeight="1">
      <c r="B86" s="109"/>
      <c r="C86" s="215">
        <v>5000</v>
      </c>
      <c r="D86" s="216" t="s">
        <v>311</v>
      </c>
      <c r="E86" s="214"/>
      <c r="F86" s="222">
        <v>66300</v>
      </c>
      <c r="G86" s="121">
        <v>5000</v>
      </c>
      <c r="H86" s="109"/>
      <c r="I86" s="213"/>
      <c r="J86" s="213"/>
      <c r="K86" s="217"/>
      <c r="L86" s="217"/>
      <c r="M86" s="217"/>
      <c r="N86" s="213"/>
      <c r="O86" s="213"/>
      <c r="P86" s="217"/>
      <c r="Q86" s="606"/>
      <c r="S86" s="102"/>
      <c r="T86" s="100"/>
      <c r="V86" s="101"/>
      <c r="AB86" s="101"/>
    </row>
    <row r="87" spans="2:28" ht="15" customHeight="1">
      <c r="B87" s="109"/>
      <c r="C87" s="215">
        <v>10000</v>
      </c>
      <c r="D87" s="216" t="s">
        <v>311</v>
      </c>
      <c r="E87" s="214"/>
      <c r="F87" s="222">
        <v>90900</v>
      </c>
      <c r="G87" s="218" t="s">
        <v>312</v>
      </c>
      <c r="H87" s="109"/>
      <c r="I87" s="213"/>
      <c r="J87" s="213"/>
      <c r="K87" s="213"/>
      <c r="L87" s="213"/>
      <c r="M87" s="217"/>
      <c r="N87" s="217"/>
      <c r="O87" s="217"/>
      <c r="P87" s="217"/>
      <c r="Q87" s="607"/>
      <c r="S87" s="100"/>
      <c r="T87" s="100"/>
      <c r="V87" s="101"/>
      <c r="AB87" s="101"/>
    </row>
    <row r="88" spans="2:28" ht="15" customHeight="1">
      <c r="B88" s="109"/>
      <c r="C88" s="215">
        <v>15000</v>
      </c>
      <c r="D88" s="216" t="s">
        <v>309</v>
      </c>
      <c r="E88" s="214"/>
      <c r="F88" s="222">
        <v>121400</v>
      </c>
      <c r="G88" s="224">
        <v>0.2</v>
      </c>
      <c r="H88" s="109"/>
      <c r="I88" s="109"/>
      <c r="J88" s="109"/>
      <c r="K88" s="109"/>
      <c r="L88" s="109"/>
      <c r="M88" s="109"/>
      <c r="N88" s="109"/>
      <c r="O88" s="110"/>
      <c r="P88" s="100"/>
      <c r="T88" s="100"/>
      <c r="U88" s="100"/>
      <c r="AB88" s="101"/>
    </row>
    <row r="89" spans="2:28" ht="15" customHeight="1">
      <c r="B89" s="109"/>
      <c r="C89" s="215">
        <v>20000</v>
      </c>
      <c r="D89" s="216" t="s">
        <v>309</v>
      </c>
      <c r="E89" s="214"/>
      <c r="F89" s="222">
        <v>145800</v>
      </c>
      <c r="G89" s="218" t="s">
        <v>313</v>
      </c>
      <c r="H89" s="109"/>
      <c r="I89" s="111"/>
      <c r="J89" s="109"/>
      <c r="K89" s="109"/>
      <c r="L89" s="109"/>
      <c r="M89" s="109"/>
      <c r="N89" s="109"/>
      <c r="O89" s="109"/>
      <c r="P89" s="100"/>
      <c r="R89" s="103"/>
      <c r="S89" s="103"/>
      <c r="T89" s="100"/>
      <c r="U89" s="100"/>
      <c r="Z89" s="101"/>
      <c r="AA89" s="101"/>
      <c r="AB89" s="101"/>
    </row>
    <row r="90" spans="2:28" ht="15" customHeight="1">
      <c r="B90" s="109"/>
      <c r="C90" s="215">
        <v>20001</v>
      </c>
      <c r="D90" s="216" t="s">
        <v>314</v>
      </c>
      <c r="E90" s="214"/>
      <c r="F90" s="222">
        <v>152100</v>
      </c>
      <c r="G90" s="218"/>
      <c r="H90" s="109"/>
      <c r="I90" s="112"/>
      <c r="M90" s="109"/>
      <c r="N90" s="109"/>
      <c r="O90" s="109"/>
      <c r="P90" s="100"/>
      <c r="Q90" s="109"/>
      <c r="R90" s="109"/>
      <c r="X90" s="101"/>
      <c r="AB90" s="101"/>
    </row>
    <row r="91" spans="2:28" ht="15" customHeight="1">
      <c r="B91" s="109"/>
      <c r="C91" s="215"/>
      <c r="D91" s="216"/>
      <c r="E91" s="214"/>
      <c r="F91" s="222"/>
      <c r="G91" s="218"/>
      <c r="H91" s="109"/>
      <c r="I91" s="112"/>
      <c r="M91" s="109"/>
      <c r="N91" s="109"/>
      <c r="O91" s="109"/>
      <c r="P91" s="100"/>
      <c r="Q91" s="109"/>
      <c r="R91" s="109"/>
      <c r="X91" s="101"/>
      <c r="AB91" s="101"/>
    </row>
    <row r="92" spans="2:28" ht="15" customHeight="1">
      <c r="B92" s="109"/>
      <c r="C92" s="215"/>
      <c r="D92" s="216"/>
      <c r="E92" s="214"/>
      <c r="F92" s="217"/>
      <c r="G92" s="121"/>
      <c r="H92" s="109"/>
      <c r="I92" s="112"/>
      <c r="M92" s="109"/>
      <c r="N92" s="109"/>
      <c r="O92" s="109"/>
      <c r="P92" s="100"/>
      <c r="Q92" s="109"/>
      <c r="R92" s="109"/>
      <c r="X92" s="101"/>
      <c r="AB92" s="101"/>
    </row>
    <row r="93" spans="2:28" ht="15" customHeight="1">
      <c r="B93" s="109"/>
      <c r="C93" s="215"/>
      <c r="D93" s="216"/>
      <c r="E93" s="214"/>
      <c r="F93" s="217"/>
      <c r="G93" s="218"/>
      <c r="H93" s="109"/>
      <c r="I93" s="112"/>
      <c r="M93" s="109"/>
      <c r="N93" s="109"/>
      <c r="O93" s="109"/>
      <c r="P93" s="100"/>
      <c r="Q93" s="109"/>
      <c r="R93" s="109"/>
      <c r="X93" s="101"/>
      <c r="AB93" s="101"/>
    </row>
    <row r="94" spans="2:28" ht="15" customHeight="1">
      <c r="B94" s="109"/>
      <c r="C94" s="215"/>
      <c r="D94" s="216"/>
      <c r="E94" s="214"/>
      <c r="F94" s="217"/>
      <c r="G94" s="121"/>
      <c r="H94" s="109"/>
      <c r="I94" s="112"/>
      <c r="M94" s="109"/>
      <c r="N94" s="109"/>
      <c r="O94" s="109"/>
      <c r="P94" s="100"/>
      <c r="Q94" s="109"/>
      <c r="R94" s="109"/>
      <c r="X94" s="101"/>
    </row>
    <row r="95" spans="2:28" ht="15" customHeight="1">
      <c r="B95" s="109"/>
      <c r="C95" s="215"/>
      <c r="D95" s="219"/>
      <c r="E95" s="213"/>
      <c r="F95" s="213"/>
      <c r="G95" s="220"/>
      <c r="H95" s="109"/>
      <c r="I95" s="112"/>
      <c r="M95" s="109"/>
      <c r="N95" s="109"/>
      <c r="O95" s="109"/>
      <c r="R95" s="100"/>
      <c r="S95" s="100"/>
      <c r="T95" s="100"/>
      <c r="U95" s="100"/>
      <c r="V95" s="101"/>
      <c r="W95" s="101"/>
      <c r="X95" s="101"/>
    </row>
    <row r="96" spans="2:28" ht="15" customHeight="1">
      <c r="B96" s="61"/>
      <c r="C96" s="61"/>
      <c r="D96" s="61"/>
      <c r="E96" s="61"/>
      <c r="F96" s="61"/>
      <c r="G96" s="61"/>
      <c r="H96" s="61"/>
      <c r="M96" s="61"/>
      <c r="N96" s="61"/>
      <c r="O96" s="61"/>
      <c r="R96" s="100"/>
      <c r="S96" s="100"/>
      <c r="T96" s="100"/>
      <c r="U96" s="100"/>
      <c r="V96" s="101"/>
      <c r="W96" s="101"/>
      <c r="X96" s="101"/>
    </row>
    <row r="97" spans="2:27" ht="15" customHeight="1">
      <c r="B97" s="101"/>
      <c r="C97" s="101"/>
      <c r="D97" s="101"/>
      <c r="I97" s="112"/>
      <c r="J97" s="109"/>
      <c r="K97" s="109"/>
      <c r="L97" s="109"/>
      <c r="U97" s="100"/>
      <c r="V97" s="101"/>
      <c r="W97" s="101"/>
      <c r="X97" s="101"/>
    </row>
    <row r="98" spans="2:27" ht="15" customHeight="1">
      <c r="B98" s="101"/>
      <c r="C98" s="101"/>
      <c r="D98" s="101"/>
      <c r="I98" s="112"/>
      <c r="J98" s="109"/>
      <c r="K98" s="109"/>
      <c r="L98" s="109"/>
      <c r="U98" s="100"/>
      <c r="V98" s="101"/>
      <c r="W98" s="101"/>
      <c r="Z98" s="101"/>
      <c r="AA98" s="101"/>
    </row>
    <row r="99" spans="2:27" ht="15" customHeight="1">
      <c r="B99" s="101"/>
      <c r="C99" s="101"/>
      <c r="D99" s="101"/>
      <c r="J99" s="61"/>
      <c r="K99" s="61"/>
      <c r="L99" s="61"/>
      <c r="Q99" s="109"/>
      <c r="R99" s="109"/>
      <c r="Z99" s="101"/>
      <c r="AA99" s="101"/>
    </row>
    <row r="100" spans="2:27" ht="15" customHeight="1">
      <c r="B100" s="101"/>
      <c r="C100" s="101"/>
      <c r="D100" s="101"/>
      <c r="I100" s="112"/>
      <c r="J100" s="103"/>
      <c r="K100" s="103"/>
      <c r="Q100" s="109"/>
      <c r="R100" s="109"/>
      <c r="Z100" s="101"/>
      <c r="AA100" s="101"/>
    </row>
    <row r="101" spans="2:27" ht="15" customHeight="1">
      <c r="B101" s="101"/>
      <c r="C101" s="101"/>
      <c r="D101" s="101"/>
      <c r="I101" s="112"/>
      <c r="J101" s="103"/>
      <c r="K101" s="103"/>
      <c r="P101" s="100"/>
      <c r="Q101" s="109"/>
      <c r="R101" s="109"/>
      <c r="Z101" s="101"/>
      <c r="AA101" s="101"/>
    </row>
    <row r="102" spans="2:27" ht="15" customHeight="1">
      <c r="B102" s="101"/>
      <c r="C102" s="101"/>
      <c r="D102" s="101"/>
      <c r="J102" s="103"/>
      <c r="K102" s="103"/>
      <c r="P102" s="100"/>
      <c r="Q102" s="109"/>
      <c r="R102" s="109"/>
      <c r="Z102" s="101"/>
      <c r="AA102" s="101"/>
    </row>
    <row r="103" spans="2:27" ht="15" customHeight="1">
      <c r="B103" s="101"/>
      <c r="C103" s="101"/>
      <c r="D103" s="101"/>
      <c r="I103" s="112"/>
      <c r="P103" s="100"/>
      <c r="Q103" s="109"/>
      <c r="R103" s="109"/>
      <c r="Z103" s="101"/>
      <c r="AA103" s="101"/>
    </row>
    <row r="104" spans="2:27" ht="15" customHeight="1">
      <c r="P104" s="100"/>
      <c r="Q104" s="100"/>
      <c r="R104" s="100"/>
      <c r="Z104" s="101"/>
      <c r="AA104" s="101"/>
    </row>
    <row r="105" spans="2:27" ht="15" customHeight="1">
      <c r="Q105" s="100"/>
      <c r="R105" s="100"/>
      <c r="Z105" s="101"/>
      <c r="AA105" s="101"/>
    </row>
    <row r="106" spans="2:27" ht="15" customHeight="1">
      <c r="Q106" s="100"/>
      <c r="R106" s="100"/>
      <c r="Z106" s="101"/>
      <c r="AA106" s="101"/>
    </row>
    <row r="107" spans="2:27" ht="15" customHeight="1">
      <c r="Q107" s="100"/>
      <c r="R107" s="100"/>
      <c r="Y107" s="101"/>
      <c r="Z107" s="101"/>
      <c r="AA107" s="101"/>
    </row>
    <row r="108" spans="2:27" ht="15" customHeight="1">
      <c r="Q108" s="100"/>
      <c r="R108" s="100"/>
      <c r="Y108" s="101"/>
    </row>
    <row r="109" spans="2:27" ht="15" customHeight="1">
      <c r="Q109" s="100"/>
      <c r="R109" s="100"/>
    </row>
    <row r="110" spans="2:27" ht="15" customHeight="1">
      <c r="Q110" s="100"/>
      <c r="R110" s="100"/>
    </row>
  </sheetData>
  <mergeCells count="36">
    <mergeCell ref="AB49:AC49"/>
    <mergeCell ref="C65:G65"/>
    <mergeCell ref="J65:M65"/>
    <mergeCell ref="N65:N66"/>
    <mergeCell ref="O65:Q65"/>
    <mergeCell ref="M52:N52"/>
    <mergeCell ref="S65:T65"/>
    <mergeCell ref="Q85:Q87"/>
    <mergeCell ref="M53:N53"/>
    <mergeCell ref="M57:N57"/>
    <mergeCell ref="M58:N58"/>
    <mergeCell ref="T9:T10"/>
    <mergeCell ref="M51:N51"/>
    <mergeCell ref="O51:P51"/>
    <mergeCell ref="Q51:S51"/>
    <mergeCell ref="M50:P50"/>
    <mergeCell ref="Q50:S50"/>
    <mergeCell ref="R65:R66"/>
    <mergeCell ref="AB24:AB26"/>
    <mergeCell ref="L24:N24"/>
    <mergeCell ref="O24:Q24"/>
    <mergeCell ref="R24:T24"/>
    <mergeCell ref="AC24:AJ24"/>
    <mergeCell ref="U24:W24"/>
    <mergeCell ref="X24:Z24"/>
    <mergeCell ref="B50:B51"/>
    <mergeCell ref="C50:C51"/>
    <mergeCell ref="D50:D51"/>
    <mergeCell ref="E50:E51"/>
    <mergeCell ref="F50:F51"/>
    <mergeCell ref="I24:K24"/>
    <mergeCell ref="B11:C11"/>
    <mergeCell ref="B12:C12"/>
    <mergeCell ref="B24:B26"/>
    <mergeCell ref="C24:E24"/>
    <mergeCell ref="F24:H24"/>
  </mergeCells>
  <phoneticPr fontId="4" type="noConversion"/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shapeId="10243" r:id="rId3">
          <objectPr defaultSize="0" autoPict="0" r:id="rId4">
            <anchor moveWithCells="1" sizeWithCells="1">
              <from>
                <xdr:col>1</xdr:col>
                <xdr:colOff>9525</xdr:colOff>
                <xdr:row>7</xdr:row>
                <xdr:rowOff>9525</xdr:rowOff>
              </from>
              <to>
                <xdr:col>5</xdr:col>
                <xdr:colOff>504825</xdr:colOff>
                <xdr:row>9</xdr:row>
                <xdr:rowOff>76200</xdr:rowOff>
              </to>
            </anchor>
          </objectPr>
        </oleObject>
      </mc:Choice>
      <mc:Fallback>
        <oleObject shapeId="10243" r:id="rId3"/>
      </mc:Fallback>
    </mc:AlternateContent>
    <mc:AlternateContent xmlns:mc="http://schemas.openxmlformats.org/markup-compatibility/2006">
      <mc:Choice Requires="x14">
        <oleObject shapeId="10244" r:id="rId5">
          <objectPr defaultSize="0" autoPict="0" r:id="rId6">
            <anchor moveWithCells="1" sizeWithCells="1">
              <from>
                <xdr:col>7</xdr:col>
                <xdr:colOff>9525</xdr:colOff>
                <xdr:row>7</xdr:row>
                <xdr:rowOff>9525</xdr:rowOff>
              </from>
              <to>
                <xdr:col>11</xdr:col>
                <xdr:colOff>504825</xdr:colOff>
                <xdr:row>9</xdr:row>
                <xdr:rowOff>76200</xdr:rowOff>
              </to>
            </anchor>
          </objectPr>
        </oleObject>
      </mc:Choice>
      <mc:Fallback>
        <oleObject shapeId="10244" r:id="rId5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11</vt:i4>
      </vt:variant>
      <vt:variant>
        <vt:lpstr>이름이 지정된 범위</vt:lpstr>
      </vt:variant>
      <vt:variant>
        <vt:i4>18</vt:i4>
      </vt:variant>
    </vt:vector>
  </HeadingPairs>
  <TitlesOfParts>
    <vt:vector size="29" baseType="lpstr">
      <vt:lpstr>기본정보</vt:lpstr>
      <vt:lpstr>교정결과</vt:lpstr>
      <vt:lpstr>교정결과-E</vt:lpstr>
      <vt:lpstr>교정결과-HY</vt:lpstr>
      <vt:lpstr>판정결과</vt:lpstr>
      <vt:lpstr>부록</vt:lpstr>
      <vt:lpstr>RAWDATA</vt:lpstr>
      <vt:lpstr>측정불확도추정보고서</vt:lpstr>
      <vt:lpstr>Calcu</vt:lpstr>
      <vt:lpstr>STD_Data</vt:lpstr>
      <vt:lpstr>Length_15</vt:lpstr>
      <vt:lpstr>'교정결과-E'!B_Tag</vt:lpstr>
      <vt:lpstr>'교정결과-HY'!B_Tag</vt:lpstr>
      <vt:lpstr>B_Tag</vt:lpstr>
      <vt:lpstr>판정결과!B_Tag_2</vt:lpstr>
      <vt:lpstr>부록!B_Tag_3</vt:lpstr>
      <vt:lpstr>Length_15!Length_15_CMC</vt:lpstr>
      <vt:lpstr>Length_15!Length_15_Condition</vt:lpstr>
      <vt:lpstr>Length_15_Resolution</vt:lpstr>
      <vt:lpstr>Length_15!Length_15_Result</vt:lpstr>
      <vt:lpstr>Length_15_Result2</vt:lpstr>
      <vt:lpstr>Length_15!Length_15_Spec</vt:lpstr>
      <vt:lpstr>Length_15!Length_15_STD1</vt:lpstr>
      <vt:lpstr>기본정보!Print_Area</vt:lpstr>
      <vt:lpstr>교정결과!Print_Titles</vt:lpstr>
      <vt:lpstr>'교정결과-E'!Print_Titles</vt:lpstr>
      <vt:lpstr>'교정결과-HY'!Print_Titles</vt:lpstr>
      <vt:lpstr>부록!Print_Titles</vt:lpstr>
      <vt:lpstr>판정결과!Print_Titles</vt:lpstr>
    </vt:vector>
  </TitlesOfParts>
  <Company>HCT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노트북-5</dc:creator>
  <cp:lastModifiedBy>Jey Jey</cp:lastModifiedBy>
  <cp:lastPrinted>2021-04-26T08:32:02Z</cp:lastPrinted>
  <dcterms:created xsi:type="dcterms:W3CDTF">2004-11-10T00:11:43Z</dcterms:created>
  <dcterms:modified xsi:type="dcterms:W3CDTF">2021-07-15T01:10:54Z</dcterms:modified>
</cp:coreProperties>
</file>